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<sst xmlns="http://schemas.openxmlformats.org/spreadsheetml/2006/main" count="83" uniqueCount="83">
  <si>
    <t xml:space="preserve">CCM BUCK CONVERTER WITH CURRENT MODE CONTROL </t>
  </si>
  <si>
    <t>LF(uh)</t>
  </si>
  <si>
    <t>滤波电感值 微亨</t>
  </si>
  <si>
    <t>红色部分为公式格 请勿修改 白色部分务必全部填写 否则无结果</t>
  </si>
  <si>
    <t>CF(mf)</t>
  </si>
  <si>
    <t>滤波电容值 mf</t>
  </si>
  <si>
    <t>编写人  杨雨新 电源网id： 钢珠子母弹 转载请注明出处</t>
  </si>
  <si>
    <t>INPUT VOLTAGE</t>
  </si>
  <si>
    <t>输入电压 伏特</t>
  </si>
  <si>
    <t>仅供环路理论学习 不保证实际有效性</t>
  </si>
  <si>
    <t>OUTPUT VOLTAGE</t>
  </si>
  <si>
    <t>输出电压 伏特</t>
  </si>
  <si>
    <t>RLOAD OHM</t>
  </si>
  <si>
    <t>负载电阻</t>
  </si>
  <si>
    <t>RCS</t>
  </si>
  <si>
    <t>电流感测电阻</t>
  </si>
  <si>
    <t>ramp compensation coeffecient</t>
  </si>
  <si>
    <t>斜坡补偿系数 设计值为0.5到1.5之间</t>
  </si>
  <si>
    <t xml:space="preserve">  </t>
  </si>
  <si>
    <t xml:space="preserve">   </t>
  </si>
  <si>
    <t>ESR mOHM</t>
  </si>
  <si>
    <t>输出电解电容等效串联电阻 毫欧</t>
  </si>
  <si>
    <t>CURRENT SENSE INPUT RESISTOR KILOOHM</t>
  </si>
  <si>
    <t>电流感测输入电阻</t>
  </si>
  <si>
    <t>SWITCHING FRENQUENCY (KILOHERZ)</t>
  </si>
  <si>
    <t>开关频率 千赫兹</t>
  </si>
  <si>
    <t>OSC RAMP VOLTAGE (VOLT)</t>
  </si>
  <si>
    <t>锯齿波振荡器斜坡峰值电压值 （外部斜坡电压值）</t>
  </si>
  <si>
    <t>dil/dt A/us</t>
  </si>
  <si>
    <t>电感电流变化率</t>
  </si>
  <si>
    <t>ESR ZERO (KILO HERZ)</t>
  </si>
  <si>
    <t>esr零点值</t>
  </si>
  <si>
    <t>RAMP COMPENSATION RESISTOR KILO OHM</t>
  </si>
  <si>
    <t>斜坡补偿电阻值</t>
  </si>
  <si>
    <t>DVCS/DT V/us</t>
  </si>
  <si>
    <t>电压感测电阻电压斜率值 伏每微秒</t>
  </si>
  <si>
    <t>OSC SLOW RATE(V/us)</t>
  </si>
  <si>
    <t>外部振荡器 电压斜率值</t>
  </si>
  <si>
    <t>openloop cross frequency (theoratical) (kilo herz)</t>
  </si>
  <si>
    <t>无斜坡补偿时的开环穿越频率</t>
  </si>
  <si>
    <t>DC GAIN(without ramp compensation) DB</t>
  </si>
  <si>
    <t>无外部斜坡补偿下的直流增益</t>
  </si>
  <si>
    <t>LOAD POLE KILO HERZ</t>
  </si>
  <si>
    <t>极点频率</t>
  </si>
  <si>
    <t>expected cross frequency(kilo herz)</t>
  </si>
  <si>
    <t>预计穿越频率 （设计值）</t>
  </si>
  <si>
    <t>required compensation gain DB</t>
  </si>
  <si>
    <t>所需的误差放大器增益（需要大于0）</t>
  </si>
  <si>
    <t>higher than 1</t>
  </si>
  <si>
    <t>theoratical voltage mode gain</t>
  </si>
  <si>
    <t>理论电压模式增益</t>
  </si>
  <si>
    <t>DOUBLE LOOP GAIN(DC) DB</t>
  </si>
  <si>
    <t>双环路总增益</t>
  </si>
  <si>
    <t>compensator ZERO FREQUENCY</t>
  </si>
  <si>
    <t>补偿器零点 （推荐摆放于略低于变换器极点的位置）</t>
  </si>
  <si>
    <t>current limit threshold voltage （volt）</t>
  </si>
  <si>
    <t>电流感测阈值 （伏特）</t>
  </si>
  <si>
    <t>POLE FREQUENCY</t>
  </si>
  <si>
    <t>变换器极点</t>
  </si>
  <si>
    <t>MC</t>
  </si>
  <si>
    <t>斜坡系数 （推荐小于十）</t>
  </si>
  <si>
    <t>EXPECTED OPENLOOP MAXIMUM DUTY</t>
  </si>
  <si>
    <t>预计开环占空比</t>
  </si>
  <si>
    <t>SN</t>
  </si>
  <si>
    <t>斜率比</t>
  </si>
  <si>
    <t>POLE ACCURATE KILO HERZ</t>
  </si>
  <si>
    <t>严谨计算下的极点频率</t>
  </si>
  <si>
    <t>accurate cross frequency open loop</t>
  </si>
  <si>
    <t>严谨计算下的开环穿越频率</t>
  </si>
  <si>
    <t>SAMPLE KD</t>
  </si>
  <si>
    <t>采样衰减比例</t>
  </si>
  <si>
    <t>FREQUENCY INTEGRATED</t>
  </si>
  <si>
    <t>k因子法衍生频率</t>
  </si>
  <si>
    <t>CFS NF</t>
  </si>
  <si>
    <t>CFS值 单位：纳法拉</t>
  </si>
  <si>
    <t>RF KOHM</t>
  </si>
  <si>
    <t>RF值 单位 千欧 （事先指定 推荐值为10kohm级别）</t>
  </si>
  <si>
    <t>RI KOHM</t>
  </si>
  <si>
    <t>RI值 单位 千欧姆</t>
  </si>
  <si>
    <t>PHASE MARGIN</t>
  </si>
  <si>
    <t>预计相位裕度</t>
  </si>
  <si>
    <t>CFP PF</t>
  </si>
  <si>
    <t>cp电容值 pf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</si>
</sst>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0000000000000_ "/>
    <numFmt numFmtId="177" formatCode="0.000_ "/>
    <numFmt numFmtId="178" formatCode="0.00000000000_ "/>
  </numFmts>
  <fonts count="20"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/>
    <xf numFmtId="0" fontId="0" fillId="0" borderId="0" xfId="0" applyAlignment="1"/>
    <xf numFmtId="0" fontId="0" fillId="2" borderId="0" xfId="0" applyFill="1"/>
    <xf numFmtId="177" fontId="0" fillId="0" borderId="0" xfId="0" applyNumberFormat="1"/>
    <xf numFmtId="178" fontId="0" fillId="0" borderId="0" xfId="0" applyNumberFormat="1"/>
    <xf numFmtId="176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373380</xdr:colOff>
      <xdr:row>4</xdr:row>
      <xdr:rowOff>68580</xdr:rowOff>
    </xdr:from>
    <xdr:to>
      <xdr:col>4</xdr:col>
      <xdr:colOff>1666240</xdr:colOff>
      <xdr:row>16</xdr:row>
      <xdr:rowOff>68580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6160" y="769620"/>
          <a:ext cx="3266440" cy="21031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E23" sqref="E23"/>
    </sheetView>
  </sheetViews>
  <sheetFormatPr defaultColWidth="9" defaultRowHeight="13.8"/>
  <cols>
    <col min="1" max="1" width="42.7777777777778" customWidth="1"/>
    <col min="2" max="2" width="13.1111111111111" customWidth="1"/>
    <col min="3" max="3" width="46.2222222222222" customWidth="1"/>
    <col min="4" max="4" width="28.7777777777778"/>
    <col min="5" max="5" width="28.4444444444444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5">
      <c r="A2" t="s">
        <v>1</v>
      </c>
      <c r="B2">
        <v>16</v>
      </c>
      <c r="C2" t="s">
        <v>2</v>
      </c>
      <c r="D2" s="2" t="s">
        <v>3</v>
      </c>
      <c r="E2" s="2"/>
    </row>
    <row r="3" spans="1:5">
      <c r="A3" t="s">
        <v>4</v>
      </c>
      <c r="B3">
        <v>5</v>
      </c>
      <c r="C3" t="s">
        <v>5</v>
      </c>
      <c r="D3" s="2" t="s">
        <v>6</v>
      </c>
      <c r="E3" s="2"/>
    </row>
    <row r="4" spans="1:5">
      <c r="A4" t="s">
        <v>7</v>
      </c>
      <c r="B4">
        <v>12</v>
      </c>
      <c r="C4" t="s">
        <v>8</v>
      </c>
      <c r="D4" s="2" t="s">
        <v>9</v>
      </c>
      <c r="E4" s="2"/>
    </row>
    <row r="5" spans="1:3">
      <c r="A5" t="s">
        <v>10</v>
      </c>
      <c r="B5" s="3">
        <f>B4*B29</f>
        <v>7.8</v>
      </c>
      <c r="C5" t="s">
        <v>11</v>
      </c>
    </row>
    <row r="6" spans="1:3">
      <c r="A6" t="s">
        <v>12</v>
      </c>
      <c r="B6">
        <v>0.5</v>
      </c>
      <c r="C6" t="s">
        <v>13</v>
      </c>
    </row>
    <row r="7" spans="1:3">
      <c r="A7" t="s">
        <v>14</v>
      </c>
      <c r="B7" s="4">
        <v>0.025</v>
      </c>
      <c r="C7" t="s">
        <v>15</v>
      </c>
    </row>
    <row r="8" spans="1:9">
      <c r="A8" t="s">
        <v>16</v>
      </c>
      <c r="B8">
        <v>1.5</v>
      </c>
      <c r="C8" t="s">
        <v>17</v>
      </c>
      <c r="D8" t="s">
        <v>18</v>
      </c>
      <c r="I8" t="s">
        <v>19</v>
      </c>
    </row>
    <row r="9" spans="1:3">
      <c r="A9" t="s">
        <v>20</v>
      </c>
      <c r="B9">
        <v>3</v>
      </c>
      <c r="C9" t="s">
        <v>21</v>
      </c>
    </row>
    <row r="10" spans="1:3">
      <c r="A10" t="s">
        <v>22</v>
      </c>
      <c r="B10">
        <v>1</v>
      </c>
      <c r="C10" t="s">
        <v>23</v>
      </c>
    </row>
    <row r="11" spans="1:3">
      <c r="A11" t="s">
        <v>24</v>
      </c>
      <c r="B11">
        <v>50</v>
      </c>
      <c r="C11" t="s">
        <v>25</v>
      </c>
    </row>
    <row r="12" spans="1:3">
      <c r="A12" t="s">
        <v>26</v>
      </c>
      <c r="B12">
        <v>1.7</v>
      </c>
      <c r="C12" t="s">
        <v>27</v>
      </c>
    </row>
    <row r="13" spans="1:3">
      <c r="A13" t="s">
        <v>28</v>
      </c>
      <c r="B13" s="3">
        <f>B5/B2</f>
        <v>0.4875</v>
      </c>
      <c r="C13" t="s">
        <v>29</v>
      </c>
    </row>
    <row r="14" spans="1:3">
      <c r="A14" t="s">
        <v>30</v>
      </c>
      <c r="B14" s="3">
        <f>0.001/(B9*0.001)/(B3*0.001)/6.28</f>
        <v>10.6157112526539</v>
      </c>
      <c r="C14" t="s">
        <v>31</v>
      </c>
    </row>
    <row r="15" spans="1:3">
      <c r="A15" t="s">
        <v>32</v>
      </c>
      <c r="B15" s="3">
        <f>B17/B8/(B16)</f>
        <v>4.64957264957265</v>
      </c>
      <c r="C15" t="s">
        <v>33</v>
      </c>
    </row>
    <row r="16" spans="1:3">
      <c r="A16" t="s">
        <v>34</v>
      </c>
      <c r="B16" s="3">
        <f>B7*B13</f>
        <v>0.0121875</v>
      </c>
      <c r="C16" t="s">
        <v>35</v>
      </c>
    </row>
    <row r="17" spans="1:3">
      <c r="A17" t="s">
        <v>36</v>
      </c>
      <c r="B17" s="3">
        <f>B12/(10^3/B11)</f>
        <v>0.085</v>
      </c>
      <c r="C17" t="s">
        <v>37</v>
      </c>
    </row>
    <row r="18" spans="1:3">
      <c r="A18" t="s">
        <v>38</v>
      </c>
      <c r="B18" s="3">
        <f>B20*10^(B24/20)</f>
        <v>1.12125672906308</v>
      </c>
      <c r="C18" t="s">
        <v>39</v>
      </c>
    </row>
    <row r="19" spans="1:4">
      <c r="A19" t="s">
        <v>40</v>
      </c>
      <c r="B19" s="3">
        <f>20*LOG10(B6/B7*B15/(B10+B15))</f>
        <v>24.3285487175304</v>
      </c>
      <c r="C19" t="s">
        <v>41</v>
      </c>
      <c r="D19">
        <f>10^(B19/20)</f>
        <v>16.4599092284418</v>
      </c>
    </row>
    <row r="20" spans="1:3">
      <c r="A20" t="s">
        <v>42</v>
      </c>
      <c r="B20" s="3">
        <f>1/6.28/(B6+B9*0.001)/B3</f>
        <v>0.0633143812285522</v>
      </c>
      <c r="C20" t="s">
        <v>43</v>
      </c>
    </row>
    <row r="21" spans="1:3">
      <c r="A21" t="s">
        <v>44</v>
      </c>
      <c r="B21">
        <v>3</v>
      </c>
      <c r="C21" t="s">
        <v>45</v>
      </c>
    </row>
    <row r="22" spans="1:6">
      <c r="A22" t="s">
        <v>46</v>
      </c>
      <c r="B22" s="3">
        <f>-(B24-20*LOG10(B21/B31))</f>
        <v>3.7767868457088</v>
      </c>
      <c r="C22" t="s">
        <v>47</v>
      </c>
      <c r="D22">
        <f>10^(B22/20)</f>
        <v>1.54468291228202</v>
      </c>
      <c r="E22" s="1" t="s">
        <v>48</v>
      </c>
      <c r="F22" s="1"/>
    </row>
    <row r="23" spans="1:4">
      <c r="A23" t="s">
        <v>49</v>
      </c>
      <c r="B23" s="3">
        <f>20*LOG10(B4/B12*(B10/(B10+B15)))</f>
        <v>1.93433453859745</v>
      </c>
      <c r="C23" t="s">
        <v>50</v>
      </c>
      <c r="D23">
        <f>10^(B23/20)</f>
        <v>1.24944380172644</v>
      </c>
    </row>
    <row r="24" spans="1:3">
      <c r="A24" t="s">
        <v>51</v>
      </c>
      <c r="B24" s="3">
        <f>20*LOG10(D19+D23)</f>
        <v>24.9640539109158</v>
      </c>
      <c r="C24" t="s">
        <v>52</v>
      </c>
    </row>
    <row r="25" spans="1:3">
      <c r="A25" t="s">
        <v>53</v>
      </c>
      <c r="B25">
        <v>0.05</v>
      </c>
      <c r="C25" t="s">
        <v>54</v>
      </c>
    </row>
    <row r="26" spans="1:3">
      <c r="A26" t="s">
        <v>55</v>
      </c>
      <c r="B26">
        <v>1</v>
      </c>
      <c r="C26" t="s">
        <v>56</v>
      </c>
    </row>
    <row r="27" spans="1:3">
      <c r="A27" t="s">
        <v>57</v>
      </c>
      <c r="B27" s="3">
        <f>B20</f>
        <v>0.0633143812285522</v>
      </c>
      <c r="C27" t="s">
        <v>58</v>
      </c>
    </row>
    <row r="28" spans="1:3">
      <c r="A28" t="s">
        <v>59</v>
      </c>
      <c r="B28" s="3">
        <f>1+B17/B30</f>
        <v>4.75542406311637</v>
      </c>
      <c r="C28" t="s">
        <v>60</v>
      </c>
    </row>
    <row r="29" spans="1:3">
      <c r="A29" t="s">
        <v>61</v>
      </c>
      <c r="B29">
        <v>0.65</v>
      </c>
      <c r="C29" t="s">
        <v>62</v>
      </c>
    </row>
    <row r="30" spans="1:3">
      <c r="A30" t="s">
        <v>63</v>
      </c>
      <c r="B30" s="3">
        <f>B16*B29/(1-B29)</f>
        <v>0.0226339285714286</v>
      </c>
      <c r="C30" t="s">
        <v>64</v>
      </c>
    </row>
    <row r="31" spans="1:3">
      <c r="A31" t="s">
        <v>65</v>
      </c>
      <c r="B31" s="3">
        <f>(B20*1000+(1/B11/1000)*(B28*(1-B29)-0.5)/(B2*10^-6)/(B3*0.001)/6.28)*0.001</f>
        <v>0.109667821598406</v>
      </c>
      <c r="C31" t="s">
        <v>66</v>
      </c>
    </row>
    <row r="32" spans="1:3">
      <c r="A32" t="s">
        <v>67</v>
      </c>
      <c r="B32" s="3">
        <f>B31*10^(B24/20)</f>
        <v>1.94214616873568</v>
      </c>
      <c r="C32" t="s">
        <v>68</v>
      </c>
    </row>
    <row r="33" spans="1:3">
      <c r="A33" t="s">
        <v>69</v>
      </c>
      <c r="B33">
        <v>1</v>
      </c>
      <c r="C33" t="s">
        <v>70</v>
      </c>
    </row>
    <row r="34" spans="1:3">
      <c r="A34" t="s">
        <v>71</v>
      </c>
      <c r="B34" s="3">
        <f>D22/B33*B25</f>
        <v>0.0772341456141012</v>
      </c>
      <c r="C34" t="s">
        <v>72</v>
      </c>
    </row>
    <row r="35" spans="1:3">
      <c r="A35" t="s">
        <v>73</v>
      </c>
      <c r="B35" s="3">
        <f>10^9/6.28/B25/1000/B36/1000</f>
        <v>159.235668789809</v>
      </c>
      <c r="C35" t="s">
        <v>74</v>
      </c>
    </row>
    <row r="36" spans="1:3">
      <c r="A36" t="s">
        <v>75</v>
      </c>
      <c r="B36">
        <v>20</v>
      </c>
      <c r="C36" t="s">
        <v>76</v>
      </c>
    </row>
    <row r="37" spans="1:3">
      <c r="A37" t="s">
        <v>77</v>
      </c>
      <c r="B37" s="3">
        <f>0.001/6.28/B34/1000/B35/10^-9</f>
        <v>12.9476411249045</v>
      </c>
      <c r="C37" t="s">
        <v>78</v>
      </c>
    </row>
    <row r="38" spans="1:3">
      <c r="A38" t="s">
        <v>79</v>
      </c>
      <c r="B38" s="3">
        <f>90+(-ATAN(B21/B31)+ATAN(B21/B25))/3.14*180</f>
        <v>91.1393051950308</v>
      </c>
      <c r="C38" t="s">
        <v>80</v>
      </c>
    </row>
    <row r="39" spans="1:4">
      <c r="A39" t="s">
        <v>81</v>
      </c>
      <c r="B39" s="3">
        <f>10^12/((6.28*B36*1000*B14*1000)-(10^9/B35))</f>
        <v>753.549216811183</v>
      </c>
      <c r="C39" s="5" t="s">
        <v>82</v>
      </c>
      <c r="D39" s="6"/>
    </row>
  </sheetData>
  <mergeCells count="5">
    <mergeCell ref="A1:F1"/>
    <mergeCell ref="D2:E2"/>
    <mergeCell ref="D3:E3"/>
    <mergeCell ref="D4:E4"/>
    <mergeCell ref="E22:F22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keven</dc:creator>
  <cp:lastModifiedBy>叔丁基正离子</cp:lastModifiedBy>
  <dcterms:created xsi:type="dcterms:W3CDTF">2015-06-05T18:17:00Z</dcterms:created>
  <dcterms:modified xsi:type="dcterms:W3CDTF">2019-12-11T17:11:34Z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