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<sst xmlns="http://schemas.openxmlformats.org/spreadsheetml/2006/main" count="70" uniqueCount="70">
  <si>
    <t>fccm mode synchronous buck loop compansation calculator(type3)</t>
  </si>
  <si>
    <t>switching frequency（kilo herz）</t>
  </si>
  <si>
    <t>开关频率 千赫兹</t>
  </si>
  <si>
    <t>RAMP VOLTAGE(shown in the datasheet)</t>
  </si>
  <si>
    <t>振荡器斜坡峰值电压</t>
  </si>
  <si>
    <t>INPUT VOLTAGE</t>
  </si>
  <si>
    <t>输入电压 伏特</t>
  </si>
  <si>
    <t>INDUCTOR VALUE（ccm）uh</t>
  </si>
  <si>
    <t>电感值 微亨</t>
  </si>
  <si>
    <t>CAPACITOR VALUE(calculated)(uf)</t>
  </si>
  <si>
    <t>滤波电容值 微法</t>
  </si>
  <si>
    <t>LC DOUBLE POLE(KHZ)</t>
  </si>
  <si>
    <t>lc双极点频率 （千赫兹）</t>
  </si>
  <si>
    <t>ESR（mOHM）</t>
  </si>
  <si>
    <t>滤波电容等效串联电阻 毫欧</t>
  </si>
  <si>
    <t>ESR ZERO(KHZ)</t>
  </si>
  <si>
    <t>ESR 零点频率</t>
  </si>
  <si>
    <t>DIRECT CURRENT GAIN（open loop）DB</t>
  </si>
  <si>
    <t>直流增益</t>
  </si>
  <si>
    <t>expected cross frequency ( kilo herz）</t>
  </si>
  <si>
    <t>预计穿越频率</t>
  </si>
  <si>
    <t>load resistance(maximum)</t>
  </si>
  <si>
    <t>最大负载电阻（最轻负载）</t>
  </si>
  <si>
    <t>light load quality factor (Q)</t>
  </si>
  <si>
    <t>轻载rlc品质因数</t>
  </si>
  <si>
    <t>load resistance(minimum)</t>
  </si>
  <si>
    <t>最小负载电阻（最重负载）</t>
  </si>
  <si>
    <t>编制人 杨雨新 电源网id 钢珠子母弹 转载请注明出处</t>
  </si>
  <si>
    <t>ripple coeffcient</t>
  </si>
  <si>
    <t>纹波系数</t>
  </si>
  <si>
    <t>OUTPUT VOLTAGE</t>
  </si>
  <si>
    <t>输出电压</t>
  </si>
  <si>
    <t>FZ1(KHZ)</t>
  </si>
  <si>
    <t>type3网络第一零点</t>
  </si>
  <si>
    <t>FZ2(KILOHERZ)</t>
  </si>
  <si>
    <t>type2网络第二零点</t>
  </si>
  <si>
    <t>FP1(KILOHERZ)</t>
  </si>
  <si>
    <t>type3网络第一极点</t>
  </si>
  <si>
    <t>FP2(KILOHERZ)</t>
  </si>
  <si>
    <t>type3网络第二极点</t>
  </si>
  <si>
    <t>PHASE MARGIN</t>
  </si>
  <si>
    <t>PHASE MARGIN(degree)</t>
  </si>
  <si>
    <t>轻载相位裕度 （最坏情形）</t>
  </si>
  <si>
    <t>FREQUENCY INTEGRATED(KILO HERZ)</t>
  </si>
  <si>
    <t>k因子法衍生频率</t>
  </si>
  <si>
    <t>Gain of Error Amplifier (cross frequency)</t>
  </si>
  <si>
    <t>HIGH LOAD EQUALITY FACTOR</t>
  </si>
  <si>
    <t>重负载品质因数</t>
  </si>
  <si>
    <t>GAIN of Error Amplifier (degree)</t>
  </si>
  <si>
    <t>所需误差放大器增益</t>
  </si>
  <si>
    <t>PHASE MARGIN (full load)</t>
  </si>
  <si>
    <t>PHASE MARGIN (full load)DEGREE</t>
  </si>
  <si>
    <t>重载相位裕度 （最好情形）</t>
  </si>
  <si>
    <t xml:space="preserve">PHASE CHANGE (DEGREE) </t>
  </si>
  <si>
    <t>相位裕度陡变 （越低越好）</t>
  </si>
  <si>
    <t>R FEEDBACK (set) KILO OHM</t>
  </si>
  <si>
    <t>RF （设定值）</t>
  </si>
  <si>
    <t>CFEEDBACK (nF)</t>
  </si>
  <si>
    <t>CFS 纳法</t>
  </si>
  <si>
    <t>C HIGH FREQUENCY (PF)</t>
  </si>
  <si>
    <t>CFP 皮法</t>
  </si>
  <si>
    <t>RESISTER INPUT(RIP value) KILO OHM</t>
  </si>
  <si>
    <t>R FEEDBACK FORWARD (RIS) KILO OHM</t>
  </si>
  <si>
    <t>前馈电阻RIS 千欧姆</t>
  </si>
  <si>
    <t>CFEEDBACK FORWARD(nF)</t>
  </si>
  <si>
    <t>前馈电容CI 纳法</t>
  </si>
  <si>
    <t>reference voltage</t>
  </si>
  <si>
    <t>芯片集成参考电压值</t>
  </si>
  <si>
    <t>Rdecation</t>
  </si>
  <si>
    <t>衰减因子电阻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</si>
</sst>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>
      <alignment vertical="center"/>
    </xf>
    <xf numFmtId="176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11</xdr:col>
      <xdr:colOff>714375</xdr:colOff>
      <xdr:row>12</xdr:row>
      <xdr:rowOff>22860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7840" y="175260"/>
          <a:ext cx="3183255" cy="19507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7"/>
  <sheetViews>
    <sheetView tabSelected="1" zoomScale="70" zoomScaleNormal="70" workbookViewId="0">
      <selection activeCell="F33" sqref="F33"/>
    </sheetView>
  </sheetViews>
  <sheetFormatPr defaultColWidth="9" defaultRowHeight="13.8"/>
  <cols>
    <col min="3" max="3" width="9.66666666666667" customWidth="1"/>
    <col min="5" max="5" width="41.1111111111111" customWidth="1"/>
    <col min="6" max="6" width="28.8888888888889" customWidth="1"/>
    <col min="7" max="7" width="30.2222222222222" customWidth="1"/>
    <col min="12" max="12" width="16.3518518518519" customWidth="1"/>
    <col min="16" max="16" width="39.5555555555556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7">
      <c r="A2" s="1" t="s">
        <v>1</v>
      </c>
      <c r="B2" s="1"/>
      <c r="C2" s="1"/>
      <c r="D2" s="1"/>
      <c r="E2" s="1">
        <v>50</v>
      </c>
      <c r="F2" s="1"/>
      <c r="G2" t="s">
        <v>2</v>
      </c>
    </row>
    <row r="3" spans="1:7">
      <c r="A3" s="1" t="s">
        <v>3</v>
      </c>
      <c r="B3" s="1"/>
      <c r="C3" s="1"/>
      <c r="D3" s="1"/>
      <c r="E3" s="1"/>
      <c r="F3">
        <v>3</v>
      </c>
      <c r="G3" t="s">
        <v>4</v>
      </c>
    </row>
    <row r="4" spans="1:7">
      <c r="A4" s="1" t="s">
        <v>5</v>
      </c>
      <c r="B4" s="1"/>
      <c r="C4" s="1"/>
      <c r="D4" s="1"/>
      <c r="E4" s="1"/>
      <c r="F4">
        <v>12</v>
      </c>
      <c r="G4" t="s">
        <v>6</v>
      </c>
    </row>
    <row r="5" spans="1:7">
      <c r="A5" s="1" t="s">
        <v>7</v>
      </c>
      <c r="B5" s="1"/>
      <c r="C5" s="1"/>
      <c r="D5" s="1"/>
      <c r="E5" s="1"/>
      <c r="F5">
        <v>16</v>
      </c>
      <c r="G5" t="s">
        <v>8</v>
      </c>
    </row>
    <row r="6" spans="1:7">
      <c r="A6" s="1" t="s">
        <v>9</v>
      </c>
      <c r="B6" s="1"/>
      <c r="C6" s="1"/>
      <c r="D6" s="1"/>
      <c r="E6" s="1"/>
      <c r="F6" s="2">
        <f>1000000/(F5*0.000001*4*3.14*3.14*F7*F7*1000000)</f>
        <v>5053.41163403574</v>
      </c>
      <c r="G6" t="s">
        <v>10</v>
      </c>
    </row>
    <row r="7" spans="1:7">
      <c r="A7" s="1" t="s">
        <v>11</v>
      </c>
      <c r="B7" s="1"/>
      <c r="C7" s="1"/>
      <c r="D7" s="1"/>
      <c r="E7" s="1"/>
      <c r="F7">
        <v>0.56</v>
      </c>
      <c r="G7" t="s">
        <v>12</v>
      </c>
    </row>
    <row r="8" spans="1:7">
      <c r="A8" s="1" t="s">
        <v>13</v>
      </c>
      <c r="B8" s="1"/>
      <c r="C8" s="1"/>
      <c r="D8" s="1"/>
      <c r="E8" s="1"/>
      <c r="F8">
        <v>5</v>
      </c>
      <c r="G8" t="s">
        <v>14</v>
      </c>
    </row>
    <row r="9" spans="1:7">
      <c r="A9" s="1" t="s">
        <v>15</v>
      </c>
      <c r="B9" s="1"/>
      <c r="C9" s="1"/>
      <c r="D9" s="1"/>
      <c r="E9" s="1"/>
      <c r="F9" s="3">
        <f>1000000000/(F6*F8*6.28)/1000</f>
        <v>6.3021056</v>
      </c>
      <c r="G9" t="s">
        <v>16</v>
      </c>
    </row>
    <row r="10" spans="1:7">
      <c r="A10" s="1" t="s">
        <v>17</v>
      </c>
      <c r="B10" s="1"/>
      <c r="C10" s="1"/>
      <c r="D10" s="1"/>
      <c r="E10" s="1"/>
      <c r="F10" s="3">
        <f>20*LOG10(F4/F3)</f>
        <v>12.0411998265592</v>
      </c>
      <c r="G10" t="s">
        <v>18</v>
      </c>
    </row>
    <row r="11" spans="1:7">
      <c r="A11" s="1" t="s">
        <v>19</v>
      </c>
      <c r="B11" s="1"/>
      <c r="C11" s="1"/>
      <c r="D11" s="1"/>
      <c r="E11" s="1"/>
      <c r="F11">
        <v>3</v>
      </c>
      <c r="G11" t="s">
        <v>20</v>
      </c>
    </row>
    <row r="12" spans="1:7">
      <c r="A12" s="1" t="s">
        <v>21</v>
      </c>
      <c r="B12" s="1"/>
      <c r="C12" s="1"/>
      <c r="D12" s="1"/>
      <c r="E12" s="1"/>
      <c r="F12">
        <v>5</v>
      </c>
      <c r="G12" t="s">
        <v>22</v>
      </c>
    </row>
    <row r="13" spans="1:7">
      <c r="A13" s="1" t="s">
        <v>23</v>
      </c>
      <c r="B13" s="1"/>
      <c r="C13" s="1"/>
      <c r="D13" s="1"/>
      <c r="E13" s="1"/>
      <c r="F13" s="3">
        <f>(1/(6.28*1000*F7))*(1/(0.000001*F5/F12+F8*F6*0.000000001))</f>
        <v>9.98871772605948</v>
      </c>
      <c r="G13" t="s">
        <v>24</v>
      </c>
    </row>
    <row r="14" spans="1:12">
      <c r="A14" s="1" t="s">
        <v>25</v>
      </c>
      <c r="B14" s="1"/>
      <c r="C14" s="1"/>
      <c r="D14" s="1"/>
      <c r="E14" s="1"/>
      <c r="F14">
        <v>0.5</v>
      </c>
      <c r="G14" t="s">
        <v>26</v>
      </c>
      <c r="H14" s="1" t="s">
        <v>27</v>
      </c>
      <c r="I14" s="1"/>
      <c r="J14" s="1"/>
      <c r="K14" s="1"/>
      <c r="L14" s="1"/>
    </row>
    <row r="15" spans="1:7">
      <c r="A15" s="1" t="s">
        <v>28</v>
      </c>
      <c r="B15" s="1"/>
      <c r="C15" s="1"/>
      <c r="D15" s="1"/>
      <c r="E15" s="1"/>
      <c r="F15">
        <v>0.2</v>
      </c>
      <c r="G15" t="s">
        <v>29</v>
      </c>
    </row>
    <row r="16" spans="1:7">
      <c r="A16" s="4" t="s">
        <v>30</v>
      </c>
      <c r="B16" s="4"/>
      <c r="C16" s="4"/>
      <c r="D16" s="4"/>
      <c r="E16" s="4"/>
      <c r="F16">
        <v>7.8</v>
      </c>
      <c r="G16" t="s">
        <v>31</v>
      </c>
    </row>
    <row r="17" spans="1:7">
      <c r="A17" s="1" t="s">
        <v>32</v>
      </c>
      <c r="B17" s="1"/>
      <c r="C17" s="1"/>
      <c r="D17" s="1"/>
      <c r="E17" s="1"/>
      <c r="F17">
        <f>0.5</f>
        <v>0.5</v>
      </c>
      <c r="G17" t="s">
        <v>33</v>
      </c>
    </row>
    <row r="18" spans="1:7">
      <c r="A18" s="5" t="s">
        <v>34</v>
      </c>
      <c r="B18" s="1"/>
      <c r="C18" s="1"/>
      <c r="D18" s="1"/>
      <c r="E18" s="1"/>
      <c r="F18">
        <v>1</v>
      </c>
      <c r="G18" t="s">
        <v>35</v>
      </c>
    </row>
    <row r="19" spans="1:7">
      <c r="A19" s="5" t="s">
        <v>36</v>
      </c>
      <c r="B19" s="1"/>
      <c r="C19" s="1"/>
      <c r="D19" s="1"/>
      <c r="E19" s="1"/>
      <c r="F19">
        <f>F9</f>
        <v>6.3021056</v>
      </c>
      <c r="G19" t="s">
        <v>37</v>
      </c>
    </row>
    <row r="20" spans="1:7">
      <c r="A20" s="5" t="s">
        <v>38</v>
      </c>
      <c r="B20" s="1"/>
      <c r="C20" s="1"/>
      <c r="D20" s="1"/>
      <c r="E20" s="1"/>
      <c r="F20" s="3">
        <f>E2/2</f>
        <v>25</v>
      </c>
      <c r="G20" t="s">
        <v>39</v>
      </c>
    </row>
    <row r="21" spans="1:6">
      <c r="A21" s="1" t="s">
        <v>40</v>
      </c>
      <c r="B21" s="1"/>
      <c r="C21" s="1"/>
      <c r="D21" s="1"/>
      <c r="E21" s="1"/>
      <c r="F21" s="3">
        <f>(ATAN(F11/F9)-ATAN(F11/F7/F13/(1-F11*F11/F7/F7))+ATAN(F11/F17)+ATAN(F11/F18)-ATAN(F11/F19)-ATAN(F11/F20))</f>
        <v>2.55462450021665</v>
      </c>
    </row>
    <row r="22" spans="1:7">
      <c r="A22" s="1" t="s">
        <v>41</v>
      </c>
      <c r="B22" s="1"/>
      <c r="C22" s="1"/>
      <c r="D22" s="1"/>
      <c r="E22" s="1"/>
      <c r="F22" s="3">
        <f>F21/3.14*180-90</f>
        <v>56.4434426875785</v>
      </c>
      <c r="G22" t="s">
        <v>42</v>
      </c>
    </row>
    <row r="23" spans="1:13">
      <c r="A23" s="5" t="s">
        <v>43</v>
      </c>
      <c r="B23" s="1"/>
      <c r="C23" s="1"/>
      <c r="D23" s="1"/>
      <c r="E23" s="1"/>
      <c r="F23" s="3">
        <f>F24*F17*F18/F11</f>
        <v>0.0221966297103142</v>
      </c>
      <c r="G23" t="s">
        <v>44</v>
      </c>
      <c r="M23">
        <v>1</v>
      </c>
    </row>
    <row r="24" spans="1:6">
      <c r="A24" s="1" t="s">
        <v>45</v>
      </c>
      <c r="B24" s="1"/>
      <c r="C24" s="1"/>
      <c r="D24" s="1"/>
      <c r="E24" s="1"/>
      <c r="F24" s="3">
        <f>10/F3*SQRT(1+(F11/F9)^2)/SQRT((1-(F11/F7)^2)^2+(F11/F7/F25)^2)</f>
        <v>0.133179778261885</v>
      </c>
    </row>
    <row r="25" spans="1:7">
      <c r="A25" s="1" t="s">
        <v>46</v>
      </c>
      <c r="B25" s="1"/>
      <c r="C25" s="1"/>
      <c r="D25" s="1"/>
      <c r="E25" s="1"/>
      <c r="F25" s="3">
        <f>(1/(6.28*1000*F7))*(1/(0.000001*F5/F14+F8*F6*0.000000001))</f>
        <v>4.96532243210814</v>
      </c>
      <c r="G25" t="s">
        <v>47</v>
      </c>
    </row>
    <row r="26" spans="1:7">
      <c r="A26" s="5" t="s">
        <v>48</v>
      </c>
      <c r="B26" s="1"/>
      <c r="C26" s="1"/>
      <c r="D26" s="1"/>
      <c r="E26" s="1"/>
      <c r="F26" s="3">
        <f>-20*LOG10(F24)</f>
        <v>17.5112342504583</v>
      </c>
      <c r="G26" t="s">
        <v>49</v>
      </c>
    </row>
    <row r="27" spans="1:6">
      <c r="A27" s="5" t="s">
        <v>50</v>
      </c>
      <c r="B27" s="1"/>
      <c r="C27" s="1"/>
      <c r="D27" s="1"/>
      <c r="E27" s="1"/>
      <c r="F27" s="6">
        <f>(ATAN(F11/F9)-ATAN(F11/F7/F25/(1-F11*F11/F7/F7))+ATAN(F11/F17)+ATAN(F11/F18)-ATAN(F11/F19)-ATAN(F11/F20))</f>
        <v>2.57419611869625</v>
      </c>
    </row>
    <row r="28" spans="1:7">
      <c r="A28" s="5" t="s">
        <v>51</v>
      </c>
      <c r="B28" s="1"/>
      <c r="C28" s="1"/>
      <c r="D28" s="1"/>
      <c r="E28" s="1"/>
      <c r="F28" s="3">
        <f>F27/3.14*180-90</f>
        <v>57.5653826004219</v>
      </c>
      <c r="G28" t="s">
        <v>52</v>
      </c>
    </row>
    <row r="29" spans="1:7">
      <c r="A29" s="5" t="s">
        <v>53</v>
      </c>
      <c r="B29" s="1"/>
      <c r="C29" s="1"/>
      <c r="D29" s="1"/>
      <c r="E29" s="1"/>
      <c r="F29" s="3">
        <f>F28-F22</f>
        <v>1.12193991284346</v>
      </c>
      <c r="G29" t="s">
        <v>54</v>
      </c>
    </row>
    <row r="30" spans="1:7">
      <c r="A30" s="5" t="s">
        <v>55</v>
      </c>
      <c r="B30" s="1"/>
      <c r="C30" s="1"/>
      <c r="D30" s="1"/>
      <c r="E30" s="1"/>
      <c r="F30">
        <v>30</v>
      </c>
      <c r="G30" t="s">
        <v>56</v>
      </c>
    </row>
    <row r="31" spans="1:7">
      <c r="A31" s="5" t="s">
        <v>57</v>
      </c>
      <c r="B31" s="1"/>
      <c r="C31" s="1"/>
      <c r="D31" s="1"/>
      <c r="E31" s="1"/>
      <c r="F31" s="3">
        <f>1/6.28/(F23*1000)/(F30*1000)*10^9</f>
        <v>239.128899098612</v>
      </c>
      <c r="G31" t="s">
        <v>58</v>
      </c>
    </row>
    <row r="32" spans="1:7">
      <c r="A32" s="5" t="s">
        <v>59</v>
      </c>
      <c r="B32" s="1"/>
      <c r="C32" s="1"/>
      <c r="D32" s="1"/>
      <c r="E32" s="1"/>
      <c r="F32" s="3">
        <f>1*10^12*1/(6.28*F20*F30*1000*1000-(1/F31/10^-9))</f>
        <v>212.502898979519</v>
      </c>
      <c r="G32" t="s">
        <v>60</v>
      </c>
    </row>
    <row r="33" spans="1:6">
      <c r="A33" s="5" t="s">
        <v>61</v>
      </c>
      <c r="B33" s="1"/>
      <c r="C33" s="1"/>
      <c r="D33" s="1"/>
      <c r="E33" s="1"/>
      <c r="F33" s="7">
        <f>1/6.28/F23/1000/F31/0.000000001/1000</f>
        <v>30</v>
      </c>
    </row>
    <row r="34" spans="1:7">
      <c r="A34" s="5" t="s">
        <v>62</v>
      </c>
      <c r="B34" s="1"/>
      <c r="C34" s="1"/>
      <c r="D34" s="1"/>
      <c r="E34" s="1"/>
      <c r="F34" s="3">
        <f>F33/(F19/F18-1)</f>
        <v>5.65812947972971</v>
      </c>
      <c r="G34" t="s">
        <v>63</v>
      </c>
    </row>
    <row r="35" spans="1:7">
      <c r="A35" s="5" t="s">
        <v>64</v>
      </c>
      <c r="B35" s="1"/>
      <c r="C35" s="1"/>
      <c r="D35" s="1"/>
      <c r="E35" s="1"/>
      <c r="F35" s="3">
        <f>1/6.28/F19/1000/F34/1000*10^9</f>
        <v>4.46562035398767</v>
      </c>
      <c r="G35" t="s">
        <v>65</v>
      </c>
    </row>
    <row r="36" spans="1:7">
      <c r="A36" s="1" t="s">
        <v>66</v>
      </c>
      <c r="B36" s="1"/>
      <c r="C36" s="1"/>
      <c r="D36" s="1"/>
      <c r="E36" s="1"/>
      <c r="F36" s="3">
        <v>2.5</v>
      </c>
      <c r="G36" t="s">
        <v>67</v>
      </c>
    </row>
    <row r="37" spans="1:7">
      <c r="A37" s="1" t="s">
        <v>68</v>
      </c>
      <c r="B37" s="1"/>
      <c r="C37" s="1"/>
      <c r="D37" s="1"/>
      <c r="E37" s="1"/>
      <c r="F37" s="3">
        <f>F33*F36/(F16-F36)</f>
        <v>14.1509433962264</v>
      </c>
      <c r="G37" t="s">
        <v>69</v>
      </c>
    </row>
  </sheetData>
  <mergeCells count="39">
    <mergeCell ref="A1:P1"/>
    <mergeCell ref="A2:D2"/>
    <mergeCell ref="E2:F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H14:L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</dc:creator>
  <cp:lastModifiedBy>叔丁基正离子</cp:lastModifiedBy>
  <dcterms:created xsi:type="dcterms:W3CDTF">2019-11-23T04:01:00Z</dcterms:created>
  <dcterms:modified xsi:type="dcterms:W3CDTF">2019-12-16T10:33:35Z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