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/>
  <mc:AlternateContent xmlns:mc="http://schemas.openxmlformats.org/markup-compatibility/2006">
    <mc:Choice Requires="x15">
      <x15ac:absPath xmlns:x15ac="http://schemas.microsoft.com/office/spreadsheetml/2010/11/ac" url="E:\应用资料AE\芯片评估文档\BP325X\计算表格\"/>
    </mc:Choice>
  </mc:AlternateContent>
  <workbookProtection workbookPassword="D2A1" lockStructure="1"/>
  <bookViews>
    <workbookView xWindow="0" yWindow="465" windowWidth="25605" windowHeight="14640" activeTab="1" xr2:uid="{00000000-000D-0000-FFFF-FFFF00000000}"/>
  </bookViews>
  <sheets>
    <sheet name="参考原理图" sheetId="4" r:id="rId1"/>
    <sheet name="变压器设计" sheetId="1" r:id="rId2"/>
    <sheet name="常用变压器磁芯" sheetId="2" r:id="rId3"/>
    <sheet name="漆包线常用规格" sheetId="3" r:id="rId4"/>
  </sheets>
  <definedNames>
    <definedName name="_xlnm._FilterDatabase" localSheetId="1" hidden="1">变压器设计!$B$6:$H$58</definedName>
    <definedName name="Ae">变压器设计!$G$32</definedName>
    <definedName name="BC">变压器设计!#REF!</definedName>
    <definedName name="Bmax_r">变压器设计!$C$33</definedName>
    <definedName name="Cin">变压器设计!$C$20</definedName>
    <definedName name="Cxin">变压器设计!$C$19</definedName>
    <definedName name="deg">变压器设计!#REF!</definedName>
    <definedName name="deg_Ipk">变压器设计!$BR$3</definedName>
    <definedName name="Deg_Triac">变压器设计!$C$56</definedName>
    <definedName name="Deg_triacmax">变压器设计!$K$18</definedName>
    <definedName name="Deg_triacmin">变压器设计!$K$22</definedName>
    <definedName name="DIM">变压器设计!$G$24</definedName>
    <definedName name="DIM_0">变压器设计!$V$6</definedName>
    <definedName name="DIM_H">变压器设计!$S$2</definedName>
    <definedName name="DIM_L">变压器设计!$G$23</definedName>
    <definedName name="DIM_MAX">变压器设计!$R$2</definedName>
    <definedName name="DIM_triac">变压器设计!$G$57</definedName>
    <definedName name="Dp">变压器设计!$C$39</definedName>
    <definedName name="Ds">变压器设计!$G$39</definedName>
    <definedName name="Fac">变压器设计!$C$11</definedName>
    <definedName name="FS_THD">变压器设计!$C$12</definedName>
    <definedName name="fswmin">变压器设计!$P$2</definedName>
    <definedName name="i">变压器设计!$DY$1</definedName>
    <definedName name="Iden_r">变压器设计!$C$36</definedName>
    <definedName name="IdiormsL">变压器设计!$BB$6</definedName>
    <definedName name="Idrr">变压器设计!$X$3</definedName>
    <definedName name="Iin_base">变压器设计!$C$54</definedName>
    <definedName name="Ilrr">变压器设计!$AP$3</definedName>
    <definedName name="ImosrmsL">变压器设计!$BA$6</definedName>
    <definedName name="Io">变压器设计!$O$2</definedName>
    <definedName name="Io_0">变压器设计!$G$11</definedName>
    <definedName name="Io_H">变压器设计!#REF!</definedName>
    <definedName name="Io_L">变压器设计!#REF!</definedName>
    <definedName name="Io_TRIAC">变压器设计!$CA$6</definedName>
    <definedName name="Ipk">变压器设计!$G$27</definedName>
    <definedName name="Ipkac_0">变压器设计!#REF!</definedName>
    <definedName name="Ipkac_1">变压器设计!#REF!</definedName>
    <definedName name="Ipkac_10">变压器设计!#REF!</definedName>
    <definedName name="Ipkac_2">变压器设计!#REF!</definedName>
    <definedName name="Ipkac_3">变压器设计!#REF!</definedName>
    <definedName name="Ipkac_4">变压器设计!#REF!</definedName>
    <definedName name="Ipkac_5">变压器设计!#REF!</definedName>
    <definedName name="Ipkac_6">变压器设计!#REF!</definedName>
    <definedName name="Ipkac_7">变压器设计!#REF!</definedName>
    <definedName name="Ipkac_8">变压器设计!#REF!</definedName>
    <definedName name="Ipkac_9">变压器设计!#REF!</definedName>
    <definedName name="Irms_L">变压器设计!$C$29</definedName>
    <definedName name="Irms_Ls">变压器设计!$C$30</definedName>
    <definedName name="Isat">变压器设计!$G$28</definedName>
    <definedName name="Lm">变压器设计!$C$14</definedName>
    <definedName name="Lm_ref">变压器设计!$G$26</definedName>
    <definedName name="N">变压器设计!$G$53</definedName>
    <definedName name="Np">变压器设计!$G$34</definedName>
    <definedName name="Nps">变压器设计!$G$10</definedName>
    <definedName name="Nx">变压器设计!$DV$2</definedName>
    <definedName name="PF">变压器设计!$C$23</definedName>
    <definedName name="PF_H">变压器设计!$C$24</definedName>
    <definedName name="PF_L">变压器设计!$C$22</definedName>
    <definedName name="R_NTC">变压器设计!#REF!</definedName>
    <definedName name="R_TRIAC">变压器设计!$U$5</definedName>
    <definedName name="Rcs">变压器设计!$G$29</definedName>
    <definedName name="ROVP_H">变压器设计!$G$19</definedName>
    <definedName name="ROVP_L">变压器设计!$G$20</definedName>
    <definedName name="Rser">变压器设计!#REF!</definedName>
    <definedName name="RTH">变压器设计!$C$48</definedName>
    <definedName name="RVLN_H">变压器设计!#REF!</definedName>
    <definedName name="RVLN_L">变压器设计!#REF!</definedName>
    <definedName name="Tdrr">变压器设计!$W$3</definedName>
    <definedName name="THD_comp">变压器设计!$C$51</definedName>
    <definedName name="Toffmax">变压器设计!$C$27</definedName>
    <definedName name="Toffmax1">变压器设计!$Z$6</definedName>
    <definedName name="toffmin">变压器设计!$C$50</definedName>
    <definedName name="Ton_delay">变压器设计!$AJ$5</definedName>
    <definedName name="Ton_triac">变压器设计!#REF!</definedName>
    <definedName name="Ton_triac0">变压器设计!$BR$6</definedName>
    <definedName name="Ton_triacmax">变压器设计!$BS$6</definedName>
    <definedName name="Tonmax">变压器设计!$C$49</definedName>
    <definedName name="Tonmax_0">变压器设计!$C$26</definedName>
    <definedName name="Tonmax_H">变压器设计!$AE$6</definedName>
    <definedName name="Tonmax_L">变压器设计!$AD$6</definedName>
    <definedName name="Tonmax_TRIAC">变压器设计!$G$58</definedName>
    <definedName name="Tonmax8">变压器设计!$BT$6</definedName>
    <definedName name="Tonmin">变压器设计!$C$28</definedName>
    <definedName name="V_TRIAC">变压器设计!$V$3</definedName>
    <definedName name="Vcs_max">变压器设计!#REF!</definedName>
    <definedName name="Vcs_min">变压器设计!#REF!</definedName>
    <definedName name="Vcs_typ">变压器设计!#REF!</definedName>
    <definedName name="Vcspk">变压器设计!$G$50</definedName>
    <definedName name="Vcsth">变压器设计!$G$49</definedName>
    <definedName name="Vinmax">变压器设计!$C$10</definedName>
    <definedName name="Vinmin">变压器设计!$C$8</definedName>
    <definedName name="Vintyp">变压器设计!$C$9</definedName>
    <definedName name="VLNacmax">变压器设计!#REF!</definedName>
    <definedName name="VLNacmin">变压器设计!#REF!</definedName>
    <definedName name="VLNactyp">变压器设计!#REF!</definedName>
    <definedName name="Vout">变压器设计!$G$9</definedName>
    <definedName name="Vrfo">变压器设计!$G$8</definedName>
    <definedName name="Vtriacth">变压器设计!$U$2</definedName>
  </definedNames>
  <calcPr calcId="171027" calcMode="autoNoTable" iterate="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7" i="1" l="1"/>
  <c r="G32" i="1"/>
  <c r="Q7" i="1"/>
  <c r="R7" i="1"/>
  <c r="P2" i="1"/>
  <c r="C26" i="1"/>
  <c r="C49" i="1"/>
  <c r="AF7" i="1"/>
  <c r="G10" i="1"/>
  <c r="O2" i="1"/>
  <c r="Q8" i="1"/>
  <c r="AF8" i="1"/>
  <c r="R8" i="1"/>
  <c r="AA7" i="1"/>
  <c r="AI7" i="1"/>
  <c r="AJ7" i="1"/>
  <c r="AP7" i="1"/>
  <c r="Q9" i="1"/>
  <c r="AF9" i="1"/>
  <c r="R9" i="1"/>
  <c r="AA8" i="1"/>
  <c r="AI8" i="1"/>
  <c r="AJ8" i="1"/>
  <c r="AP8" i="1"/>
  <c r="Q10" i="1"/>
  <c r="AF10" i="1"/>
  <c r="R10" i="1"/>
  <c r="AA9" i="1"/>
  <c r="AI9" i="1"/>
  <c r="AJ9" i="1"/>
  <c r="AP9" i="1"/>
  <c r="Q11" i="1"/>
  <c r="AF11" i="1"/>
  <c r="R11" i="1"/>
  <c r="AA10" i="1"/>
  <c r="AI10" i="1"/>
  <c r="AJ10" i="1"/>
  <c r="AP10" i="1"/>
  <c r="Q12" i="1"/>
  <c r="AF12" i="1"/>
  <c r="R12" i="1"/>
  <c r="AA11" i="1"/>
  <c r="AI11" i="1"/>
  <c r="AJ11" i="1"/>
  <c r="AP11" i="1"/>
  <c r="Q13" i="1"/>
  <c r="AF13" i="1"/>
  <c r="R13" i="1"/>
  <c r="AA12" i="1"/>
  <c r="AI12" i="1"/>
  <c r="AJ12" i="1"/>
  <c r="AP12" i="1"/>
  <c r="Q14" i="1"/>
  <c r="AF14" i="1"/>
  <c r="R14" i="1"/>
  <c r="AA13" i="1"/>
  <c r="AI13" i="1"/>
  <c r="AJ13" i="1"/>
  <c r="AP13" i="1"/>
  <c r="Q15" i="1"/>
  <c r="AF15" i="1"/>
  <c r="R15" i="1"/>
  <c r="AA14" i="1"/>
  <c r="AI14" i="1"/>
  <c r="AJ14" i="1"/>
  <c r="AP14" i="1"/>
  <c r="Q16" i="1"/>
  <c r="AF16" i="1"/>
  <c r="R16" i="1"/>
  <c r="AA15" i="1"/>
  <c r="AI15" i="1"/>
  <c r="AJ15" i="1"/>
  <c r="AP15" i="1"/>
  <c r="Q17" i="1"/>
  <c r="AF17" i="1"/>
  <c r="R17" i="1"/>
  <c r="AA16" i="1"/>
  <c r="AI16" i="1"/>
  <c r="AJ16" i="1"/>
  <c r="AP16" i="1"/>
  <c r="Q18" i="1"/>
  <c r="AF18" i="1"/>
  <c r="R18" i="1"/>
  <c r="AA17" i="1"/>
  <c r="AI17" i="1"/>
  <c r="AJ17" i="1"/>
  <c r="AP17" i="1"/>
  <c r="Q19" i="1"/>
  <c r="AF19" i="1"/>
  <c r="R19" i="1"/>
  <c r="AA18" i="1"/>
  <c r="AI18" i="1"/>
  <c r="AJ18" i="1"/>
  <c r="AP18" i="1"/>
  <c r="Q20" i="1"/>
  <c r="AF20" i="1"/>
  <c r="R20" i="1"/>
  <c r="AA19" i="1"/>
  <c r="AI19" i="1"/>
  <c r="AJ19" i="1"/>
  <c r="AP19" i="1"/>
  <c r="Q21" i="1"/>
  <c r="AF21" i="1"/>
  <c r="R21" i="1"/>
  <c r="AA20" i="1"/>
  <c r="AI20" i="1"/>
  <c r="AJ20" i="1"/>
  <c r="AP20" i="1"/>
  <c r="Q22" i="1"/>
  <c r="AF22" i="1"/>
  <c r="R22" i="1"/>
  <c r="AA21" i="1"/>
  <c r="AI21" i="1"/>
  <c r="AJ21" i="1"/>
  <c r="AP21" i="1"/>
  <c r="Q23" i="1"/>
  <c r="AF23" i="1"/>
  <c r="R23" i="1"/>
  <c r="AA22" i="1"/>
  <c r="AI22" i="1"/>
  <c r="AJ22" i="1"/>
  <c r="AP22" i="1"/>
  <c r="Q24" i="1"/>
  <c r="AF24" i="1"/>
  <c r="R24" i="1"/>
  <c r="AA23" i="1"/>
  <c r="AI23" i="1"/>
  <c r="AJ23" i="1"/>
  <c r="AP23" i="1"/>
  <c r="Q25" i="1"/>
  <c r="AF25" i="1"/>
  <c r="R25" i="1"/>
  <c r="AA24" i="1"/>
  <c r="AI24" i="1"/>
  <c r="AJ24" i="1"/>
  <c r="AP24" i="1"/>
  <c r="Q26" i="1"/>
  <c r="AF26" i="1"/>
  <c r="R26" i="1"/>
  <c r="AA25" i="1"/>
  <c r="AI25" i="1"/>
  <c r="AJ25" i="1"/>
  <c r="AP25" i="1"/>
  <c r="Q27" i="1"/>
  <c r="AF27" i="1"/>
  <c r="R27" i="1"/>
  <c r="AA26" i="1"/>
  <c r="AI26" i="1"/>
  <c r="AJ26" i="1"/>
  <c r="AP26" i="1"/>
  <c r="Q28" i="1"/>
  <c r="AF28" i="1"/>
  <c r="R28" i="1"/>
  <c r="AA27" i="1"/>
  <c r="AI27" i="1"/>
  <c r="AJ27" i="1"/>
  <c r="AP27" i="1"/>
  <c r="Q29" i="1"/>
  <c r="AF29" i="1"/>
  <c r="R29" i="1"/>
  <c r="AA28" i="1"/>
  <c r="AI28" i="1"/>
  <c r="AJ28" i="1"/>
  <c r="AP28" i="1"/>
  <c r="Q30" i="1"/>
  <c r="AF30" i="1"/>
  <c r="R30" i="1"/>
  <c r="AA29" i="1"/>
  <c r="AI29" i="1"/>
  <c r="AJ29" i="1"/>
  <c r="AP29" i="1"/>
  <c r="Q31" i="1"/>
  <c r="AF31" i="1"/>
  <c r="R31" i="1"/>
  <c r="AA30" i="1"/>
  <c r="AI30" i="1"/>
  <c r="AJ30" i="1"/>
  <c r="AP30" i="1"/>
  <c r="Q32" i="1"/>
  <c r="AF32" i="1"/>
  <c r="R32" i="1"/>
  <c r="AA31" i="1"/>
  <c r="AI31" i="1"/>
  <c r="AJ31" i="1"/>
  <c r="AP31" i="1"/>
  <c r="Q33" i="1"/>
  <c r="AF33" i="1"/>
  <c r="R33" i="1"/>
  <c r="AA32" i="1"/>
  <c r="AI32" i="1"/>
  <c r="AJ32" i="1"/>
  <c r="AP32" i="1"/>
  <c r="Q34" i="1"/>
  <c r="AF34" i="1"/>
  <c r="R34" i="1"/>
  <c r="AA33" i="1"/>
  <c r="AI33" i="1"/>
  <c r="AJ33" i="1"/>
  <c r="AP33" i="1"/>
  <c r="Q35" i="1"/>
  <c r="AF35" i="1"/>
  <c r="R35" i="1"/>
  <c r="AA34" i="1"/>
  <c r="AI34" i="1"/>
  <c r="AJ34" i="1"/>
  <c r="AP34" i="1"/>
  <c r="Q36" i="1"/>
  <c r="AF36" i="1"/>
  <c r="R36" i="1"/>
  <c r="AA35" i="1"/>
  <c r="AI35" i="1"/>
  <c r="AJ35" i="1"/>
  <c r="AP35" i="1"/>
  <c r="Q37" i="1"/>
  <c r="AF37" i="1"/>
  <c r="R37" i="1"/>
  <c r="AA36" i="1"/>
  <c r="AI36" i="1"/>
  <c r="AJ36" i="1"/>
  <c r="AP36" i="1"/>
  <c r="Q38" i="1"/>
  <c r="AF38" i="1"/>
  <c r="R38" i="1"/>
  <c r="AA37" i="1"/>
  <c r="AI37" i="1"/>
  <c r="AJ37" i="1"/>
  <c r="AP37" i="1"/>
  <c r="Q39" i="1"/>
  <c r="AF39" i="1"/>
  <c r="R39" i="1"/>
  <c r="AA38" i="1"/>
  <c r="AI38" i="1"/>
  <c r="AJ38" i="1"/>
  <c r="AP38" i="1"/>
  <c r="Q40" i="1"/>
  <c r="AF40" i="1"/>
  <c r="R40" i="1"/>
  <c r="AA39" i="1"/>
  <c r="AI39" i="1"/>
  <c r="AJ39" i="1"/>
  <c r="AP39" i="1"/>
  <c r="Q41" i="1"/>
  <c r="AF41" i="1"/>
  <c r="R41" i="1"/>
  <c r="AA40" i="1"/>
  <c r="AI40" i="1"/>
  <c r="AJ40" i="1"/>
  <c r="AP40" i="1"/>
  <c r="Q42" i="1"/>
  <c r="AF42" i="1"/>
  <c r="R42" i="1"/>
  <c r="AA41" i="1"/>
  <c r="AI41" i="1"/>
  <c r="AJ41" i="1"/>
  <c r="AP41" i="1"/>
  <c r="Q43" i="1"/>
  <c r="AF43" i="1"/>
  <c r="R43" i="1"/>
  <c r="AA42" i="1"/>
  <c r="AI42" i="1"/>
  <c r="AJ42" i="1"/>
  <c r="AP42" i="1"/>
  <c r="Q44" i="1"/>
  <c r="AF44" i="1"/>
  <c r="R44" i="1"/>
  <c r="AA43" i="1"/>
  <c r="AI43" i="1"/>
  <c r="AJ43" i="1"/>
  <c r="AP43" i="1"/>
  <c r="Q47" i="1"/>
  <c r="AF47" i="1"/>
  <c r="R47" i="1"/>
  <c r="AA44" i="1"/>
  <c r="AI44" i="1"/>
  <c r="AJ44" i="1"/>
  <c r="AP44" i="1"/>
  <c r="Q48" i="1"/>
  <c r="AF48" i="1"/>
  <c r="R48" i="1"/>
  <c r="AA47" i="1"/>
  <c r="AI47" i="1"/>
  <c r="AJ47" i="1"/>
  <c r="AP47" i="1"/>
  <c r="Q49" i="1"/>
  <c r="AF49" i="1"/>
  <c r="R49" i="1"/>
  <c r="AA48" i="1"/>
  <c r="AI48" i="1"/>
  <c r="AJ48" i="1"/>
  <c r="AP48" i="1"/>
  <c r="Q50" i="1"/>
  <c r="AF50" i="1"/>
  <c r="R50" i="1"/>
  <c r="AA49" i="1"/>
  <c r="AI49" i="1"/>
  <c r="AJ49" i="1"/>
  <c r="AP49" i="1"/>
  <c r="Q52" i="1"/>
  <c r="AF52" i="1"/>
  <c r="R52" i="1"/>
  <c r="AA50" i="1"/>
  <c r="AI50" i="1"/>
  <c r="AJ50" i="1"/>
  <c r="AP50" i="1"/>
  <c r="Q53" i="1"/>
  <c r="AF53" i="1"/>
  <c r="R53" i="1"/>
  <c r="AA52" i="1"/>
  <c r="AI52" i="1"/>
  <c r="AJ52" i="1"/>
  <c r="AP52" i="1"/>
  <c r="Q54" i="1"/>
  <c r="AF54" i="1"/>
  <c r="R54" i="1"/>
  <c r="AA53" i="1"/>
  <c r="AI53" i="1"/>
  <c r="AJ53" i="1"/>
  <c r="AP53" i="1"/>
  <c r="Q55" i="1"/>
  <c r="AF55" i="1"/>
  <c r="R55" i="1"/>
  <c r="AA54" i="1"/>
  <c r="AI54" i="1"/>
  <c r="AJ54" i="1"/>
  <c r="AP54" i="1"/>
  <c r="Q56" i="1"/>
  <c r="AF56" i="1"/>
  <c r="R56" i="1"/>
  <c r="AA55" i="1"/>
  <c r="AI55" i="1"/>
  <c r="AJ55" i="1"/>
  <c r="AP55" i="1"/>
  <c r="Q57" i="1"/>
  <c r="AF57" i="1"/>
  <c r="R57" i="1"/>
  <c r="AA56" i="1"/>
  <c r="AI56" i="1"/>
  <c r="AJ56" i="1"/>
  <c r="AP56" i="1"/>
  <c r="Q58" i="1"/>
  <c r="AF58" i="1"/>
  <c r="R58" i="1"/>
  <c r="AA57" i="1"/>
  <c r="AI57" i="1"/>
  <c r="AJ57" i="1"/>
  <c r="AP57" i="1"/>
  <c r="Q59" i="1"/>
  <c r="AF59" i="1"/>
  <c r="R59" i="1"/>
  <c r="AA58" i="1"/>
  <c r="AI58" i="1"/>
  <c r="AJ58" i="1"/>
  <c r="AP58" i="1"/>
  <c r="Q60" i="1"/>
  <c r="AF60" i="1"/>
  <c r="R60" i="1"/>
  <c r="AA59" i="1"/>
  <c r="AI59" i="1"/>
  <c r="AJ59" i="1"/>
  <c r="AP59" i="1"/>
  <c r="Q61" i="1"/>
  <c r="AF61" i="1"/>
  <c r="R61" i="1"/>
  <c r="AA60" i="1"/>
  <c r="AI60" i="1"/>
  <c r="AJ60" i="1"/>
  <c r="AP60" i="1"/>
  <c r="Q62" i="1"/>
  <c r="AF62" i="1"/>
  <c r="R62" i="1"/>
  <c r="AA61" i="1"/>
  <c r="AI61" i="1"/>
  <c r="AJ61" i="1"/>
  <c r="AP61" i="1"/>
  <c r="Q63" i="1"/>
  <c r="AF63" i="1"/>
  <c r="R63" i="1"/>
  <c r="AA62" i="1"/>
  <c r="AI62" i="1"/>
  <c r="AJ62" i="1"/>
  <c r="AP62" i="1"/>
  <c r="Q64" i="1"/>
  <c r="AF64" i="1"/>
  <c r="R64" i="1"/>
  <c r="AA63" i="1"/>
  <c r="AI63" i="1"/>
  <c r="AJ63" i="1"/>
  <c r="AP63" i="1"/>
  <c r="Q65" i="1"/>
  <c r="AF65" i="1"/>
  <c r="R65" i="1"/>
  <c r="AA64" i="1"/>
  <c r="AI64" i="1"/>
  <c r="AJ64" i="1"/>
  <c r="AP64" i="1"/>
  <c r="Q66" i="1"/>
  <c r="AF66" i="1"/>
  <c r="R66" i="1"/>
  <c r="AA65" i="1"/>
  <c r="AI65" i="1"/>
  <c r="AJ65" i="1"/>
  <c r="AP65" i="1"/>
  <c r="Q67" i="1"/>
  <c r="AF67" i="1"/>
  <c r="R67" i="1"/>
  <c r="AA66" i="1"/>
  <c r="AI66" i="1"/>
  <c r="AJ66" i="1"/>
  <c r="AP66" i="1"/>
  <c r="Q68" i="1"/>
  <c r="AF68" i="1"/>
  <c r="R68" i="1"/>
  <c r="AA67" i="1"/>
  <c r="AI67" i="1"/>
  <c r="AJ67" i="1"/>
  <c r="AP67" i="1"/>
  <c r="Q69" i="1"/>
  <c r="AF69" i="1"/>
  <c r="R69" i="1"/>
  <c r="AA68" i="1"/>
  <c r="AI68" i="1"/>
  <c r="AJ68" i="1"/>
  <c r="AP68" i="1"/>
  <c r="Q70" i="1"/>
  <c r="AF70" i="1"/>
  <c r="R70" i="1"/>
  <c r="AA69" i="1"/>
  <c r="AI69" i="1"/>
  <c r="AJ69" i="1"/>
  <c r="AP69" i="1"/>
  <c r="Q71" i="1"/>
  <c r="AF71" i="1"/>
  <c r="R71" i="1"/>
  <c r="AA70" i="1"/>
  <c r="AI70" i="1"/>
  <c r="AJ70" i="1"/>
  <c r="AP70" i="1"/>
  <c r="Q72" i="1"/>
  <c r="AF72" i="1"/>
  <c r="R72" i="1"/>
  <c r="AA71" i="1"/>
  <c r="AI71" i="1"/>
  <c r="AJ71" i="1"/>
  <c r="AP71" i="1"/>
  <c r="Q73" i="1"/>
  <c r="AF73" i="1"/>
  <c r="R73" i="1"/>
  <c r="AA72" i="1"/>
  <c r="AI72" i="1"/>
  <c r="AJ72" i="1"/>
  <c r="AP72" i="1"/>
  <c r="Q74" i="1"/>
  <c r="AF74" i="1"/>
  <c r="R74" i="1"/>
  <c r="AA73" i="1"/>
  <c r="AI73" i="1"/>
  <c r="AJ73" i="1"/>
  <c r="AP73" i="1"/>
  <c r="Q75" i="1"/>
  <c r="AF75" i="1"/>
  <c r="R75" i="1"/>
  <c r="AA74" i="1"/>
  <c r="AI74" i="1"/>
  <c r="AJ74" i="1"/>
  <c r="AP74" i="1"/>
  <c r="Q76" i="1"/>
  <c r="AF76" i="1"/>
  <c r="R76" i="1"/>
  <c r="AA75" i="1"/>
  <c r="AI75" i="1"/>
  <c r="AJ75" i="1"/>
  <c r="AP75" i="1"/>
  <c r="Q77" i="1"/>
  <c r="AF77" i="1"/>
  <c r="R77" i="1"/>
  <c r="AA76" i="1"/>
  <c r="AI76" i="1"/>
  <c r="AJ76" i="1"/>
  <c r="AP76" i="1"/>
  <c r="Q78" i="1"/>
  <c r="AF78" i="1"/>
  <c r="R78" i="1"/>
  <c r="AA77" i="1"/>
  <c r="AI77" i="1"/>
  <c r="AJ77" i="1"/>
  <c r="AP77" i="1"/>
  <c r="Q79" i="1"/>
  <c r="AF79" i="1"/>
  <c r="R79" i="1"/>
  <c r="AA78" i="1"/>
  <c r="AI78" i="1"/>
  <c r="AJ78" i="1"/>
  <c r="AP78" i="1"/>
  <c r="Q80" i="1"/>
  <c r="AF80" i="1"/>
  <c r="R80" i="1"/>
  <c r="AA79" i="1"/>
  <c r="AI79" i="1"/>
  <c r="AJ79" i="1"/>
  <c r="AP79" i="1"/>
  <c r="Q81" i="1"/>
  <c r="AF81" i="1"/>
  <c r="R81" i="1"/>
  <c r="AA80" i="1"/>
  <c r="AI80" i="1"/>
  <c r="AJ80" i="1"/>
  <c r="AP80" i="1"/>
  <c r="Q82" i="1"/>
  <c r="AF82" i="1"/>
  <c r="R82" i="1"/>
  <c r="AA81" i="1"/>
  <c r="AI81" i="1"/>
  <c r="AJ81" i="1"/>
  <c r="AP81" i="1"/>
  <c r="Q83" i="1"/>
  <c r="AF83" i="1"/>
  <c r="R83" i="1"/>
  <c r="AA82" i="1"/>
  <c r="AI82" i="1"/>
  <c r="AJ82" i="1"/>
  <c r="AP82" i="1"/>
  <c r="Q84" i="1"/>
  <c r="AF84" i="1"/>
  <c r="R84" i="1"/>
  <c r="AA83" i="1"/>
  <c r="AI83" i="1"/>
  <c r="AJ83" i="1"/>
  <c r="AP83" i="1"/>
  <c r="Q85" i="1"/>
  <c r="AF85" i="1"/>
  <c r="R85" i="1"/>
  <c r="AA84" i="1"/>
  <c r="AI84" i="1"/>
  <c r="AJ84" i="1"/>
  <c r="AP84" i="1"/>
  <c r="Q86" i="1"/>
  <c r="AF86" i="1"/>
  <c r="R86" i="1"/>
  <c r="AA85" i="1"/>
  <c r="AI85" i="1"/>
  <c r="AJ85" i="1"/>
  <c r="AP85" i="1"/>
  <c r="Q87" i="1"/>
  <c r="AF87" i="1"/>
  <c r="R87" i="1"/>
  <c r="AA86" i="1"/>
  <c r="AI86" i="1"/>
  <c r="AJ86" i="1"/>
  <c r="AP86" i="1"/>
  <c r="Q88" i="1"/>
  <c r="AF88" i="1"/>
  <c r="R88" i="1"/>
  <c r="AA87" i="1"/>
  <c r="AI87" i="1"/>
  <c r="AJ87" i="1"/>
  <c r="AP87" i="1"/>
  <c r="Q89" i="1"/>
  <c r="AF89" i="1"/>
  <c r="R89" i="1"/>
  <c r="AA88" i="1"/>
  <c r="AI88" i="1"/>
  <c r="AJ88" i="1"/>
  <c r="AP88" i="1"/>
  <c r="Q90" i="1"/>
  <c r="AF90" i="1"/>
  <c r="R90" i="1"/>
  <c r="AA89" i="1"/>
  <c r="AI89" i="1"/>
  <c r="AJ89" i="1"/>
  <c r="AP89" i="1"/>
  <c r="Q91" i="1"/>
  <c r="AF91" i="1"/>
  <c r="R91" i="1"/>
  <c r="AA90" i="1"/>
  <c r="AI90" i="1"/>
  <c r="AJ90" i="1"/>
  <c r="AP90" i="1"/>
  <c r="Q92" i="1"/>
  <c r="AF92" i="1"/>
  <c r="R92" i="1"/>
  <c r="AA91" i="1"/>
  <c r="AI91" i="1"/>
  <c r="AJ91" i="1"/>
  <c r="AP91" i="1"/>
  <c r="Q93" i="1"/>
  <c r="AF93" i="1"/>
  <c r="R93" i="1"/>
  <c r="AA92" i="1"/>
  <c r="AI92" i="1"/>
  <c r="AJ92" i="1"/>
  <c r="AP92" i="1"/>
  <c r="Q94" i="1"/>
  <c r="AF94" i="1"/>
  <c r="R94" i="1"/>
  <c r="AA93" i="1"/>
  <c r="AI93" i="1"/>
  <c r="AJ93" i="1"/>
  <c r="AP93" i="1"/>
  <c r="Q95" i="1"/>
  <c r="AF95" i="1"/>
  <c r="R95" i="1"/>
  <c r="AA94" i="1"/>
  <c r="AI94" i="1"/>
  <c r="AJ94" i="1"/>
  <c r="AP94" i="1"/>
  <c r="Q96" i="1"/>
  <c r="AF96" i="1"/>
  <c r="R96" i="1"/>
  <c r="AA95" i="1"/>
  <c r="AI95" i="1"/>
  <c r="AJ95" i="1"/>
  <c r="AP95" i="1"/>
  <c r="Q97" i="1"/>
  <c r="AF97" i="1"/>
  <c r="R97" i="1"/>
  <c r="AA96" i="1"/>
  <c r="AI96" i="1"/>
  <c r="AJ96" i="1"/>
  <c r="AP96" i="1"/>
  <c r="Q98" i="1"/>
  <c r="AF98" i="1"/>
  <c r="R98" i="1"/>
  <c r="AA97" i="1"/>
  <c r="AI97" i="1"/>
  <c r="AJ97" i="1"/>
  <c r="AP97" i="1"/>
  <c r="Q99" i="1"/>
  <c r="AF99" i="1"/>
  <c r="R99" i="1"/>
  <c r="AA98" i="1"/>
  <c r="AI98" i="1"/>
  <c r="AJ98" i="1"/>
  <c r="AP98" i="1"/>
  <c r="Q100" i="1"/>
  <c r="AF100" i="1"/>
  <c r="R100" i="1"/>
  <c r="AA99" i="1"/>
  <c r="AI99" i="1"/>
  <c r="AJ99" i="1"/>
  <c r="AP99" i="1"/>
  <c r="Q101" i="1"/>
  <c r="AF101" i="1"/>
  <c r="R101" i="1"/>
  <c r="AA100" i="1"/>
  <c r="AI100" i="1"/>
  <c r="AJ100" i="1"/>
  <c r="AP100" i="1"/>
  <c r="Q102" i="1"/>
  <c r="AF102" i="1"/>
  <c r="R102" i="1"/>
  <c r="AA101" i="1"/>
  <c r="AI101" i="1"/>
  <c r="AJ101" i="1"/>
  <c r="AP101" i="1"/>
  <c r="Q103" i="1"/>
  <c r="AF103" i="1"/>
  <c r="R103" i="1"/>
  <c r="AA102" i="1"/>
  <c r="AI102" i="1"/>
  <c r="AJ102" i="1"/>
  <c r="AP102" i="1"/>
  <c r="Q104" i="1"/>
  <c r="AF104" i="1"/>
  <c r="R104" i="1"/>
  <c r="AA103" i="1"/>
  <c r="AI103" i="1"/>
  <c r="AJ103" i="1"/>
  <c r="AP103" i="1"/>
  <c r="Q105" i="1"/>
  <c r="AF105" i="1"/>
  <c r="R105" i="1"/>
  <c r="AA104" i="1"/>
  <c r="AI104" i="1"/>
  <c r="AJ104" i="1"/>
  <c r="AP104" i="1"/>
  <c r="Q106" i="1"/>
  <c r="AF106" i="1"/>
  <c r="R106" i="1"/>
  <c r="AA105" i="1"/>
  <c r="AI105" i="1"/>
  <c r="AJ105" i="1"/>
  <c r="AP105" i="1"/>
  <c r="Q107" i="1"/>
  <c r="AF107" i="1"/>
  <c r="R107" i="1"/>
  <c r="AA106" i="1"/>
  <c r="AI106" i="1"/>
  <c r="AJ106" i="1"/>
  <c r="AP106" i="1"/>
  <c r="Q108" i="1"/>
  <c r="AF108" i="1"/>
  <c r="R108" i="1"/>
  <c r="AA107" i="1"/>
  <c r="AI107" i="1"/>
  <c r="AJ107" i="1"/>
  <c r="AP107" i="1"/>
  <c r="Q109" i="1"/>
  <c r="AF109" i="1"/>
  <c r="R109" i="1"/>
  <c r="AA108" i="1"/>
  <c r="AI108" i="1"/>
  <c r="AJ108" i="1"/>
  <c r="AP108" i="1"/>
  <c r="Q110" i="1"/>
  <c r="AF110" i="1"/>
  <c r="R110" i="1"/>
  <c r="AA109" i="1"/>
  <c r="AI109" i="1"/>
  <c r="AJ109" i="1"/>
  <c r="AP109" i="1"/>
  <c r="Q111" i="1"/>
  <c r="AF111" i="1"/>
  <c r="R111" i="1"/>
  <c r="AA110" i="1"/>
  <c r="AI110" i="1"/>
  <c r="AJ110" i="1"/>
  <c r="AP110" i="1"/>
  <c r="Q112" i="1"/>
  <c r="AF112" i="1"/>
  <c r="R112" i="1"/>
  <c r="AA111" i="1"/>
  <c r="AI111" i="1"/>
  <c r="AJ111" i="1"/>
  <c r="AP111" i="1"/>
  <c r="Q113" i="1"/>
  <c r="AF113" i="1"/>
  <c r="R113" i="1"/>
  <c r="AA112" i="1"/>
  <c r="AI112" i="1"/>
  <c r="AJ112" i="1"/>
  <c r="AP112" i="1"/>
  <c r="Q114" i="1"/>
  <c r="AF114" i="1"/>
  <c r="R114" i="1"/>
  <c r="AA113" i="1"/>
  <c r="AI113" i="1"/>
  <c r="AJ113" i="1"/>
  <c r="AP113" i="1"/>
  <c r="Q115" i="1"/>
  <c r="AF115" i="1"/>
  <c r="R115" i="1"/>
  <c r="AA114" i="1"/>
  <c r="AI114" i="1"/>
  <c r="AJ114" i="1"/>
  <c r="AP114" i="1"/>
  <c r="Q116" i="1"/>
  <c r="AF116" i="1"/>
  <c r="R116" i="1"/>
  <c r="AA115" i="1"/>
  <c r="AI115" i="1"/>
  <c r="AJ115" i="1"/>
  <c r="AP115" i="1"/>
  <c r="Q117" i="1"/>
  <c r="AF117" i="1"/>
  <c r="R117" i="1"/>
  <c r="AA116" i="1"/>
  <c r="AI116" i="1"/>
  <c r="AJ116" i="1"/>
  <c r="AP116" i="1"/>
  <c r="Q118" i="1"/>
  <c r="AF118" i="1"/>
  <c r="R118" i="1"/>
  <c r="AA117" i="1"/>
  <c r="AI117" i="1"/>
  <c r="AJ117" i="1"/>
  <c r="AP117" i="1"/>
  <c r="Q119" i="1"/>
  <c r="AF119" i="1"/>
  <c r="R119" i="1"/>
  <c r="AA118" i="1"/>
  <c r="AI118" i="1"/>
  <c r="AJ118" i="1"/>
  <c r="AP118" i="1"/>
  <c r="Q120" i="1"/>
  <c r="AF120" i="1"/>
  <c r="R120" i="1"/>
  <c r="AA119" i="1"/>
  <c r="AI119" i="1"/>
  <c r="AJ119" i="1"/>
  <c r="AP119" i="1"/>
  <c r="Q121" i="1"/>
  <c r="AF121" i="1"/>
  <c r="R121" i="1"/>
  <c r="AA120" i="1"/>
  <c r="AI120" i="1"/>
  <c r="AJ120" i="1"/>
  <c r="AP120" i="1"/>
  <c r="Q122" i="1"/>
  <c r="AF122" i="1"/>
  <c r="R122" i="1"/>
  <c r="AA121" i="1"/>
  <c r="AI121" i="1"/>
  <c r="AJ121" i="1"/>
  <c r="AP121" i="1"/>
  <c r="Q123" i="1"/>
  <c r="AF123" i="1"/>
  <c r="R123" i="1"/>
  <c r="AA122" i="1"/>
  <c r="AI122" i="1"/>
  <c r="AJ122" i="1"/>
  <c r="AP122" i="1"/>
  <c r="Q124" i="1"/>
  <c r="AF124" i="1"/>
  <c r="R124" i="1"/>
  <c r="AA123" i="1"/>
  <c r="AI123" i="1"/>
  <c r="AJ123" i="1"/>
  <c r="AP123" i="1"/>
  <c r="Q125" i="1"/>
  <c r="AF125" i="1"/>
  <c r="R125" i="1"/>
  <c r="AA124" i="1"/>
  <c r="AI124" i="1"/>
  <c r="AJ124" i="1"/>
  <c r="AP124" i="1"/>
  <c r="Q126" i="1"/>
  <c r="AF126" i="1"/>
  <c r="R126" i="1"/>
  <c r="AA125" i="1"/>
  <c r="AI125" i="1"/>
  <c r="AJ125" i="1"/>
  <c r="AP125" i="1"/>
  <c r="Q127" i="1"/>
  <c r="AF127" i="1"/>
  <c r="R127" i="1"/>
  <c r="AA126" i="1"/>
  <c r="AI126" i="1"/>
  <c r="AJ126" i="1"/>
  <c r="AP126" i="1"/>
  <c r="Q128" i="1"/>
  <c r="AF128" i="1"/>
  <c r="R128" i="1"/>
  <c r="AA127" i="1"/>
  <c r="AI127" i="1"/>
  <c r="AJ127" i="1"/>
  <c r="AP127" i="1"/>
  <c r="Q129" i="1"/>
  <c r="AF129" i="1"/>
  <c r="R129" i="1"/>
  <c r="AA128" i="1"/>
  <c r="AI128" i="1"/>
  <c r="AJ128" i="1"/>
  <c r="AP128" i="1"/>
  <c r="Q130" i="1"/>
  <c r="AF130" i="1"/>
  <c r="R130" i="1"/>
  <c r="AA129" i="1"/>
  <c r="AI129" i="1"/>
  <c r="AJ129" i="1"/>
  <c r="AP129" i="1"/>
  <c r="Q131" i="1"/>
  <c r="AF131" i="1"/>
  <c r="R131" i="1"/>
  <c r="AA130" i="1"/>
  <c r="AI130" i="1"/>
  <c r="AJ130" i="1"/>
  <c r="AP130" i="1"/>
  <c r="Q132" i="1"/>
  <c r="AF132" i="1"/>
  <c r="R132" i="1"/>
  <c r="AA131" i="1"/>
  <c r="AI131" i="1"/>
  <c r="AJ131" i="1"/>
  <c r="AP131" i="1"/>
  <c r="Q133" i="1"/>
  <c r="AF133" i="1"/>
  <c r="R133" i="1"/>
  <c r="AA132" i="1"/>
  <c r="AI132" i="1"/>
  <c r="AJ132" i="1"/>
  <c r="AP132" i="1"/>
  <c r="Q134" i="1"/>
  <c r="AF134" i="1"/>
  <c r="R134" i="1"/>
  <c r="AA133" i="1"/>
  <c r="AI133" i="1"/>
  <c r="AJ133" i="1"/>
  <c r="AP133" i="1"/>
  <c r="Q135" i="1"/>
  <c r="AF135" i="1"/>
  <c r="R135" i="1"/>
  <c r="AA134" i="1"/>
  <c r="AI134" i="1"/>
  <c r="AJ134" i="1"/>
  <c r="AP134" i="1"/>
  <c r="Q136" i="1"/>
  <c r="AF136" i="1"/>
  <c r="R136" i="1"/>
  <c r="AA135" i="1"/>
  <c r="AI135" i="1"/>
  <c r="AJ135" i="1"/>
  <c r="AP135" i="1"/>
  <c r="Q137" i="1"/>
  <c r="AF137" i="1"/>
  <c r="R137" i="1"/>
  <c r="AA136" i="1"/>
  <c r="AI136" i="1"/>
  <c r="AJ136" i="1"/>
  <c r="AP136" i="1"/>
  <c r="Q138" i="1"/>
  <c r="AF138" i="1"/>
  <c r="R138" i="1"/>
  <c r="AA137" i="1"/>
  <c r="AI137" i="1"/>
  <c r="AJ137" i="1"/>
  <c r="AP137" i="1"/>
  <c r="Q139" i="1"/>
  <c r="AF139" i="1"/>
  <c r="R139" i="1"/>
  <c r="AA138" i="1"/>
  <c r="AI138" i="1"/>
  <c r="AJ138" i="1"/>
  <c r="AP138" i="1"/>
  <c r="Q140" i="1"/>
  <c r="AF140" i="1"/>
  <c r="R140" i="1"/>
  <c r="AA139" i="1"/>
  <c r="AI139" i="1"/>
  <c r="AJ139" i="1"/>
  <c r="AP139" i="1"/>
  <c r="Q141" i="1"/>
  <c r="AF141" i="1"/>
  <c r="R141" i="1"/>
  <c r="AA140" i="1"/>
  <c r="AI140" i="1"/>
  <c r="AJ140" i="1"/>
  <c r="AP140" i="1"/>
  <c r="Q142" i="1"/>
  <c r="AF142" i="1"/>
  <c r="R142" i="1"/>
  <c r="AA141" i="1"/>
  <c r="AI141" i="1"/>
  <c r="AJ141" i="1"/>
  <c r="AP141" i="1"/>
  <c r="Q143" i="1"/>
  <c r="AF143" i="1"/>
  <c r="R143" i="1"/>
  <c r="AA142" i="1"/>
  <c r="AI142" i="1"/>
  <c r="AJ142" i="1"/>
  <c r="AP142" i="1"/>
  <c r="Q144" i="1"/>
  <c r="AF144" i="1"/>
  <c r="R144" i="1"/>
  <c r="AA143" i="1"/>
  <c r="AI143" i="1"/>
  <c r="AJ143" i="1"/>
  <c r="AP143" i="1"/>
  <c r="Q145" i="1"/>
  <c r="AF145" i="1"/>
  <c r="R145" i="1"/>
  <c r="AA144" i="1"/>
  <c r="AI144" i="1"/>
  <c r="AJ144" i="1"/>
  <c r="AP144" i="1"/>
  <c r="Q146" i="1"/>
  <c r="AF146" i="1"/>
  <c r="R146" i="1"/>
  <c r="AA145" i="1"/>
  <c r="AI145" i="1"/>
  <c r="AJ145" i="1"/>
  <c r="AP145" i="1"/>
  <c r="Q147" i="1"/>
  <c r="AF147" i="1"/>
  <c r="R147" i="1"/>
  <c r="AA146" i="1"/>
  <c r="AI146" i="1"/>
  <c r="AJ146" i="1"/>
  <c r="AP146" i="1"/>
  <c r="Q148" i="1"/>
  <c r="AF148" i="1"/>
  <c r="R148" i="1"/>
  <c r="AA147" i="1"/>
  <c r="AI147" i="1"/>
  <c r="AJ147" i="1"/>
  <c r="AP147" i="1"/>
  <c r="Q149" i="1"/>
  <c r="AF149" i="1"/>
  <c r="R149" i="1"/>
  <c r="AA148" i="1"/>
  <c r="AI148" i="1"/>
  <c r="AJ148" i="1"/>
  <c r="AP148" i="1"/>
  <c r="Q150" i="1"/>
  <c r="AF150" i="1"/>
  <c r="R150" i="1"/>
  <c r="AA149" i="1"/>
  <c r="AI149" i="1"/>
  <c r="AJ149" i="1"/>
  <c r="AP149" i="1"/>
  <c r="Q151" i="1"/>
  <c r="AF151" i="1"/>
  <c r="R151" i="1"/>
  <c r="AA150" i="1"/>
  <c r="AI150" i="1"/>
  <c r="AJ150" i="1"/>
  <c r="AP150" i="1"/>
  <c r="Q152" i="1"/>
  <c r="AF152" i="1"/>
  <c r="R152" i="1"/>
  <c r="AA151" i="1"/>
  <c r="AI151" i="1"/>
  <c r="AJ151" i="1"/>
  <c r="AP151" i="1"/>
  <c r="Q153" i="1"/>
  <c r="AF153" i="1"/>
  <c r="R153" i="1"/>
  <c r="AA152" i="1"/>
  <c r="AI152" i="1"/>
  <c r="AJ152" i="1"/>
  <c r="AP152" i="1"/>
  <c r="Q154" i="1"/>
  <c r="AF154" i="1"/>
  <c r="R154" i="1"/>
  <c r="AA153" i="1"/>
  <c r="AI153" i="1"/>
  <c r="AJ153" i="1"/>
  <c r="AP153" i="1"/>
  <c r="Q155" i="1"/>
  <c r="AF155" i="1"/>
  <c r="R155" i="1"/>
  <c r="AA154" i="1"/>
  <c r="AI154" i="1"/>
  <c r="AJ154" i="1"/>
  <c r="AP154" i="1"/>
  <c r="Q156" i="1"/>
  <c r="AF156" i="1"/>
  <c r="R156" i="1"/>
  <c r="AA155" i="1"/>
  <c r="AI155" i="1"/>
  <c r="AJ155" i="1"/>
  <c r="AP155" i="1"/>
  <c r="Q157" i="1"/>
  <c r="AF157" i="1"/>
  <c r="R157" i="1"/>
  <c r="AA156" i="1"/>
  <c r="AI156" i="1"/>
  <c r="AJ156" i="1"/>
  <c r="AP156" i="1"/>
  <c r="Q158" i="1"/>
  <c r="AF158" i="1"/>
  <c r="R158" i="1"/>
  <c r="AA157" i="1"/>
  <c r="AI157" i="1"/>
  <c r="AJ157" i="1"/>
  <c r="AP157" i="1"/>
  <c r="Q159" i="1"/>
  <c r="AF159" i="1"/>
  <c r="R159" i="1"/>
  <c r="AA158" i="1"/>
  <c r="AI158" i="1"/>
  <c r="AJ158" i="1"/>
  <c r="AP158" i="1"/>
  <c r="Q160" i="1"/>
  <c r="AF160" i="1"/>
  <c r="R160" i="1"/>
  <c r="AA159" i="1"/>
  <c r="AI159" i="1"/>
  <c r="AJ159" i="1"/>
  <c r="AP159" i="1"/>
  <c r="Q161" i="1"/>
  <c r="AF161" i="1"/>
  <c r="R161" i="1"/>
  <c r="AA160" i="1"/>
  <c r="AI160" i="1"/>
  <c r="AJ160" i="1"/>
  <c r="AP160" i="1"/>
  <c r="Q162" i="1"/>
  <c r="AF162" i="1"/>
  <c r="R162" i="1"/>
  <c r="AA161" i="1"/>
  <c r="AI161" i="1"/>
  <c r="AJ161" i="1"/>
  <c r="AP161" i="1"/>
  <c r="Q163" i="1"/>
  <c r="AF163" i="1"/>
  <c r="R163" i="1"/>
  <c r="AA162" i="1"/>
  <c r="AI162" i="1"/>
  <c r="AJ162" i="1"/>
  <c r="AP162" i="1"/>
  <c r="Q164" i="1"/>
  <c r="AF164" i="1"/>
  <c r="R164" i="1"/>
  <c r="AA163" i="1"/>
  <c r="AI163" i="1"/>
  <c r="AJ163" i="1"/>
  <c r="AP163" i="1"/>
  <c r="Q165" i="1"/>
  <c r="AF165" i="1"/>
  <c r="R165" i="1"/>
  <c r="AA164" i="1"/>
  <c r="AI164" i="1"/>
  <c r="AJ164" i="1"/>
  <c r="AP164" i="1"/>
  <c r="Q166" i="1"/>
  <c r="AF166" i="1"/>
  <c r="R166" i="1"/>
  <c r="AA165" i="1"/>
  <c r="AI165" i="1"/>
  <c r="AJ165" i="1"/>
  <c r="AP165" i="1"/>
  <c r="Q167" i="1"/>
  <c r="AF167" i="1"/>
  <c r="R167" i="1"/>
  <c r="AA166" i="1"/>
  <c r="AI166" i="1"/>
  <c r="AJ166" i="1"/>
  <c r="AP166" i="1"/>
  <c r="Q168" i="1"/>
  <c r="AF168" i="1"/>
  <c r="R168" i="1"/>
  <c r="AA167" i="1"/>
  <c r="AI167" i="1"/>
  <c r="AJ167" i="1"/>
  <c r="AP167" i="1"/>
  <c r="Q169" i="1"/>
  <c r="AF169" i="1"/>
  <c r="R169" i="1"/>
  <c r="AA168" i="1"/>
  <c r="AI168" i="1"/>
  <c r="AJ168" i="1"/>
  <c r="AP168" i="1"/>
  <c r="Q170" i="1"/>
  <c r="AF170" i="1"/>
  <c r="R170" i="1"/>
  <c r="AA169" i="1"/>
  <c r="AI169" i="1"/>
  <c r="AJ169" i="1"/>
  <c r="AP169" i="1"/>
  <c r="Q171" i="1"/>
  <c r="AF171" i="1"/>
  <c r="R171" i="1"/>
  <c r="AA170" i="1"/>
  <c r="AI170" i="1"/>
  <c r="AJ170" i="1"/>
  <c r="AP170" i="1"/>
  <c r="Q172" i="1"/>
  <c r="AF172" i="1"/>
  <c r="R172" i="1"/>
  <c r="AA171" i="1"/>
  <c r="AI171" i="1"/>
  <c r="AJ171" i="1"/>
  <c r="AP171" i="1"/>
  <c r="Q173" i="1"/>
  <c r="AF173" i="1"/>
  <c r="R173" i="1"/>
  <c r="AA172" i="1"/>
  <c r="AI172" i="1"/>
  <c r="AJ172" i="1"/>
  <c r="AP172" i="1"/>
  <c r="Q174" i="1"/>
  <c r="AF174" i="1"/>
  <c r="R174" i="1"/>
  <c r="AA173" i="1"/>
  <c r="AI173" i="1"/>
  <c r="AJ173" i="1"/>
  <c r="AP173" i="1"/>
  <c r="Q175" i="1"/>
  <c r="AF175" i="1"/>
  <c r="R175" i="1"/>
  <c r="AA174" i="1"/>
  <c r="AI174" i="1"/>
  <c r="AJ174" i="1"/>
  <c r="AP174" i="1"/>
  <c r="Q176" i="1"/>
  <c r="AF176" i="1"/>
  <c r="R176" i="1"/>
  <c r="AA175" i="1"/>
  <c r="AI175" i="1"/>
  <c r="AJ175" i="1"/>
  <c r="AP175" i="1"/>
  <c r="Q177" i="1"/>
  <c r="AF177" i="1"/>
  <c r="R177" i="1"/>
  <c r="AA176" i="1"/>
  <c r="AI176" i="1"/>
  <c r="AJ176" i="1"/>
  <c r="AP176" i="1"/>
  <c r="Q178" i="1"/>
  <c r="AF178" i="1"/>
  <c r="R178" i="1"/>
  <c r="AA177" i="1"/>
  <c r="AI177" i="1"/>
  <c r="AJ177" i="1"/>
  <c r="AP177" i="1"/>
  <c r="Q179" i="1"/>
  <c r="AF179" i="1"/>
  <c r="R179" i="1"/>
  <c r="AA178" i="1"/>
  <c r="AI178" i="1"/>
  <c r="AJ178" i="1"/>
  <c r="AP178" i="1"/>
  <c r="Q180" i="1"/>
  <c r="AF180" i="1"/>
  <c r="R180" i="1"/>
  <c r="AA179" i="1"/>
  <c r="AI179" i="1"/>
  <c r="AJ179" i="1"/>
  <c r="AP179" i="1"/>
  <c r="Q181" i="1"/>
  <c r="AF181" i="1"/>
  <c r="R181" i="1"/>
  <c r="AA180" i="1"/>
  <c r="AI180" i="1"/>
  <c r="AJ180" i="1"/>
  <c r="AP180" i="1"/>
  <c r="Q182" i="1"/>
  <c r="AF182" i="1"/>
  <c r="R182" i="1"/>
  <c r="AA181" i="1"/>
  <c r="AI181" i="1"/>
  <c r="AJ181" i="1"/>
  <c r="AP181" i="1"/>
  <c r="Q183" i="1"/>
  <c r="AF183" i="1"/>
  <c r="R183" i="1"/>
  <c r="AA182" i="1"/>
  <c r="AI182" i="1"/>
  <c r="AJ182" i="1"/>
  <c r="AP182" i="1"/>
  <c r="Q184" i="1"/>
  <c r="AF184" i="1"/>
  <c r="R184" i="1"/>
  <c r="AA183" i="1"/>
  <c r="AI183" i="1"/>
  <c r="AJ183" i="1"/>
  <c r="AP183" i="1"/>
  <c r="Q185" i="1"/>
  <c r="AF185" i="1"/>
  <c r="R185" i="1"/>
  <c r="AA184" i="1"/>
  <c r="AI184" i="1"/>
  <c r="AJ184" i="1"/>
  <c r="AP184" i="1"/>
  <c r="Q186" i="1"/>
  <c r="AF186" i="1"/>
  <c r="R186" i="1"/>
  <c r="AA185" i="1"/>
  <c r="AI185" i="1"/>
  <c r="AJ185" i="1"/>
  <c r="AP185" i="1"/>
  <c r="Q187" i="1"/>
  <c r="AF187" i="1"/>
  <c r="R187" i="1"/>
  <c r="AA186" i="1"/>
  <c r="AI186" i="1"/>
  <c r="AJ186" i="1"/>
  <c r="AP186" i="1"/>
  <c r="Q188" i="1"/>
  <c r="AF188" i="1"/>
  <c r="R188" i="1"/>
  <c r="AA187" i="1"/>
  <c r="AI187" i="1"/>
  <c r="AJ187" i="1"/>
  <c r="AP187" i="1"/>
  <c r="Q189" i="1"/>
  <c r="AF189" i="1"/>
  <c r="R189" i="1"/>
  <c r="AA188" i="1"/>
  <c r="AI188" i="1"/>
  <c r="AJ188" i="1"/>
  <c r="AP188" i="1"/>
  <c r="Q190" i="1"/>
  <c r="AF190" i="1"/>
  <c r="R190" i="1"/>
  <c r="AA189" i="1"/>
  <c r="AI189" i="1"/>
  <c r="AJ189" i="1"/>
  <c r="AP189" i="1"/>
  <c r="Q191" i="1"/>
  <c r="AF191" i="1"/>
  <c r="R191" i="1"/>
  <c r="AA190" i="1"/>
  <c r="AI190" i="1"/>
  <c r="AJ190" i="1"/>
  <c r="AP190" i="1"/>
  <c r="G26" i="1"/>
  <c r="G29" i="1"/>
  <c r="C14" i="1"/>
  <c r="G28" i="1"/>
  <c r="G33" i="1"/>
  <c r="C35" i="1"/>
  <c r="C27" i="1"/>
  <c r="Q192" i="1"/>
  <c r="AF192" i="1"/>
  <c r="R192" i="1"/>
  <c r="AA191" i="1"/>
  <c r="AI191" i="1"/>
  <c r="AJ191" i="1"/>
  <c r="Q193" i="1"/>
  <c r="AF193" i="1"/>
  <c r="R193" i="1"/>
  <c r="AA192" i="1"/>
  <c r="AI192" i="1"/>
  <c r="AJ192" i="1"/>
  <c r="Q194" i="1"/>
  <c r="AF194" i="1"/>
  <c r="R194" i="1"/>
  <c r="AA193" i="1"/>
  <c r="AI193" i="1"/>
  <c r="AJ193" i="1"/>
  <c r="Q195" i="1"/>
  <c r="AF195" i="1"/>
  <c r="R195" i="1"/>
  <c r="AA194" i="1"/>
  <c r="AI194" i="1"/>
  <c r="AJ194" i="1"/>
  <c r="Q196" i="1"/>
  <c r="AF196" i="1"/>
  <c r="R196" i="1"/>
  <c r="AA195" i="1"/>
  <c r="AI195" i="1"/>
  <c r="AJ195" i="1"/>
  <c r="Q197" i="1"/>
  <c r="AF197" i="1"/>
  <c r="R197" i="1"/>
  <c r="AA196" i="1"/>
  <c r="AI196" i="1"/>
  <c r="AJ196" i="1"/>
  <c r="Q198" i="1"/>
  <c r="AF198" i="1"/>
  <c r="R198" i="1"/>
  <c r="AA197" i="1"/>
  <c r="AI197" i="1"/>
  <c r="AJ197" i="1"/>
  <c r="Q199" i="1"/>
  <c r="AF199" i="1"/>
  <c r="R199" i="1"/>
  <c r="AA198" i="1"/>
  <c r="AI198" i="1"/>
  <c r="AJ198" i="1"/>
  <c r="Q200" i="1"/>
  <c r="AF200" i="1"/>
  <c r="R200" i="1"/>
  <c r="AA199" i="1"/>
  <c r="AI199" i="1"/>
  <c r="AJ199" i="1"/>
  <c r="Q201" i="1"/>
  <c r="AF201" i="1"/>
  <c r="R201" i="1"/>
  <c r="AA200" i="1"/>
  <c r="AI200" i="1"/>
  <c r="AJ200" i="1"/>
  <c r="Q202" i="1"/>
  <c r="AF202" i="1"/>
  <c r="R202" i="1"/>
  <c r="AA201" i="1"/>
  <c r="AI201" i="1"/>
  <c r="AJ201" i="1"/>
  <c r="Q203" i="1"/>
  <c r="AF203" i="1"/>
  <c r="R203" i="1"/>
  <c r="AA202" i="1"/>
  <c r="AI202" i="1"/>
  <c r="AJ202" i="1"/>
  <c r="Q204" i="1"/>
  <c r="AF204" i="1"/>
  <c r="R204" i="1"/>
  <c r="AA203" i="1"/>
  <c r="AI203" i="1"/>
  <c r="AJ203" i="1"/>
  <c r="Q205" i="1"/>
  <c r="AF205" i="1"/>
  <c r="R205" i="1"/>
  <c r="AA204" i="1"/>
  <c r="AI204" i="1"/>
  <c r="AJ204" i="1"/>
  <c r="Q206" i="1"/>
  <c r="AF206" i="1"/>
  <c r="R206" i="1"/>
  <c r="AA205" i="1"/>
  <c r="AI205" i="1"/>
  <c r="AJ205" i="1"/>
  <c r="Q207" i="1"/>
  <c r="AF207" i="1"/>
  <c r="R207" i="1"/>
  <c r="AA206" i="1"/>
  <c r="AI206" i="1"/>
  <c r="AJ206" i="1"/>
  <c r="Q208" i="1"/>
  <c r="AF208" i="1"/>
  <c r="R208" i="1"/>
  <c r="AA207" i="1"/>
  <c r="AI207" i="1"/>
  <c r="AJ207" i="1"/>
  <c r="Q209" i="1"/>
  <c r="AF209" i="1"/>
  <c r="R209" i="1"/>
  <c r="AA208" i="1"/>
  <c r="AI208" i="1"/>
  <c r="AJ208" i="1"/>
  <c r="Q210" i="1"/>
  <c r="AF210" i="1"/>
  <c r="R210" i="1"/>
  <c r="AA209" i="1"/>
  <c r="AI209" i="1"/>
  <c r="AJ209" i="1"/>
  <c r="Q211" i="1"/>
  <c r="AF211" i="1"/>
  <c r="R211" i="1"/>
  <c r="AA210" i="1"/>
  <c r="AI210" i="1"/>
  <c r="AJ210" i="1"/>
  <c r="Q212" i="1"/>
  <c r="AF212" i="1"/>
  <c r="R212" i="1"/>
  <c r="AA211" i="1"/>
  <c r="AI211" i="1"/>
  <c r="AJ211" i="1"/>
  <c r="Q213" i="1"/>
  <c r="AF213" i="1"/>
  <c r="R213" i="1"/>
  <c r="AA212" i="1"/>
  <c r="AI212" i="1"/>
  <c r="AJ212" i="1"/>
  <c r="Q214" i="1"/>
  <c r="AF214" i="1"/>
  <c r="R214" i="1"/>
  <c r="AA213" i="1"/>
  <c r="AI213" i="1"/>
  <c r="AJ213" i="1"/>
  <c r="Q215" i="1"/>
  <c r="AF215" i="1"/>
  <c r="R215" i="1"/>
  <c r="AA214" i="1"/>
  <c r="AI214" i="1"/>
  <c r="AJ214" i="1"/>
  <c r="Q216" i="1"/>
  <c r="AF216" i="1"/>
  <c r="R216" i="1"/>
  <c r="AA215" i="1"/>
  <c r="AI215" i="1"/>
  <c r="AJ215" i="1"/>
  <c r="Q217" i="1"/>
  <c r="AF217" i="1"/>
  <c r="R217" i="1"/>
  <c r="AA216" i="1"/>
  <c r="AI216" i="1"/>
  <c r="AJ216" i="1"/>
  <c r="Q218" i="1"/>
  <c r="AF218" i="1"/>
  <c r="R218" i="1"/>
  <c r="AA217" i="1"/>
  <c r="AI217" i="1"/>
  <c r="AJ217" i="1"/>
  <c r="Q219" i="1"/>
  <c r="AF219" i="1"/>
  <c r="R219" i="1"/>
  <c r="AA218" i="1"/>
  <c r="AI218" i="1"/>
  <c r="AJ218" i="1"/>
  <c r="Q220" i="1"/>
  <c r="AF220" i="1"/>
  <c r="R220" i="1"/>
  <c r="AA219" i="1"/>
  <c r="AI219" i="1"/>
  <c r="AJ219" i="1"/>
  <c r="Q221" i="1"/>
  <c r="AF221" i="1"/>
  <c r="R221" i="1"/>
  <c r="AA220" i="1"/>
  <c r="AI220" i="1"/>
  <c r="AJ220" i="1"/>
  <c r="Q222" i="1"/>
  <c r="AF222" i="1"/>
  <c r="R222" i="1"/>
  <c r="AA221" i="1"/>
  <c r="AI221" i="1"/>
  <c r="AJ221" i="1"/>
  <c r="Q223" i="1"/>
  <c r="AF223" i="1"/>
  <c r="R223" i="1"/>
  <c r="AA222" i="1"/>
  <c r="AI222" i="1"/>
  <c r="AJ222" i="1"/>
  <c r="Q224" i="1"/>
  <c r="AF224" i="1"/>
  <c r="R224" i="1"/>
  <c r="AA223" i="1"/>
  <c r="AI223" i="1"/>
  <c r="AJ223" i="1"/>
  <c r="Q225" i="1"/>
  <c r="AF225" i="1"/>
  <c r="R225" i="1"/>
  <c r="AA224" i="1"/>
  <c r="AI224" i="1"/>
  <c r="AJ224" i="1"/>
  <c r="Q226" i="1"/>
  <c r="AF226" i="1"/>
  <c r="R226" i="1"/>
  <c r="AA225" i="1"/>
  <c r="AI225" i="1"/>
  <c r="AJ225" i="1"/>
  <c r="Q227" i="1"/>
  <c r="AF227" i="1"/>
  <c r="R227" i="1"/>
  <c r="AA226" i="1"/>
  <c r="AI226" i="1"/>
  <c r="AJ226" i="1"/>
  <c r="Q228" i="1"/>
  <c r="AF228" i="1"/>
  <c r="R228" i="1"/>
  <c r="AA227" i="1"/>
  <c r="AI227" i="1"/>
  <c r="AJ227" i="1"/>
  <c r="Q229" i="1"/>
  <c r="AF229" i="1"/>
  <c r="R229" i="1"/>
  <c r="AA228" i="1"/>
  <c r="AI228" i="1"/>
  <c r="AJ228" i="1"/>
  <c r="Q230" i="1"/>
  <c r="AF230" i="1"/>
  <c r="R230" i="1"/>
  <c r="AA229" i="1"/>
  <c r="AI229" i="1"/>
  <c r="AJ229" i="1"/>
  <c r="Q231" i="1"/>
  <c r="AF231" i="1"/>
  <c r="R231" i="1"/>
  <c r="AA230" i="1"/>
  <c r="AI230" i="1"/>
  <c r="AJ230" i="1"/>
  <c r="Q232" i="1"/>
  <c r="AF232" i="1"/>
  <c r="R232" i="1"/>
  <c r="AA231" i="1"/>
  <c r="AI231" i="1"/>
  <c r="AJ231" i="1"/>
  <c r="Q233" i="1"/>
  <c r="AF233" i="1"/>
  <c r="R233" i="1"/>
  <c r="AA232" i="1"/>
  <c r="AI232" i="1"/>
  <c r="AJ232" i="1"/>
  <c r="Q234" i="1"/>
  <c r="AF234" i="1"/>
  <c r="R234" i="1"/>
  <c r="AA233" i="1"/>
  <c r="AI233" i="1"/>
  <c r="AJ233" i="1"/>
  <c r="Q235" i="1"/>
  <c r="AF235" i="1"/>
  <c r="R235" i="1"/>
  <c r="AA234" i="1"/>
  <c r="AI234" i="1"/>
  <c r="AJ234" i="1"/>
  <c r="Q236" i="1"/>
  <c r="AF236" i="1"/>
  <c r="R236" i="1"/>
  <c r="AA235" i="1"/>
  <c r="AI235" i="1"/>
  <c r="AJ235" i="1"/>
  <c r="Q237" i="1"/>
  <c r="AF237" i="1"/>
  <c r="R237" i="1"/>
  <c r="AA236" i="1"/>
  <c r="AI236" i="1"/>
  <c r="AJ236" i="1"/>
  <c r="Q238" i="1"/>
  <c r="AF238" i="1"/>
  <c r="R238" i="1"/>
  <c r="AA237" i="1"/>
  <c r="AI237" i="1"/>
  <c r="AJ237" i="1"/>
  <c r="Q239" i="1"/>
  <c r="AF239" i="1"/>
  <c r="R239" i="1"/>
  <c r="AA238" i="1"/>
  <c r="AI238" i="1"/>
  <c r="AJ238" i="1"/>
  <c r="Q240" i="1"/>
  <c r="AF240" i="1"/>
  <c r="R240" i="1"/>
  <c r="AA239" i="1"/>
  <c r="AI239" i="1"/>
  <c r="AJ239" i="1"/>
  <c r="Q241" i="1"/>
  <c r="AF241" i="1"/>
  <c r="R241" i="1"/>
  <c r="AA240" i="1"/>
  <c r="AI240" i="1"/>
  <c r="AJ240" i="1"/>
  <c r="Q242" i="1"/>
  <c r="AF242" i="1"/>
  <c r="R242" i="1"/>
  <c r="AA241" i="1"/>
  <c r="AI241" i="1"/>
  <c r="AJ241" i="1"/>
  <c r="Q243" i="1"/>
  <c r="AF243" i="1"/>
  <c r="R243" i="1"/>
  <c r="AA242" i="1"/>
  <c r="AI242" i="1"/>
  <c r="AJ242" i="1"/>
  <c r="Q244" i="1"/>
  <c r="AF244" i="1"/>
  <c r="R244" i="1"/>
  <c r="AA243" i="1"/>
  <c r="AI243" i="1"/>
  <c r="AJ243" i="1"/>
  <c r="Q245" i="1"/>
  <c r="AF245" i="1"/>
  <c r="R245" i="1"/>
  <c r="AA244" i="1"/>
  <c r="AI244" i="1"/>
  <c r="AJ244" i="1"/>
  <c r="Q246" i="1"/>
  <c r="AF246" i="1"/>
  <c r="R246" i="1"/>
  <c r="AA245" i="1"/>
  <c r="AI245" i="1"/>
  <c r="AJ245" i="1"/>
  <c r="Q247" i="1"/>
  <c r="AF247" i="1"/>
  <c r="R247" i="1"/>
  <c r="AA246" i="1"/>
  <c r="AI246" i="1"/>
  <c r="AJ246" i="1"/>
  <c r="Q248" i="1"/>
  <c r="AF248" i="1"/>
  <c r="R248" i="1"/>
  <c r="AA247" i="1"/>
  <c r="AI247" i="1"/>
  <c r="AJ247" i="1"/>
  <c r="Q249" i="1"/>
  <c r="AF249" i="1"/>
  <c r="R249" i="1"/>
  <c r="AA248" i="1"/>
  <c r="AI248" i="1"/>
  <c r="AJ248" i="1"/>
  <c r="Q250" i="1"/>
  <c r="AF250" i="1"/>
  <c r="R250" i="1"/>
  <c r="AA249" i="1"/>
  <c r="AI249" i="1"/>
  <c r="AJ249" i="1"/>
  <c r="Q251" i="1"/>
  <c r="AF251" i="1"/>
  <c r="R251" i="1"/>
  <c r="AA250" i="1"/>
  <c r="AI250" i="1"/>
  <c r="AJ250" i="1"/>
  <c r="Q252" i="1"/>
  <c r="AF252" i="1"/>
  <c r="R252" i="1"/>
  <c r="AA251" i="1"/>
  <c r="AI251" i="1"/>
  <c r="AJ251" i="1"/>
  <c r="Q253" i="1"/>
  <c r="AF253" i="1"/>
  <c r="R253" i="1"/>
  <c r="AA252" i="1"/>
  <c r="AI252" i="1"/>
  <c r="AJ252" i="1"/>
  <c r="Q254" i="1"/>
  <c r="AF254" i="1"/>
  <c r="R254" i="1"/>
  <c r="AA253" i="1"/>
  <c r="AI253" i="1"/>
  <c r="AJ253" i="1"/>
  <c r="Q255" i="1"/>
  <c r="AF255" i="1"/>
  <c r="R255" i="1"/>
  <c r="AA254" i="1"/>
  <c r="AI254" i="1"/>
  <c r="AJ254" i="1"/>
  <c r="Q256" i="1"/>
  <c r="AF256" i="1"/>
  <c r="R256" i="1"/>
  <c r="AA255" i="1"/>
  <c r="AI255" i="1"/>
  <c r="AJ255" i="1"/>
  <c r="Q257" i="1"/>
  <c r="AF257" i="1"/>
  <c r="R257" i="1"/>
  <c r="AA256" i="1"/>
  <c r="AI256" i="1"/>
  <c r="AJ256" i="1"/>
  <c r="Q258" i="1"/>
  <c r="AF258" i="1"/>
  <c r="R258" i="1"/>
  <c r="AA257" i="1"/>
  <c r="AI257" i="1"/>
  <c r="AJ257" i="1"/>
  <c r="Q259" i="1"/>
  <c r="AF259" i="1"/>
  <c r="R259" i="1"/>
  <c r="AA258" i="1"/>
  <c r="AI258" i="1"/>
  <c r="AJ258" i="1"/>
  <c r="Q260" i="1"/>
  <c r="AF260" i="1"/>
  <c r="R260" i="1"/>
  <c r="AA259" i="1"/>
  <c r="AI259" i="1"/>
  <c r="AJ259" i="1"/>
  <c r="Q261" i="1"/>
  <c r="AF261" i="1"/>
  <c r="R261" i="1"/>
  <c r="AA260" i="1"/>
  <c r="AI260" i="1"/>
  <c r="AJ260" i="1"/>
  <c r="Q262" i="1"/>
  <c r="AF262" i="1"/>
  <c r="R262" i="1"/>
  <c r="AA261" i="1"/>
  <c r="AI261" i="1"/>
  <c r="AJ261" i="1"/>
  <c r="Q263" i="1"/>
  <c r="AF263" i="1"/>
  <c r="R263" i="1"/>
  <c r="AA262" i="1"/>
  <c r="AI262" i="1"/>
  <c r="AJ262" i="1"/>
  <c r="Q264" i="1"/>
  <c r="AF264" i="1"/>
  <c r="R264" i="1"/>
  <c r="AA263" i="1"/>
  <c r="AI263" i="1"/>
  <c r="AJ263" i="1"/>
  <c r="Q265" i="1"/>
  <c r="AF265" i="1"/>
  <c r="R265" i="1"/>
  <c r="AA264" i="1"/>
  <c r="AI264" i="1"/>
  <c r="AJ264" i="1"/>
  <c r="Q266" i="1"/>
  <c r="AF266" i="1"/>
  <c r="R266" i="1"/>
  <c r="AA265" i="1"/>
  <c r="AI265" i="1"/>
  <c r="AJ265" i="1"/>
  <c r="Q267" i="1"/>
  <c r="AF267" i="1"/>
  <c r="R267" i="1"/>
  <c r="AA266" i="1"/>
  <c r="AI266" i="1"/>
  <c r="AJ266" i="1"/>
  <c r="Q268" i="1"/>
  <c r="AF268" i="1"/>
  <c r="R268" i="1"/>
  <c r="AA267" i="1"/>
  <c r="AI267" i="1"/>
  <c r="AJ267" i="1"/>
  <c r="Q269" i="1"/>
  <c r="AF269" i="1"/>
  <c r="R269" i="1"/>
  <c r="AA268" i="1"/>
  <c r="AI268" i="1"/>
  <c r="AJ268" i="1"/>
  <c r="Q270" i="1"/>
  <c r="AF270" i="1"/>
  <c r="R270" i="1"/>
  <c r="AA269" i="1"/>
  <c r="AI269" i="1"/>
  <c r="AJ269" i="1"/>
  <c r="Q271" i="1"/>
  <c r="AF271" i="1"/>
  <c r="R271" i="1"/>
  <c r="AA270" i="1"/>
  <c r="AI270" i="1"/>
  <c r="AJ270" i="1"/>
  <c r="Q272" i="1"/>
  <c r="AF272" i="1"/>
  <c r="R272" i="1"/>
  <c r="AA271" i="1"/>
  <c r="AI271" i="1"/>
  <c r="AJ271" i="1"/>
  <c r="Q273" i="1"/>
  <c r="AF273" i="1"/>
  <c r="R273" i="1"/>
  <c r="AA272" i="1"/>
  <c r="AI272" i="1"/>
  <c r="AJ272" i="1"/>
  <c r="Q274" i="1"/>
  <c r="AF274" i="1"/>
  <c r="R274" i="1"/>
  <c r="AA273" i="1"/>
  <c r="AI273" i="1"/>
  <c r="AJ273" i="1"/>
  <c r="Q275" i="1"/>
  <c r="AF275" i="1"/>
  <c r="R275" i="1"/>
  <c r="AA274" i="1"/>
  <c r="AI274" i="1"/>
  <c r="AJ274" i="1"/>
  <c r="Q276" i="1"/>
  <c r="AF276" i="1"/>
  <c r="R276" i="1"/>
  <c r="AA275" i="1"/>
  <c r="AI275" i="1"/>
  <c r="AJ275" i="1"/>
  <c r="Q277" i="1"/>
  <c r="AF277" i="1"/>
  <c r="R277" i="1"/>
  <c r="AA276" i="1"/>
  <c r="AI276" i="1"/>
  <c r="AJ276" i="1"/>
  <c r="Q278" i="1"/>
  <c r="AF278" i="1"/>
  <c r="R278" i="1"/>
  <c r="AA277" i="1"/>
  <c r="AI277" i="1"/>
  <c r="AJ277" i="1"/>
  <c r="Q279" i="1"/>
  <c r="AF279" i="1"/>
  <c r="R279" i="1"/>
  <c r="AA278" i="1"/>
  <c r="AI278" i="1"/>
  <c r="AJ278" i="1"/>
  <c r="Q280" i="1"/>
  <c r="AF280" i="1"/>
  <c r="R280" i="1"/>
  <c r="AA279" i="1"/>
  <c r="AI279" i="1"/>
  <c r="AJ279" i="1"/>
  <c r="Q281" i="1"/>
  <c r="AF281" i="1"/>
  <c r="R281" i="1"/>
  <c r="AA280" i="1"/>
  <c r="AI280" i="1"/>
  <c r="AJ280" i="1"/>
  <c r="Q282" i="1"/>
  <c r="AF282" i="1"/>
  <c r="R282" i="1"/>
  <c r="AA281" i="1"/>
  <c r="AI281" i="1"/>
  <c r="AJ281" i="1"/>
  <c r="Q283" i="1"/>
  <c r="AF283" i="1"/>
  <c r="R283" i="1"/>
  <c r="AA282" i="1"/>
  <c r="AI282" i="1"/>
  <c r="AJ282" i="1"/>
  <c r="Q284" i="1"/>
  <c r="AF284" i="1"/>
  <c r="R284" i="1"/>
  <c r="AA283" i="1"/>
  <c r="AI283" i="1"/>
  <c r="AJ283" i="1"/>
  <c r="Q285" i="1"/>
  <c r="AF285" i="1"/>
  <c r="R285" i="1"/>
  <c r="AA284" i="1"/>
  <c r="AI284" i="1"/>
  <c r="AJ284" i="1"/>
  <c r="Q286" i="1"/>
  <c r="AF286" i="1"/>
  <c r="R286" i="1"/>
  <c r="AA285" i="1"/>
  <c r="AI285" i="1"/>
  <c r="AJ285" i="1"/>
  <c r="Q287" i="1"/>
  <c r="AF287" i="1"/>
  <c r="R287" i="1"/>
  <c r="AA286" i="1"/>
  <c r="AI286" i="1"/>
  <c r="AJ286" i="1"/>
  <c r="Q288" i="1"/>
  <c r="AF288" i="1"/>
  <c r="R288" i="1"/>
  <c r="AA287" i="1"/>
  <c r="AI287" i="1"/>
  <c r="AJ287" i="1"/>
  <c r="Q289" i="1"/>
  <c r="AF289" i="1"/>
  <c r="R289" i="1"/>
  <c r="AA288" i="1"/>
  <c r="AI288" i="1"/>
  <c r="AJ288" i="1"/>
  <c r="Q290" i="1"/>
  <c r="AF290" i="1"/>
  <c r="R290" i="1"/>
  <c r="AA289" i="1"/>
  <c r="AI289" i="1"/>
  <c r="AJ289" i="1"/>
  <c r="Q291" i="1"/>
  <c r="AF291" i="1"/>
  <c r="R291" i="1"/>
  <c r="AA290" i="1"/>
  <c r="AI290" i="1"/>
  <c r="AJ290" i="1"/>
  <c r="Q292" i="1"/>
  <c r="AF292" i="1"/>
  <c r="R292" i="1"/>
  <c r="AA291" i="1"/>
  <c r="AI291" i="1"/>
  <c r="AJ291" i="1"/>
  <c r="Q293" i="1"/>
  <c r="AF293" i="1"/>
  <c r="R293" i="1"/>
  <c r="AA292" i="1"/>
  <c r="AI292" i="1"/>
  <c r="AJ292" i="1"/>
  <c r="Q294" i="1"/>
  <c r="AF294" i="1"/>
  <c r="R294" i="1"/>
  <c r="AA293" i="1"/>
  <c r="AI293" i="1"/>
  <c r="AJ293" i="1"/>
  <c r="Q295" i="1"/>
  <c r="AF295" i="1"/>
  <c r="R295" i="1"/>
  <c r="AA294" i="1"/>
  <c r="AI294" i="1"/>
  <c r="AJ294" i="1"/>
  <c r="Q296" i="1"/>
  <c r="AF296" i="1"/>
  <c r="R296" i="1"/>
  <c r="AA295" i="1"/>
  <c r="AI295" i="1"/>
  <c r="AJ295" i="1"/>
  <c r="Q297" i="1"/>
  <c r="AF297" i="1"/>
  <c r="R297" i="1"/>
  <c r="AA296" i="1"/>
  <c r="AI296" i="1"/>
  <c r="AJ296" i="1"/>
  <c r="Q298" i="1"/>
  <c r="AF298" i="1"/>
  <c r="R298" i="1"/>
  <c r="AA297" i="1"/>
  <c r="AI297" i="1"/>
  <c r="AJ297" i="1"/>
  <c r="Q299" i="1"/>
  <c r="AF299" i="1"/>
  <c r="R299" i="1"/>
  <c r="AA298" i="1"/>
  <c r="AI298" i="1"/>
  <c r="AJ298" i="1"/>
  <c r="Q300" i="1"/>
  <c r="AF300" i="1"/>
  <c r="R300" i="1"/>
  <c r="AA299" i="1"/>
  <c r="AI299" i="1"/>
  <c r="AJ299" i="1"/>
  <c r="Q301" i="1"/>
  <c r="AF301" i="1"/>
  <c r="R301" i="1"/>
  <c r="AA300" i="1"/>
  <c r="AI300" i="1"/>
  <c r="AJ300" i="1"/>
  <c r="Q302" i="1"/>
  <c r="AF302" i="1"/>
  <c r="R302" i="1"/>
  <c r="AA301" i="1"/>
  <c r="AI301" i="1"/>
  <c r="AJ301" i="1"/>
  <c r="Q303" i="1"/>
  <c r="AF303" i="1"/>
  <c r="R303" i="1"/>
  <c r="AA302" i="1"/>
  <c r="AI302" i="1"/>
  <c r="AJ302" i="1"/>
  <c r="Q304" i="1"/>
  <c r="AF304" i="1"/>
  <c r="R304" i="1"/>
  <c r="AA303" i="1"/>
  <c r="AI303" i="1"/>
  <c r="AJ303" i="1"/>
  <c r="Q305" i="1"/>
  <c r="AF305" i="1"/>
  <c r="R305" i="1"/>
  <c r="AA304" i="1"/>
  <c r="AI304" i="1"/>
  <c r="AJ304" i="1"/>
  <c r="Q306" i="1"/>
  <c r="AF306" i="1"/>
  <c r="R306" i="1"/>
  <c r="AA305" i="1"/>
  <c r="AI305" i="1"/>
  <c r="AJ305" i="1"/>
  <c r="Q307" i="1"/>
  <c r="AF307" i="1"/>
  <c r="R307" i="1"/>
  <c r="AA306" i="1"/>
  <c r="AI306" i="1"/>
  <c r="AJ306" i="1"/>
  <c r="Q308" i="1"/>
  <c r="AF308" i="1"/>
  <c r="R308" i="1"/>
  <c r="AA307" i="1"/>
  <c r="AI307" i="1"/>
  <c r="AJ307" i="1"/>
  <c r="Q309" i="1"/>
  <c r="AF309" i="1"/>
  <c r="R309" i="1"/>
  <c r="AA308" i="1"/>
  <c r="AI308" i="1"/>
  <c r="AJ308" i="1"/>
  <c r="Q310" i="1"/>
  <c r="AF310" i="1"/>
  <c r="R310" i="1"/>
  <c r="AA309" i="1"/>
  <c r="AI309" i="1"/>
  <c r="AJ309" i="1"/>
  <c r="Q311" i="1"/>
  <c r="AF311" i="1"/>
  <c r="R311" i="1"/>
  <c r="AA310" i="1"/>
  <c r="AI310" i="1"/>
  <c r="AJ310" i="1"/>
  <c r="Q312" i="1"/>
  <c r="AF312" i="1"/>
  <c r="R312" i="1"/>
  <c r="AA311" i="1"/>
  <c r="AI311" i="1"/>
  <c r="AJ311" i="1"/>
  <c r="Q313" i="1"/>
  <c r="AF313" i="1"/>
  <c r="R313" i="1"/>
  <c r="AA312" i="1"/>
  <c r="AI312" i="1"/>
  <c r="AJ312" i="1"/>
  <c r="Q314" i="1"/>
  <c r="AF314" i="1"/>
  <c r="R314" i="1"/>
  <c r="AA313" i="1"/>
  <c r="AI313" i="1"/>
  <c r="AJ313" i="1"/>
  <c r="Q315" i="1"/>
  <c r="AF315" i="1"/>
  <c r="R315" i="1"/>
  <c r="AA314" i="1"/>
  <c r="AI314" i="1"/>
  <c r="AJ314" i="1"/>
  <c r="Q316" i="1"/>
  <c r="AF316" i="1"/>
  <c r="R316" i="1"/>
  <c r="AA315" i="1"/>
  <c r="AI315" i="1"/>
  <c r="AJ315" i="1"/>
  <c r="Q317" i="1"/>
  <c r="AF317" i="1"/>
  <c r="R317" i="1"/>
  <c r="AA316" i="1"/>
  <c r="AI316" i="1"/>
  <c r="AJ316" i="1"/>
  <c r="Q318" i="1"/>
  <c r="AF318" i="1"/>
  <c r="R318" i="1"/>
  <c r="AA317" i="1"/>
  <c r="AI317" i="1"/>
  <c r="AJ317" i="1"/>
  <c r="Q319" i="1"/>
  <c r="AF319" i="1"/>
  <c r="R319" i="1"/>
  <c r="AA318" i="1"/>
  <c r="AI318" i="1"/>
  <c r="AJ318" i="1"/>
  <c r="Q320" i="1"/>
  <c r="AF320" i="1"/>
  <c r="R320" i="1"/>
  <c r="AA319" i="1"/>
  <c r="AI319" i="1"/>
  <c r="AJ319" i="1"/>
  <c r="Q321" i="1"/>
  <c r="AF321" i="1"/>
  <c r="R321" i="1"/>
  <c r="AA320" i="1"/>
  <c r="AI320" i="1"/>
  <c r="AJ320" i="1"/>
  <c r="Q322" i="1"/>
  <c r="AF322" i="1"/>
  <c r="R322" i="1"/>
  <c r="AA321" i="1"/>
  <c r="AI321" i="1"/>
  <c r="AJ321" i="1"/>
  <c r="Q323" i="1"/>
  <c r="AF323" i="1"/>
  <c r="R323" i="1"/>
  <c r="AA322" i="1"/>
  <c r="AI322" i="1"/>
  <c r="AJ322" i="1"/>
  <c r="Q324" i="1"/>
  <c r="AF324" i="1"/>
  <c r="R324" i="1"/>
  <c r="AA323" i="1"/>
  <c r="AI323" i="1"/>
  <c r="AJ323" i="1"/>
  <c r="Q325" i="1"/>
  <c r="AF325" i="1"/>
  <c r="R325" i="1"/>
  <c r="AA324" i="1"/>
  <c r="AI324" i="1"/>
  <c r="AJ324" i="1"/>
  <c r="Q326" i="1"/>
  <c r="AF326" i="1"/>
  <c r="R326" i="1"/>
  <c r="AA325" i="1"/>
  <c r="AI325" i="1"/>
  <c r="AJ325" i="1"/>
  <c r="Q327" i="1"/>
  <c r="AF327" i="1"/>
  <c r="R327" i="1"/>
  <c r="AA326" i="1"/>
  <c r="AI326" i="1"/>
  <c r="AJ326" i="1"/>
  <c r="Q328" i="1"/>
  <c r="AF328" i="1"/>
  <c r="R328" i="1"/>
  <c r="AA327" i="1"/>
  <c r="AI327" i="1"/>
  <c r="AJ327" i="1"/>
  <c r="Q329" i="1"/>
  <c r="AF329" i="1"/>
  <c r="R329" i="1"/>
  <c r="AA328" i="1"/>
  <c r="AI328" i="1"/>
  <c r="AJ328" i="1"/>
  <c r="Q330" i="1"/>
  <c r="AF330" i="1"/>
  <c r="R330" i="1"/>
  <c r="AA329" i="1"/>
  <c r="AI329" i="1"/>
  <c r="AJ329" i="1"/>
  <c r="Q331" i="1"/>
  <c r="AF331" i="1"/>
  <c r="R331" i="1"/>
  <c r="AA330" i="1"/>
  <c r="AI330" i="1"/>
  <c r="AJ330" i="1"/>
  <c r="Q332" i="1"/>
  <c r="AF332" i="1"/>
  <c r="R332" i="1"/>
  <c r="AA331" i="1"/>
  <c r="AI331" i="1"/>
  <c r="AJ331" i="1"/>
  <c r="Q333" i="1"/>
  <c r="AF333" i="1"/>
  <c r="R333" i="1"/>
  <c r="AA332" i="1"/>
  <c r="AI332" i="1"/>
  <c r="AJ332" i="1"/>
  <c r="Q334" i="1"/>
  <c r="AF334" i="1"/>
  <c r="R334" i="1"/>
  <c r="AA333" i="1"/>
  <c r="AI333" i="1"/>
  <c r="AJ333" i="1"/>
  <c r="Q335" i="1"/>
  <c r="AF335" i="1"/>
  <c r="R335" i="1"/>
  <c r="AA334" i="1"/>
  <c r="AI334" i="1"/>
  <c r="AJ334" i="1"/>
  <c r="Q336" i="1"/>
  <c r="AF336" i="1"/>
  <c r="R336" i="1"/>
  <c r="AA335" i="1"/>
  <c r="AI335" i="1"/>
  <c r="AJ335" i="1"/>
  <c r="Q337" i="1"/>
  <c r="AF337" i="1"/>
  <c r="R337" i="1"/>
  <c r="AA336" i="1"/>
  <c r="AI336" i="1"/>
  <c r="AJ336" i="1"/>
  <c r="Q338" i="1"/>
  <c r="AF338" i="1"/>
  <c r="R338" i="1"/>
  <c r="AA337" i="1"/>
  <c r="AI337" i="1"/>
  <c r="AJ337" i="1"/>
  <c r="Q339" i="1"/>
  <c r="AF339" i="1"/>
  <c r="R339" i="1"/>
  <c r="AA338" i="1"/>
  <c r="AI338" i="1"/>
  <c r="AJ338" i="1"/>
  <c r="Q340" i="1"/>
  <c r="AF340" i="1"/>
  <c r="R340" i="1"/>
  <c r="AA339" i="1"/>
  <c r="AI339" i="1"/>
  <c r="AJ339" i="1"/>
  <c r="Q341" i="1"/>
  <c r="AF341" i="1"/>
  <c r="R341" i="1"/>
  <c r="AA340" i="1"/>
  <c r="AI340" i="1"/>
  <c r="AJ340" i="1"/>
  <c r="Q342" i="1"/>
  <c r="AF342" i="1"/>
  <c r="R342" i="1"/>
  <c r="AA341" i="1"/>
  <c r="AI341" i="1"/>
  <c r="AJ341" i="1"/>
  <c r="Q343" i="1"/>
  <c r="AF343" i="1"/>
  <c r="R343" i="1"/>
  <c r="AA342" i="1"/>
  <c r="AI342" i="1"/>
  <c r="AJ342" i="1"/>
  <c r="Q344" i="1"/>
  <c r="AF344" i="1"/>
  <c r="R344" i="1"/>
  <c r="AA343" i="1"/>
  <c r="AI343" i="1"/>
  <c r="AJ343" i="1"/>
  <c r="Q345" i="1"/>
  <c r="AF345" i="1"/>
  <c r="R345" i="1"/>
  <c r="AA344" i="1"/>
  <c r="AI344" i="1"/>
  <c r="AJ344" i="1"/>
  <c r="Q346" i="1"/>
  <c r="AF346" i="1"/>
  <c r="R346" i="1"/>
  <c r="AA345" i="1"/>
  <c r="AI345" i="1"/>
  <c r="AJ345" i="1"/>
  <c r="Q347" i="1"/>
  <c r="AF347" i="1"/>
  <c r="R347" i="1"/>
  <c r="AA346" i="1"/>
  <c r="AI346" i="1"/>
  <c r="AJ346" i="1"/>
  <c r="Q348" i="1"/>
  <c r="AF348" i="1"/>
  <c r="R348" i="1"/>
  <c r="AA347" i="1"/>
  <c r="AI347" i="1"/>
  <c r="AJ347" i="1"/>
  <c r="Q349" i="1"/>
  <c r="AF349" i="1"/>
  <c r="R349" i="1"/>
  <c r="AA348" i="1"/>
  <c r="AI348" i="1"/>
  <c r="AJ348" i="1"/>
  <c r="Q350" i="1"/>
  <c r="AF350" i="1"/>
  <c r="R350" i="1"/>
  <c r="AA349" i="1"/>
  <c r="AI349" i="1"/>
  <c r="AJ349" i="1"/>
  <c r="Q351" i="1"/>
  <c r="AF351" i="1"/>
  <c r="R351" i="1"/>
  <c r="AA350" i="1"/>
  <c r="AI350" i="1"/>
  <c r="AJ350" i="1"/>
  <c r="Q352" i="1"/>
  <c r="AF352" i="1"/>
  <c r="R352" i="1"/>
  <c r="AA351" i="1"/>
  <c r="AI351" i="1"/>
  <c r="AJ351" i="1"/>
  <c r="Q353" i="1"/>
  <c r="AF353" i="1"/>
  <c r="R353" i="1"/>
  <c r="AA352" i="1"/>
  <c r="AI352" i="1"/>
  <c r="AJ352" i="1"/>
  <c r="Q354" i="1"/>
  <c r="AF354" i="1"/>
  <c r="R354" i="1"/>
  <c r="AA353" i="1"/>
  <c r="AI353" i="1"/>
  <c r="AJ353" i="1"/>
  <c r="Q355" i="1"/>
  <c r="AF355" i="1"/>
  <c r="R355" i="1"/>
  <c r="AA354" i="1"/>
  <c r="AI354" i="1"/>
  <c r="AJ354" i="1"/>
  <c r="Q356" i="1"/>
  <c r="AF356" i="1"/>
  <c r="R356" i="1"/>
  <c r="AA355" i="1"/>
  <c r="AI355" i="1"/>
  <c r="AJ355" i="1"/>
  <c r="Q357" i="1"/>
  <c r="AF357" i="1"/>
  <c r="R357" i="1"/>
  <c r="AA356" i="1"/>
  <c r="AI356" i="1"/>
  <c r="AJ356" i="1"/>
  <c r="Q358" i="1"/>
  <c r="AF358" i="1"/>
  <c r="R358" i="1"/>
  <c r="AA357" i="1"/>
  <c r="AI357" i="1"/>
  <c r="AJ357" i="1"/>
  <c r="Q359" i="1"/>
  <c r="AF359" i="1"/>
  <c r="R359" i="1"/>
  <c r="AA358" i="1"/>
  <c r="AI358" i="1"/>
  <c r="AJ358" i="1"/>
  <c r="Q360" i="1"/>
  <c r="AF360" i="1"/>
  <c r="R360" i="1"/>
  <c r="AA359" i="1"/>
  <c r="AI359" i="1"/>
  <c r="AJ359" i="1"/>
  <c r="Q361" i="1"/>
  <c r="AF361" i="1"/>
  <c r="R361" i="1"/>
  <c r="AA360" i="1"/>
  <c r="AI360" i="1"/>
  <c r="AJ360" i="1"/>
  <c r="Q362" i="1"/>
  <c r="AF362" i="1"/>
  <c r="R362" i="1"/>
  <c r="AA361" i="1"/>
  <c r="AI361" i="1"/>
  <c r="AJ361" i="1"/>
  <c r="Q363" i="1"/>
  <c r="AF363" i="1"/>
  <c r="R363" i="1"/>
  <c r="AA362" i="1"/>
  <c r="AI362" i="1"/>
  <c r="AJ362" i="1"/>
  <c r="Q364" i="1"/>
  <c r="AF364" i="1"/>
  <c r="R364" i="1"/>
  <c r="AA363" i="1"/>
  <c r="AI363" i="1"/>
  <c r="AJ363" i="1"/>
  <c r="Q365" i="1"/>
  <c r="AF365" i="1"/>
  <c r="R365" i="1"/>
  <c r="AA364" i="1"/>
  <c r="AI364" i="1"/>
  <c r="AJ364" i="1"/>
  <c r="Q366" i="1"/>
  <c r="AF366" i="1"/>
  <c r="R366" i="1"/>
  <c r="AA365" i="1"/>
  <c r="AI365" i="1"/>
  <c r="AJ365" i="1"/>
  <c r="Q367" i="1"/>
  <c r="AF367" i="1"/>
  <c r="R367" i="1"/>
  <c r="AA366" i="1"/>
  <c r="AI366" i="1"/>
  <c r="AJ366" i="1"/>
  <c r="Q368" i="1"/>
  <c r="AF368" i="1"/>
  <c r="R368" i="1"/>
  <c r="AA367" i="1"/>
  <c r="AI367" i="1"/>
  <c r="AJ367" i="1"/>
  <c r="Q369" i="1"/>
  <c r="AF369" i="1"/>
  <c r="R369" i="1"/>
  <c r="AA368" i="1"/>
  <c r="AI368" i="1"/>
  <c r="AJ368" i="1"/>
  <c r="AJ6" i="1"/>
  <c r="AF6" i="1"/>
  <c r="C15" i="1"/>
  <c r="C43" i="1"/>
  <c r="C41" i="1"/>
  <c r="C45" i="1"/>
  <c r="C46" i="1"/>
  <c r="G35" i="1"/>
  <c r="G42" i="1"/>
  <c r="G44" i="1"/>
  <c r="G45" i="1"/>
  <c r="C42" i="1"/>
  <c r="G46" i="1"/>
  <c r="S7" i="1"/>
  <c r="AD7" i="1"/>
  <c r="S8" i="1"/>
  <c r="AD8" i="1"/>
  <c r="S9" i="1"/>
  <c r="AD9" i="1"/>
  <c r="S10" i="1"/>
  <c r="AD10" i="1"/>
  <c r="S11" i="1"/>
  <c r="AD11" i="1"/>
  <c r="S12" i="1"/>
  <c r="AD12" i="1"/>
  <c r="S13" i="1"/>
  <c r="AD13" i="1"/>
  <c r="S14" i="1"/>
  <c r="AD14" i="1"/>
  <c r="S15" i="1"/>
  <c r="AD15" i="1"/>
  <c r="S16" i="1"/>
  <c r="AD16" i="1"/>
  <c r="S17" i="1"/>
  <c r="AD17" i="1"/>
  <c r="S18" i="1"/>
  <c r="AD18" i="1"/>
  <c r="S19" i="1"/>
  <c r="AD19" i="1"/>
  <c r="S20" i="1"/>
  <c r="AD20" i="1"/>
  <c r="S21" i="1"/>
  <c r="AD21" i="1"/>
  <c r="S22" i="1"/>
  <c r="AD22" i="1"/>
  <c r="S23" i="1"/>
  <c r="AD23" i="1"/>
  <c r="S24" i="1"/>
  <c r="AD24" i="1"/>
  <c r="S25" i="1"/>
  <c r="AD25" i="1"/>
  <c r="S26" i="1"/>
  <c r="AD26" i="1"/>
  <c r="S27" i="1"/>
  <c r="AD27" i="1"/>
  <c r="S28" i="1"/>
  <c r="AD28" i="1"/>
  <c r="S29" i="1"/>
  <c r="AD29" i="1"/>
  <c r="S30" i="1"/>
  <c r="AD30" i="1"/>
  <c r="S31" i="1"/>
  <c r="AD31" i="1"/>
  <c r="S32" i="1"/>
  <c r="AD32" i="1"/>
  <c r="S33" i="1"/>
  <c r="AD33" i="1"/>
  <c r="S34" i="1"/>
  <c r="AD34" i="1"/>
  <c r="S35" i="1"/>
  <c r="AD35" i="1"/>
  <c r="S36" i="1"/>
  <c r="AD36" i="1"/>
  <c r="S37" i="1"/>
  <c r="AD37" i="1"/>
  <c r="S38" i="1"/>
  <c r="AD38" i="1"/>
  <c r="S39" i="1"/>
  <c r="AD39" i="1"/>
  <c r="S40" i="1"/>
  <c r="AD40" i="1"/>
  <c r="S41" i="1"/>
  <c r="AD41" i="1"/>
  <c r="S42" i="1"/>
  <c r="AD42" i="1"/>
  <c r="S43" i="1"/>
  <c r="AD43" i="1"/>
  <c r="S44" i="1"/>
  <c r="AD44" i="1"/>
  <c r="S47" i="1"/>
  <c r="AD47" i="1"/>
  <c r="S48" i="1"/>
  <c r="AD48" i="1"/>
  <c r="S49" i="1"/>
  <c r="AD49" i="1"/>
  <c r="S50" i="1"/>
  <c r="AD50" i="1"/>
  <c r="S52" i="1"/>
  <c r="AD52" i="1"/>
  <c r="S53" i="1"/>
  <c r="AD53" i="1"/>
  <c r="S54" i="1"/>
  <c r="AD54" i="1"/>
  <c r="S55" i="1"/>
  <c r="AD55" i="1"/>
  <c r="S56" i="1"/>
  <c r="AD56" i="1"/>
  <c r="S57" i="1"/>
  <c r="AD57" i="1"/>
  <c r="S58" i="1"/>
  <c r="AD58" i="1"/>
  <c r="S59" i="1"/>
  <c r="AD59" i="1"/>
  <c r="S60" i="1"/>
  <c r="AD60" i="1"/>
  <c r="S61" i="1"/>
  <c r="AD61" i="1"/>
  <c r="S62" i="1"/>
  <c r="AD62" i="1"/>
  <c r="S63" i="1"/>
  <c r="AD63" i="1"/>
  <c r="S64" i="1"/>
  <c r="AD64" i="1"/>
  <c r="S65" i="1"/>
  <c r="AD65" i="1"/>
  <c r="S66" i="1"/>
  <c r="AD66" i="1"/>
  <c r="S67" i="1"/>
  <c r="AD67" i="1"/>
  <c r="S68" i="1"/>
  <c r="AD68" i="1"/>
  <c r="S69" i="1"/>
  <c r="AD69" i="1"/>
  <c r="S70" i="1"/>
  <c r="AD70" i="1"/>
  <c r="S71" i="1"/>
  <c r="AD71" i="1"/>
  <c r="S72" i="1"/>
  <c r="AD72" i="1"/>
  <c r="S73" i="1"/>
  <c r="AD73" i="1"/>
  <c r="S74" i="1"/>
  <c r="AD74" i="1"/>
  <c r="S75" i="1"/>
  <c r="AD75" i="1"/>
  <c r="S76" i="1"/>
  <c r="AD76" i="1"/>
  <c r="S77" i="1"/>
  <c r="AD77" i="1"/>
  <c r="S78" i="1"/>
  <c r="AD78" i="1"/>
  <c r="S79" i="1"/>
  <c r="AD79" i="1"/>
  <c r="S80" i="1"/>
  <c r="AD80" i="1"/>
  <c r="S81" i="1"/>
  <c r="AD81" i="1"/>
  <c r="S82" i="1"/>
  <c r="AD82" i="1"/>
  <c r="S83" i="1"/>
  <c r="AD83" i="1"/>
  <c r="S84" i="1"/>
  <c r="AD84" i="1"/>
  <c r="S85" i="1"/>
  <c r="AD85" i="1"/>
  <c r="S86" i="1"/>
  <c r="AD86" i="1"/>
  <c r="S87" i="1"/>
  <c r="AD87" i="1"/>
  <c r="S88" i="1"/>
  <c r="AD88" i="1"/>
  <c r="S89" i="1"/>
  <c r="AD89" i="1"/>
  <c r="S90" i="1"/>
  <c r="AD90" i="1"/>
  <c r="S91" i="1"/>
  <c r="AD91" i="1"/>
  <c r="S92" i="1"/>
  <c r="AD92" i="1"/>
  <c r="S93" i="1"/>
  <c r="AD93" i="1"/>
  <c r="S94" i="1"/>
  <c r="AD94" i="1"/>
  <c r="S95" i="1"/>
  <c r="AD95" i="1"/>
  <c r="S96" i="1"/>
  <c r="AD96" i="1"/>
  <c r="S97" i="1"/>
  <c r="AD97" i="1"/>
  <c r="S98" i="1"/>
  <c r="AD98" i="1"/>
  <c r="S99" i="1"/>
  <c r="AD99" i="1"/>
  <c r="S100" i="1"/>
  <c r="AD100" i="1"/>
  <c r="S101" i="1"/>
  <c r="AD101" i="1"/>
  <c r="S102" i="1"/>
  <c r="AD102" i="1"/>
  <c r="S103" i="1"/>
  <c r="AD103" i="1"/>
  <c r="S104" i="1"/>
  <c r="AD104" i="1"/>
  <c r="S105" i="1"/>
  <c r="AD105" i="1"/>
  <c r="S106" i="1"/>
  <c r="AD106" i="1"/>
  <c r="S107" i="1"/>
  <c r="AD107" i="1"/>
  <c r="S108" i="1"/>
  <c r="AD108" i="1"/>
  <c r="S109" i="1"/>
  <c r="AD109" i="1"/>
  <c r="S110" i="1"/>
  <c r="AD110" i="1"/>
  <c r="S111" i="1"/>
  <c r="AD111" i="1"/>
  <c r="S112" i="1"/>
  <c r="AD112" i="1"/>
  <c r="S113" i="1"/>
  <c r="AD113" i="1"/>
  <c r="S114" i="1"/>
  <c r="AD114" i="1"/>
  <c r="S115" i="1"/>
  <c r="AD115" i="1"/>
  <c r="S116" i="1"/>
  <c r="AD116" i="1"/>
  <c r="S117" i="1"/>
  <c r="AD117" i="1"/>
  <c r="S118" i="1"/>
  <c r="AD118" i="1"/>
  <c r="S119" i="1"/>
  <c r="AD119" i="1"/>
  <c r="S120" i="1"/>
  <c r="AD120" i="1"/>
  <c r="S121" i="1"/>
  <c r="AD121" i="1"/>
  <c r="S122" i="1"/>
  <c r="AD122" i="1"/>
  <c r="S123" i="1"/>
  <c r="AD123" i="1"/>
  <c r="S124" i="1"/>
  <c r="AD124" i="1"/>
  <c r="S125" i="1"/>
  <c r="AD125" i="1"/>
  <c r="S126" i="1"/>
  <c r="AD126" i="1"/>
  <c r="S127" i="1"/>
  <c r="AD127" i="1"/>
  <c r="S128" i="1"/>
  <c r="AD128" i="1"/>
  <c r="S129" i="1"/>
  <c r="AD129" i="1"/>
  <c r="S130" i="1"/>
  <c r="AD130" i="1"/>
  <c r="S131" i="1"/>
  <c r="AD131" i="1"/>
  <c r="S132" i="1"/>
  <c r="AD132" i="1"/>
  <c r="S133" i="1"/>
  <c r="AD133" i="1"/>
  <c r="S134" i="1"/>
  <c r="AD134" i="1"/>
  <c r="S135" i="1"/>
  <c r="AD135" i="1"/>
  <c r="S136" i="1"/>
  <c r="AD136" i="1"/>
  <c r="S137" i="1"/>
  <c r="AD137" i="1"/>
  <c r="S138" i="1"/>
  <c r="AD138" i="1"/>
  <c r="S139" i="1"/>
  <c r="AD139" i="1"/>
  <c r="S140" i="1"/>
  <c r="AD140" i="1"/>
  <c r="S141" i="1"/>
  <c r="AD141" i="1"/>
  <c r="S142" i="1"/>
  <c r="AD142" i="1"/>
  <c r="S143" i="1"/>
  <c r="AD143" i="1"/>
  <c r="S144" i="1"/>
  <c r="AD144" i="1"/>
  <c r="S145" i="1"/>
  <c r="AD145" i="1"/>
  <c r="S146" i="1"/>
  <c r="AD146" i="1"/>
  <c r="S147" i="1"/>
  <c r="AD147" i="1"/>
  <c r="S148" i="1"/>
  <c r="AD148" i="1"/>
  <c r="S149" i="1"/>
  <c r="AD149" i="1"/>
  <c r="S150" i="1"/>
  <c r="AD150" i="1"/>
  <c r="S151" i="1"/>
  <c r="AD151" i="1"/>
  <c r="S152" i="1"/>
  <c r="AD152" i="1"/>
  <c r="S153" i="1"/>
  <c r="AD153" i="1"/>
  <c r="S154" i="1"/>
  <c r="AD154" i="1"/>
  <c r="S155" i="1"/>
  <c r="AD155" i="1"/>
  <c r="S156" i="1"/>
  <c r="AD156" i="1"/>
  <c r="S157" i="1"/>
  <c r="AD157" i="1"/>
  <c r="S158" i="1"/>
  <c r="AD158" i="1"/>
  <c r="S159" i="1"/>
  <c r="AD159" i="1"/>
  <c r="S160" i="1"/>
  <c r="AD160" i="1"/>
  <c r="S161" i="1"/>
  <c r="AD161" i="1"/>
  <c r="S162" i="1"/>
  <c r="AD162" i="1"/>
  <c r="S163" i="1"/>
  <c r="AD163" i="1"/>
  <c r="S164" i="1"/>
  <c r="AD164" i="1"/>
  <c r="S165" i="1"/>
  <c r="AD165" i="1"/>
  <c r="S166" i="1"/>
  <c r="AD166" i="1"/>
  <c r="S167" i="1"/>
  <c r="AD167" i="1"/>
  <c r="S168" i="1"/>
  <c r="AD168" i="1"/>
  <c r="S169" i="1"/>
  <c r="AD169" i="1"/>
  <c r="S170" i="1"/>
  <c r="AD170" i="1"/>
  <c r="S171" i="1"/>
  <c r="AD171" i="1"/>
  <c r="S172" i="1"/>
  <c r="AD172" i="1"/>
  <c r="S173" i="1"/>
  <c r="AD173" i="1"/>
  <c r="S174" i="1"/>
  <c r="AD174" i="1"/>
  <c r="S175" i="1"/>
  <c r="AD175" i="1"/>
  <c r="S176" i="1"/>
  <c r="AD176" i="1"/>
  <c r="S177" i="1"/>
  <c r="AD177" i="1"/>
  <c r="S178" i="1"/>
  <c r="AD178" i="1"/>
  <c r="S179" i="1"/>
  <c r="AD179" i="1"/>
  <c r="S180" i="1"/>
  <c r="AD180" i="1"/>
  <c r="S181" i="1"/>
  <c r="AD181" i="1"/>
  <c r="S182" i="1"/>
  <c r="AD182" i="1"/>
  <c r="S183" i="1"/>
  <c r="AD183" i="1"/>
  <c r="S184" i="1"/>
  <c r="AD184" i="1"/>
  <c r="S185" i="1"/>
  <c r="AD185" i="1"/>
  <c r="S186" i="1"/>
  <c r="AD186" i="1"/>
  <c r="S187" i="1"/>
  <c r="AD187" i="1"/>
  <c r="S188" i="1"/>
  <c r="AD188" i="1"/>
  <c r="S189" i="1"/>
  <c r="AD189" i="1"/>
  <c r="S190" i="1"/>
  <c r="AD190" i="1"/>
  <c r="S191" i="1"/>
  <c r="AD191" i="1"/>
  <c r="S192" i="1"/>
  <c r="AD192" i="1"/>
  <c r="S193" i="1"/>
  <c r="AD193" i="1"/>
  <c r="S194" i="1"/>
  <c r="AD194" i="1"/>
  <c r="S195" i="1"/>
  <c r="AD195" i="1"/>
  <c r="S196" i="1"/>
  <c r="AD196" i="1"/>
  <c r="S197" i="1"/>
  <c r="AD197" i="1"/>
  <c r="S198" i="1"/>
  <c r="AD198" i="1"/>
  <c r="S199" i="1"/>
  <c r="AD199" i="1"/>
  <c r="S200" i="1"/>
  <c r="AD200" i="1"/>
  <c r="S201" i="1"/>
  <c r="AD201" i="1"/>
  <c r="S202" i="1"/>
  <c r="AD202" i="1"/>
  <c r="S203" i="1"/>
  <c r="AD203" i="1"/>
  <c r="S204" i="1"/>
  <c r="AD204" i="1"/>
  <c r="S205" i="1"/>
  <c r="AD205" i="1"/>
  <c r="S206" i="1"/>
  <c r="AD206" i="1"/>
  <c r="S207" i="1"/>
  <c r="AD207" i="1"/>
  <c r="S208" i="1"/>
  <c r="AD208" i="1"/>
  <c r="S209" i="1"/>
  <c r="AD209" i="1"/>
  <c r="S210" i="1"/>
  <c r="AD210" i="1"/>
  <c r="S211" i="1"/>
  <c r="AD211" i="1"/>
  <c r="S212" i="1"/>
  <c r="AD212" i="1"/>
  <c r="S213" i="1"/>
  <c r="AD213" i="1"/>
  <c r="S214" i="1"/>
  <c r="AD214" i="1"/>
  <c r="S215" i="1"/>
  <c r="AD215" i="1"/>
  <c r="S216" i="1"/>
  <c r="AD216" i="1"/>
  <c r="S217" i="1"/>
  <c r="AD217" i="1"/>
  <c r="S218" i="1"/>
  <c r="AD218" i="1"/>
  <c r="S219" i="1"/>
  <c r="AD219" i="1"/>
  <c r="S220" i="1"/>
  <c r="AD220" i="1"/>
  <c r="S221" i="1"/>
  <c r="AD221" i="1"/>
  <c r="S222" i="1"/>
  <c r="AD222" i="1"/>
  <c r="S223" i="1"/>
  <c r="AD223" i="1"/>
  <c r="S224" i="1"/>
  <c r="AD224" i="1"/>
  <c r="S225" i="1"/>
  <c r="AD225" i="1"/>
  <c r="S226" i="1"/>
  <c r="AD226" i="1"/>
  <c r="S227" i="1"/>
  <c r="AD227" i="1"/>
  <c r="S228" i="1"/>
  <c r="AD228" i="1"/>
  <c r="S229" i="1"/>
  <c r="AD229" i="1"/>
  <c r="S230" i="1"/>
  <c r="AD230" i="1"/>
  <c r="S231" i="1"/>
  <c r="AD231" i="1"/>
  <c r="S232" i="1"/>
  <c r="AD232" i="1"/>
  <c r="S233" i="1"/>
  <c r="AD233" i="1"/>
  <c r="S234" i="1"/>
  <c r="AD234" i="1"/>
  <c r="S235" i="1"/>
  <c r="AD235" i="1"/>
  <c r="S236" i="1"/>
  <c r="AD236" i="1"/>
  <c r="S237" i="1"/>
  <c r="AD237" i="1"/>
  <c r="S238" i="1"/>
  <c r="AD238" i="1"/>
  <c r="S239" i="1"/>
  <c r="AD239" i="1"/>
  <c r="S240" i="1"/>
  <c r="AD240" i="1"/>
  <c r="S241" i="1"/>
  <c r="AD241" i="1"/>
  <c r="S242" i="1"/>
  <c r="AD242" i="1"/>
  <c r="S243" i="1"/>
  <c r="AD243" i="1"/>
  <c r="S244" i="1"/>
  <c r="AD244" i="1"/>
  <c r="S245" i="1"/>
  <c r="AD245" i="1"/>
  <c r="S246" i="1"/>
  <c r="AD246" i="1"/>
  <c r="S247" i="1"/>
  <c r="AD247" i="1"/>
  <c r="S248" i="1"/>
  <c r="AD248" i="1"/>
  <c r="S249" i="1"/>
  <c r="AD249" i="1"/>
  <c r="S250" i="1"/>
  <c r="AD250" i="1"/>
  <c r="S251" i="1"/>
  <c r="AD251" i="1"/>
  <c r="S252" i="1"/>
  <c r="AD252" i="1"/>
  <c r="S253" i="1"/>
  <c r="AD253" i="1"/>
  <c r="S254" i="1"/>
  <c r="AD254" i="1"/>
  <c r="S255" i="1"/>
  <c r="AD255" i="1"/>
  <c r="S256" i="1"/>
  <c r="AD256" i="1"/>
  <c r="S257" i="1"/>
  <c r="AD257" i="1"/>
  <c r="S258" i="1"/>
  <c r="AD258" i="1"/>
  <c r="S259" i="1"/>
  <c r="AD259" i="1"/>
  <c r="S260" i="1"/>
  <c r="AD260" i="1"/>
  <c r="S261" i="1"/>
  <c r="AD261" i="1"/>
  <c r="S262" i="1"/>
  <c r="AD262" i="1"/>
  <c r="S263" i="1"/>
  <c r="AD263" i="1"/>
  <c r="S264" i="1"/>
  <c r="AD264" i="1"/>
  <c r="S265" i="1"/>
  <c r="AD265" i="1"/>
  <c r="S266" i="1"/>
  <c r="AD266" i="1"/>
  <c r="S267" i="1"/>
  <c r="AD267" i="1"/>
  <c r="S268" i="1"/>
  <c r="AD268" i="1"/>
  <c r="S269" i="1"/>
  <c r="AD269" i="1"/>
  <c r="S270" i="1"/>
  <c r="AD270" i="1"/>
  <c r="S271" i="1"/>
  <c r="AD271" i="1"/>
  <c r="S272" i="1"/>
  <c r="AD272" i="1"/>
  <c r="S273" i="1"/>
  <c r="AD273" i="1"/>
  <c r="S274" i="1"/>
  <c r="AD274" i="1"/>
  <c r="S275" i="1"/>
  <c r="AD275" i="1"/>
  <c r="S276" i="1"/>
  <c r="AD276" i="1"/>
  <c r="S277" i="1"/>
  <c r="AD277" i="1"/>
  <c r="S278" i="1"/>
  <c r="AD278" i="1"/>
  <c r="S279" i="1"/>
  <c r="AD279" i="1"/>
  <c r="S280" i="1"/>
  <c r="AD280" i="1"/>
  <c r="S281" i="1"/>
  <c r="AD281" i="1"/>
  <c r="S282" i="1"/>
  <c r="AD282" i="1"/>
  <c r="S283" i="1"/>
  <c r="AD283" i="1"/>
  <c r="S284" i="1"/>
  <c r="AD284" i="1"/>
  <c r="S285" i="1"/>
  <c r="AD285" i="1"/>
  <c r="S286" i="1"/>
  <c r="AD286" i="1"/>
  <c r="S287" i="1"/>
  <c r="AD287" i="1"/>
  <c r="S288" i="1"/>
  <c r="AD288" i="1"/>
  <c r="S289" i="1"/>
  <c r="AD289" i="1"/>
  <c r="S290" i="1"/>
  <c r="AD290" i="1"/>
  <c r="S291" i="1"/>
  <c r="AD291" i="1"/>
  <c r="S292" i="1"/>
  <c r="AD292" i="1"/>
  <c r="S293" i="1"/>
  <c r="AD293" i="1"/>
  <c r="S294" i="1"/>
  <c r="AD294" i="1"/>
  <c r="S295" i="1"/>
  <c r="AD295" i="1"/>
  <c r="S296" i="1"/>
  <c r="AD296" i="1"/>
  <c r="S297" i="1"/>
  <c r="AD297" i="1"/>
  <c r="S298" i="1"/>
  <c r="AD298" i="1"/>
  <c r="S299" i="1"/>
  <c r="AD299" i="1"/>
  <c r="S300" i="1"/>
  <c r="AD300" i="1"/>
  <c r="S301" i="1"/>
  <c r="AD301" i="1"/>
  <c r="S302" i="1"/>
  <c r="AD302" i="1"/>
  <c r="S303" i="1"/>
  <c r="AD303" i="1"/>
  <c r="S304" i="1"/>
  <c r="AD304" i="1"/>
  <c r="S305" i="1"/>
  <c r="AD305" i="1"/>
  <c r="S306" i="1"/>
  <c r="AD306" i="1"/>
  <c r="S307" i="1"/>
  <c r="AD307" i="1"/>
  <c r="S308" i="1"/>
  <c r="AD308" i="1"/>
  <c r="S309" i="1"/>
  <c r="AD309" i="1"/>
  <c r="S310" i="1"/>
  <c r="AD310" i="1"/>
  <c r="S311" i="1"/>
  <c r="AD311" i="1"/>
  <c r="S312" i="1"/>
  <c r="AD312" i="1"/>
  <c r="S313" i="1"/>
  <c r="AD313" i="1"/>
  <c r="S314" i="1"/>
  <c r="AD314" i="1"/>
  <c r="S315" i="1"/>
  <c r="AD315" i="1"/>
  <c r="S316" i="1"/>
  <c r="AD316" i="1"/>
  <c r="S317" i="1"/>
  <c r="AD317" i="1"/>
  <c r="S318" i="1"/>
  <c r="AD318" i="1"/>
  <c r="S319" i="1"/>
  <c r="AD319" i="1"/>
  <c r="S320" i="1"/>
  <c r="AD320" i="1"/>
  <c r="S321" i="1"/>
  <c r="AD321" i="1"/>
  <c r="S322" i="1"/>
  <c r="AD322" i="1"/>
  <c r="S323" i="1"/>
  <c r="AD323" i="1"/>
  <c r="S324" i="1"/>
  <c r="AD324" i="1"/>
  <c r="S325" i="1"/>
  <c r="AD325" i="1"/>
  <c r="S326" i="1"/>
  <c r="AD326" i="1"/>
  <c r="S327" i="1"/>
  <c r="AD327" i="1"/>
  <c r="S328" i="1"/>
  <c r="AD328" i="1"/>
  <c r="S329" i="1"/>
  <c r="AD329" i="1"/>
  <c r="S330" i="1"/>
  <c r="AD330" i="1"/>
  <c r="S331" i="1"/>
  <c r="AD331" i="1"/>
  <c r="S332" i="1"/>
  <c r="AD332" i="1"/>
  <c r="S333" i="1"/>
  <c r="AD333" i="1"/>
  <c r="S334" i="1"/>
  <c r="AD334" i="1"/>
  <c r="S335" i="1"/>
  <c r="AD335" i="1"/>
  <c r="S336" i="1"/>
  <c r="AD336" i="1"/>
  <c r="S337" i="1"/>
  <c r="AD337" i="1"/>
  <c r="S338" i="1"/>
  <c r="AD338" i="1"/>
  <c r="S339" i="1"/>
  <c r="AD339" i="1"/>
  <c r="S340" i="1"/>
  <c r="AD340" i="1"/>
  <c r="S341" i="1"/>
  <c r="AD341" i="1"/>
  <c r="S342" i="1"/>
  <c r="AD342" i="1"/>
  <c r="S343" i="1"/>
  <c r="AD343" i="1"/>
  <c r="S344" i="1"/>
  <c r="AD344" i="1"/>
  <c r="S345" i="1"/>
  <c r="AD345" i="1"/>
  <c r="S346" i="1"/>
  <c r="AD346" i="1"/>
  <c r="S347" i="1"/>
  <c r="AD347" i="1"/>
  <c r="S348" i="1"/>
  <c r="AD348" i="1"/>
  <c r="S349" i="1"/>
  <c r="AD349" i="1"/>
  <c r="S350" i="1"/>
  <c r="AD350" i="1"/>
  <c r="S351" i="1"/>
  <c r="AD351" i="1"/>
  <c r="S352" i="1"/>
  <c r="AD352" i="1"/>
  <c r="S353" i="1"/>
  <c r="AD353" i="1"/>
  <c r="S354" i="1"/>
  <c r="AD354" i="1"/>
  <c r="S355" i="1"/>
  <c r="AD355" i="1"/>
  <c r="S356" i="1"/>
  <c r="AD356" i="1"/>
  <c r="S357" i="1"/>
  <c r="AD357" i="1"/>
  <c r="S358" i="1"/>
  <c r="AD358" i="1"/>
  <c r="S359" i="1"/>
  <c r="AD359" i="1"/>
  <c r="S360" i="1"/>
  <c r="AD360" i="1"/>
  <c r="S361" i="1"/>
  <c r="AD361" i="1"/>
  <c r="S362" i="1"/>
  <c r="AD362" i="1"/>
  <c r="S363" i="1"/>
  <c r="AD363" i="1"/>
  <c r="S364" i="1"/>
  <c r="AD364" i="1"/>
  <c r="S365" i="1"/>
  <c r="AD365" i="1"/>
  <c r="S366" i="1"/>
  <c r="AD366" i="1"/>
  <c r="S367" i="1"/>
  <c r="AD367" i="1"/>
  <c r="S368" i="1"/>
  <c r="AD368" i="1"/>
  <c r="S369" i="1"/>
  <c r="AD369" i="1"/>
  <c r="Q370" i="1"/>
  <c r="S370" i="1"/>
  <c r="AD370" i="1"/>
  <c r="AD6" i="1"/>
  <c r="AG7" i="1"/>
  <c r="AB7" i="1"/>
  <c r="AK7" i="1"/>
  <c r="AR7" i="1"/>
  <c r="BB7" i="1"/>
  <c r="AG8" i="1"/>
  <c r="AB8" i="1"/>
  <c r="AK8" i="1"/>
  <c r="AR8" i="1"/>
  <c r="BB8" i="1"/>
  <c r="AG9" i="1"/>
  <c r="AB9" i="1"/>
  <c r="AK9" i="1"/>
  <c r="AR9" i="1"/>
  <c r="BB9" i="1"/>
  <c r="AG10" i="1"/>
  <c r="AB10" i="1"/>
  <c r="AK10" i="1"/>
  <c r="AR10" i="1"/>
  <c r="BB10" i="1"/>
  <c r="AG11" i="1"/>
  <c r="AB11" i="1"/>
  <c r="AK11" i="1"/>
  <c r="AR11" i="1"/>
  <c r="BB11" i="1"/>
  <c r="AG12" i="1"/>
  <c r="AB12" i="1"/>
  <c r="AK12" i="1"/>
  <c r="AR12" i="1"/>
  <c r="BB12" i="1"/>
  <c r="AG13" i="1"/>
  <c r="AB13" i="1"/>
  <c r="AK13" i="1"/>
  <c r="AR13" i="1"/>
  <c r="BB13" i="1"/>
  <c r="AG14" i="1"/>
  <c r="AB14" i="1"/>
  <c r="AK14" i="1"/>
  <c r="AR14" i="1"/>
  <c r="BB14" i="1"/>
  <c r="AG15" i="1"/>
  <c r="AB15" i="1"/>
  <c r="AK15" i="1"/>
  <c r="AR15" i="1"/>
  <c r="BB15" i="1"/>
  <c r="AG16" i="1"/>
  <c r="AB16" i="1"/>
  <c r="AK16" i="1"/>
  <c r="AR16" i="1"/>
  <c r="BB16" i="1"/>
  <c r="AG17" i="1"/>
  <c r="AB17" i="1"/>
  <c r="AK17" i="1"/>
  <c r="AR17" i="1"/>
  <c r="BB17" i="1"/>
  <c r="AG18" i="1"/>
  <c r="AB18" i="1"/>
  <c r="AK18" i="1"/>
  <c r="AR18" i="1"/>
  <c r="BB18" i="1"/>
  <c r="AG19" i="1"/>
  <c r="AB19" i="1"/>
  <c r="AK19" i="1"/>
  <c r="AR19" i="1"/>
  <c r="BB19" i="1"/>
  <c r="AG20" i="1"/>
  <c r="AB20" i="1"/>
  <c r="AK20" i="1"/>
  <c r="AR20" i="1"/>
  <c r="BB20" i="1"/>
  <c r="AG21" i="1"/>
  <c r="AB21" i="1"/>
  <c r="AK21" i="1"/>
  <c r="AR21" i="1"/>
  <c r="BB21" i="1"/>
  <c r="AG22" i="1"/>
  <c r="AB22" i="1"/>
  <c r="AK22" i="1"/>
  <c r="AR22" i="1"/>
  <c r="BB22" i="1"/>
  <c r="AG23" i="1"/>
  <c r="AB23" i="1"/>
  <c r="AK23" i="1"/>
  <c r="AR23" i="1"/>
  <c r="BB23" i="1"/>
  <c r="AG24" i="1"/>
  <c r="AB24" i="1"/>
  <c r="AK24" i="1"/>
  <c r="AR24" i="1"/>
  <c r="BB24" i="1"/>
  <c r="AG25" i="1"/>
  <c r="AB25" i="1"/>
  <c r="AK25" i="1"/>
  <c r="AR25" i="1"/>
  <c r="BB25" i="1"/>
  <c r="AG26" i="1"/>
  <c r="AB26" i="1"/>
  <c r="AK26" i="1"/>
  <c r="AR26" i="1"/>
  <c r="BB26" i="1"/>
  <c r="AG27" i="1"/>
  <c r="AB27" i="1"/>
  <c r="AK27" i="1"/>
  <c r="AR27" i="1"/>
  <c r="BB27" i="1"/>
  <c r="AG28" i="1"/>
  <c r="AB28" i="1"/>
  <c r="AK28" i="1"/>
  <c r="AR28" i="1"/>
  <c r="BB28" i="1"/>
  <c r="AG29" i="1"/>
  <c r="AB29" i="1"/>
  <c r="AK29" i="1"/>
  <c r="AR29" i="1"/>
  <c r="BB29" i="1"/>
  <c r="AG30" i="1"/>
  <c r="AB30" i="1"/>
  <c r="AK30" i="1"/>
  <c r="AR30" i="1"/>
  <c r="BB30" i="1"/>
  <c r="AG31" i="1"/>
  <c r="AB31" i="1"/>
  <c r="AK31" i="1"/>
  <c r="AR31" i="1"/>
  <c r="BB31" i="1"/>
  <c r="AG32" i="1"/>
  <c r="AB32" i="1"/>
  <c r="AK32" i="1"/>
  <c r="AR32" i="1"/>
  <c r="BB32" i="1"/>
  <c r="AG33" i="1"/>
  <c r="AB33" i="1"/>
  <c r="AK33" i="1"/>
  <c r="AR33" i="1"/>
  <c r="BB33" i="1"/>
  <c r="AG34" i="1"/>
  <c r="AB34" i="1"/>
  <c r="AK34" i="1"/>
  <c r="AR34" i="1"/>
  <c r="BB34" i="1"/>
  <c r="AG35" i="1"/>
  <c r="AB35" i="1"/>
  <c r="AK35" i="1"/>
  <c r="AR35" i="1"/>
  <c r="BB35" i="1"/>
  <c r="AG36" i="1"/>
  <c r="AB36" i="1"/>
  <c r="AK36" i="1"/>
  <c r="AR36" i="1"/>
  <c r="BB36" i="1"/>
  <c r="AG37" i="1"/>
  <c r="AB37" i="1"/>
  <c r="AK37" i="1"/>
  <c r="AR37" i="1"/>
  <c r="BB37" i="1"/>
  <c r="AG38" i="1"/>
  <c r="AB38" i="1"/>
  <c r="AK38" i="1"/>
  <c r="AR38" i="1"/>
  <c r="BB38" i="1"/>
  <c r="AG39" i="1"/>
  <c r="AB39" i="1"/>
  <c r="AK39" i="1"/>
  <c r="AR39" i="1"/>
  <c r="BB39" i="1"/>
  <c r="AG40" i="1"/>
  <c r="AB40" i="1"/>
  <c r="AK40" i="1"/>
  <c r="AR40" i="1"/>
  <c r="BB40" i="1"/>
  <c r="AG41" i="1"/>
  <c r="AB41" i="1"/>
  <c r="AK41" i="1"/>
  <c r="AR41" i="1"/>
  <c r="BB41" i="1"/>
  <c r="AG42" i="1"/>
  <c r="AB42" i="1"/>
  <c r="AK42" i="1"/>
  <c r="AR42" i="1"/>
  <c r="BB42" i="1"/>
  <c r="AG43" i="1"/>
  <c r="AB43" i="1"/>
  <c r="AK43" i="1"/>
  <c r="AR43" i="1"/>
  <c r="BB43" i="1"/>
  <c r="AG44" i="1"/>
  <c r="AB44" i="1"/>
  <c r="AK44" i="1"/>
  <c r="AR44" i="1"/>
  <c r="BB44" i="1"/>
  <c r="AG47" i="1"/>
  <c r="AB47" i="1"/>
  <c r="AK47" i="1"/>
  <c r="AR47" i="1"/>
  <c r="BB47" i="1"/>
  <c r="AG48" i="1"/>
  <c r="AB48" i="1"/>
  <c r="AK48" i="1"/>
  <c r="AR48" i="1"/>
  <c r="BB48" i="1"/>
  <c r="AG49" i="1"/>
  <c r="AB49" i="1"/>
  <c r="AK49" i="1"/>
  <c r="AR49" i="1"/>
  <c r="BB49" i="1"/>
  <c r="AG50" i="1"/>
  <c r="AB50" i="1"/>
  <c r="AK50" i="1"/>
  <c r="AR50" i="1"/>
  <c r="BB50" i="1"/>
  <c r="AG52" i="1"/>
  <c r="AB52" i="1"/>
  <c r="AK52" i="1"/>
  <c r="AR52" i="1"/>
  <c r="BB52" i="1"/>
  <c r="AG53" i="1"/>
  <c r="AB53" i="1"/>
  <c r="AK53" i="1"/>
  <c r="AR53" i="1"/>
  <c r="BB53" i="1"/>
  <c r="AG54" i="1"/>
  <c r="AB54" i="1"/>
  <c r="AK54" i="1"/>
  <c r="AR54" i="1"/>
  <c r="BB54" i="1"/>
  <c r="AG55" i="1"/>
  <c r="AB55" i="1"/>
  <c r="AK55" i="1"/>
  <c r="AR55" i="1"/>
  <c r="BB55" i="1"/>
  <c r="AG56" i="1"/>
  <c r="AB56" i="1"/>
  <c r="AK56" i="1"/>
  <c r="AR56" i="1"/>
  <c r="BB56" i="1"/>
  <c r="AG57" i="1"/>
  <c r="AB57" i="1"/>
  <c r="AK57" i="1"/>
  <c r="AR57" i="1"/>
  <c r="BB57" i="1"/>
  <c r="AG58" i="1"/>
  <c r="AB58" i="1"/>
  <c r="AK58" i="1"/>
  <c r="AR58" i="1"/>
  <c r="BB58" i="1"/>
  <c r="AG59" i="1"/>
  <c r="AB59" i="1"/>
  <c r="AK59" i="1"/>
  <c r="AR59" i="1"/>
  <c r="BB59" i="1"/>
  <c r="AG60" i="1"/>
  <c r="AB60" i="1"/>
  <c r="AK60" i="1"/>
  <c r="AR60" i="1"/>
  <c r="BB60" i="1"/>
  <c r="AG61" i="1"/>
  <c r="AB61" i="1"/>
  <c r="AK61" i="1"/>
  <c r="AR61" i="1"/>
  <c r="BB61" i="1"/>
  <c r="AG62" i="1"/>
  <c r="AB62" i="1"/>
  <c r="AK62" i="1"/>
  <c r="AR62" i="1"/>
  <c r="BB62" i="1"/>
  <c r="AG63" i="1"/>
  <c r="AB63" i="1"/>
  <c r="AK63" i="1"/>
  <c r="AR63" i="1"/>
  <c r="BB63" i="1"/>
  <c r="AG64" i="1"/>
  <c r="AB64" i="1"/>
  <c r="AK64" i="1"/>
  <c r="AR64" i="1"/>
  <c r="BB64" i="1"/>
  <c r="AG65" i="1"/>
  <c r="AB65" i="1"/>
  <c r="AK65" i="1"/>
  <c r="AR65" i="1"/>
  <c r="BB65" i="1"/>
  <c r="AG66" i="1"/>
  <c r="AB66" i="1"/>
  <c r="AK66" i="1"/>
  <c r="AR66" i="1"/>
  <c r="BB66" i="1"/>
  <c r="AG67" i="1"/>
  <c r="AB67" i="1"/>
  <c r="AK67" i="1"/>
  <c r="AR67" i="1"/>
  <c r="BB67" i="1"/>
  <c r="AG68" i="1"/>
  <c r="AB68" i="1"/>
  <c r="AK68" i="1"/>
  <c r="AR68" i="1"/>
  <c r="BB68" i="1"/>
  <c r="AG69" i="1"/>
  <c r="AB69" i="1"/>
  <c r="AK69" i="1"/>
  <c r="AR69" i="1"/>
  <c r="BB69" i="1"/>
  <c r="AG70" i="1"/>
  <c r="AB70" i="1"/>
  <c r="AK70" i="1"/>
  <c r="AR70" i="1"/>
  <c r="BB70" i="1"/>
  <c r="AG71" i="1"/>
  <c r="AB71" i="1"/>
  <c r="AK71" i="1"/>
  <c r="AR71" i="1"/>
  <c r="BB71" i="1"/>
  <c r="AG72" i="1"/>
  <c r="AB72" i="1"/>
  <c r="AK72" i="1"/>
  <c r="AR72" i="1"/>
  <c r="BB72" i="1"/>
  <c r="AG73" i="1"/>
  <c r="AB73" i="1"/>
  <c r="AK73" i="1"/>
  <c r="AR73" i="1"/>
  <c r="BB73" i="1"/>
  <c r="AG74" i="1"/>
  <c r="AB74" i="1"/>
  <c r="AK74" i="1"/>
  <c r="AR74" i="1"/>
  <c r="BB74" i="1"/>
  <c r="AG75" i="1"/>
  <c r="AB75" i="1"/>
  <c r="AK75" i="1"/>
  <c r="AR75" i="1"/>
  <c r="BB75" i="1"/>
  <c r="AG76" i="1"/>
  <c r="AB76" i="1"/>
  <c r="AK76" i="1"/>
  <c r="AR76" i="1"/>
  <c r="BB76" i="1"/>
  <c r="AG77" i="1"/>
  <c r="AB77" i="1"/>
  <c r="AK77" i="1"/>
  <c r="AR77" i="1"/>
  <c r="BB77" i="1"/>
  <c r="AG78" i="1"/>
  <c r="AB78" i="1"/>
  <c r="AK78" i="1"/>
  <c r="AR78" i="1"/>
  <c r="BB78" i="1"/>
  <c r="AG79" i="1"/>
  <c r="AB79" i="1"/>
  <c r="AK79" i="1"/>
  <c r="AR79" i="1"/>
  <c r="BB79" i="1"/>
  <c r="AG80" i="1"/>
  <c r="AB80" i="1"/>
  <c r="AK80" i="1"/>
  <c r="AR80" i="1"/>
  <c r="BB80" i="1"/>
  <c r="AG81" i="1"/>
  <c r="AB81" i="1"/>
  <c r="AK81" i="1"/>
  <c r="AR81" i="1"/>
  <c r="BB81" i="1"/>
  <c r="AG82" i="1"/>
  <c r="AB82" i="1"/>
  <c r="AK82" i="1"/>
  <c r="AR82" i="1"/>
  <c r="BB82" i="1"/>
  <c r="AG83" i="1"/>
  <c r="AB83" i="1"/>
  <c r="AK83" i="1"/>
  <c r="AR83" i="1"/>
  <c r="BB83" i="1"/>
  <c r="AG84" i="1"/>
  <c r="AB84" i="1"/>
  <c r="AK84" i="1"/>
  <c r="AR84" i="1"/>
  <c r="BB84" i="1"/>
  <c r="AG85" i="1"/>
  <c r="AB85" i="1"/>
  <c r="AK85" i="1"/>
  <c r="AR85" i="1"/>
  <c r="BB85" i="1"/>
  <c r="AG86" i="1"/>
  <c r="AB86" i="1"/>
  <c r="AK86" i="1"/>
  <c r="AR86" i="1"/>
  <c r="BB86" i="1"/>
  <c r="AG87" i="1"/>
  <c r="AB87" i="1"/>
  <c r="AK87" i="1"/>
  <c r="AR87" i="1"/>
  <c r="BB87" i="1"/>
  <c r="AG88" i="1"/>
  <c r="AB88" i="1"/>
  <c r="AK88" i="1"/>
  <c r="AR88" i="1"/>
  <c r="BB88" i="1"/>
  <c r="AG89" i="1"/>
  <c r="AB89" i="1"/>
  <c r="AK89" i="1"/>
  <c r="AR89" i="1"/>
  <c r="BB89" i="1"/>
  <c r="AG90" i="1"/>
  <c r="AB90" i="1"/>
  <c r="AK90" i="1"/>
  <c r="AR90" i="1"/>
  <c r="BB90" i="1"/>
  <c r="AG91" i="1"/>
  <c r="AB91" i="1"/>
  <c r="AK91" i="1"/>
  <c r="AR91" i="1"/>
  <c r="BB91" i="1"/>
  <c r="AG92" i="1"/>
  <c r="AB92" i="1"/>
  <c r="AK92" i="1"/>
  <c r="AR92" i="1"/>
  <c r="BB92" i="1"/>
  <c r="AG93" i="1"/>
  <c r="AB93" i="1"/>
  <c r="AK93" i="1"/>
  <c r="AR93" i="1"/>
  <c r="BB93" i="1"/>
  <c r="AG94" i="1"/>
  <c r="AB94" i="1"/>
  <c r="AK94" i="1"/>
  <c r="AR94" i="1"/>
  <c r="BB94" i="1"/>
  <c r="AG95" i="1"/>
  <c r="AB95" i="1"/>
  <c r="AK95" i="1"/>
  <c r="AR95" i="1"/>
  <c r="BB95" i="1"/>
  <c r="AG96" i="1"/>
  <c r="AB96" i="1"/>
  <c r="AK96" i="1"/>
  <c r="AR96" i="1"/>
  <c r="BB96" i="1"/>
  <c r="AG97" i="1"/>
  <c r="AB97" i="1"/>
  <c r="AK97" i="1"/>
  <c r="AR97" i="1"/>
  <c r="BB97" i="1"/>
  <c r="AG98" i="1"/>
  <c r="AB98" i="1"/>
  <c r="AK98" i="1"/>
  <c r="AR98" i="1"/>
  <c r="BB98" i="1"/>
  <c r="AG99" i="1"/>
  <c r="AB99" i="1"/>
  <c r="AK99" i="1"/>
  <c r="AR99" i="1"/>
  <c r="BB99" i="1"/>
  <c r="AG100" i="1"/>
  <c r="AB100" i="1"/>
  <c r="AK100" i="1"/>
  <c r="AR100" i="1"/>
  <c r="BB100" i="1"/>
  <c r="AG101" i="1"/>
  <c r="AB101" i="1"/>
  <c r="AK101" i="1"/>
  <c r="AR101" i="1"/>
  <c r="BB101" i="1"/>
  <c r="AG102" i="1"/>
  <c r="AB102" i="1"/>
  <c r="AK102" i="1"/>
  <c r="AR102" i="1"/>
  <c r="BB102" i="1"/>
  <c r="AG103" i="1"/>
  <c r="AB103" i="1"/>
  <c r="AK103" i="1"/>
  <c r="AR103" i="1"/>
  <c r="BB103" i="1"/>
  <c r="AG104" i="1"/>
  <c r="AB104" i="1"/>
  <c r="AK104" i="1"/>
  <c r="AR104" i="1"/>
  <c r="BB104" i="1"/>
  <c r="AG105" i="1"/>
  <c r="AB105" i="1"/>
  <c r="AK105" i="1"/>
  <c r="AR105" i="1"/>
  <c r="BB105" i="1"/>
  <c r="AG106" i="1"/>
  <c r="AB106" i="1"/>
  <c r="AK106" i="1"/>
  <c r="AR106" i="1"/>
  <c r="BB106" i="1"/>
  <c r="AG107" i="1"/>
  <c r="AB107" i="1"/>
  <c r="AK107" i="1"/>
  <c r="AR107" i="1"/>
  <c r="BB107" i="1"/>
  <c r="AG108" i="1"/>
  <c r="AB108" i="1"/>
  <c r="AK108" i="1"/>
  <c r="AR108" i="1"/>
  <c r="BB108" i="1"/>
  <c r="AG109" i="1"/>
  <c r="AB109" i="1"/>
  <c r="AK109" i="1"/>
  <c r="AR109" i="1"/>
  <c r="BB109" i="1"/>
  <c r="AG110" i="1"/>
  <c r="AB110" i="1"/>
  <c r="AK110" i="1"/>
  <c r="AR110" i="1"/>
  <c r="BB110" i="1"/>
  <c r="AG111" i="1"/>
  <c r="AB111" i="1"/>
  <c r="AK111" i="1"/>
  <c r="AR111" i="1"/>
  <c r="BB111" i="1"/>
  <c r="AG112" i="1"/>
  <c r="AB112" i="1"/>
  <c r="AK112" i="1"/>
  <c r="AR112" i="1"/>
  <c r="BB112" i="1"/>
  <c r="AG113" i="1"/>
  <c r="AB113" i="1"/>
  <c r="AK113" i="1"/>
  <c r="AR113" i="1"/>
  <c r="BB113" i="1"/>
  <c r="AG114" i="1"/>
  <c r="AB114" i="1"/>
  <c r="AK114" i="1"/>
  <c r="AR114" i="1"/>
  <c r="BB114" i="1"/>
  <c r="AG115" i="1"/>
  <c r="AB115" i="1"/>
  <c r="AK115" i="1"/>
  <c r="AR115" i="1"/>
  <c r="BB115" i="1"/>
  <c r="AG116" i="1"/>
  <c r="AB116" i="1"/>
  <c r="AK116" i="1"/>
  <c r="AR116" i="1"/>
  <c r="BB116" i="1"/>
  <c r="AG117" i="1"/>
  <c r="AB117" i="1"/>
  <c r="AK117" i="1"/>
  <c r="AR117" i="1"/>
  <c r="BB117" i="1"/>
  <c r="AG118" i="1"/>
  <c r="AB118" i="1"/>
  <c r="AK118" i="1"/>
  <c r="AR118" i="1"/>
  <c r="BB118" i="1"/>
  <c r="AG119" i="1"/>
  <c r="AB119" i="1"/>
  <c r="AK119" i="1"/>
  <c r="AR119" i="1"/>
  <c r="BB119" i="1"/>
  <c r="AG120" i="1"/>
  <c r="AB120" i="1"/>
  <c r="AK120" i="1"/>
  <c r="AR120" i="1"/>
  <c r="BB120" i="1"/>
  <c r="AG121" i="1"/>
  <c r="AB121" i="1"/>
  <c r="AK121" i="1"/>
  <c r="AR121" i="1"/>
  <c r="BB121" i="1"/>
  <c r="AG122" i="1"/>
  <c r="AB122" i="1"/>
  <c r="AK122" i="1"/>
  <c r="AR122" i="1"/>
  <c r="BB122" i="1"/>
  <c r="AG123" i="1"/>
  <c r="AB123" i="1"/>
  <c r="AK123" i="1"/>
  <c r="AR123" i="1"/>
  <c r="BB123" i="1"/>
  <c r="AG124" i="1"/>
  <c r="AB124" i="1"/>
  <c r="AK124" i="1"/>
  <c r="AR124" i="1"/>
  <c r="BB124" i="1"/>
  <c r="AG125" i="1"/>
  <c r="AB125" i="1"/>
  <c r="AK125" i="1"/>
  <c r="AR125" i="1"/>
  <c r="BB125" i="1"/>
  <c r="AG126" i="1"/>
  <c r="AB126" i="1"/>
  <c r="AK126" i="1"/>
  <c r="AR126" i="1"/>
  <c r="BB126" i="1"/>
  <c r="AG127" i="1"/>
  <c r="AB127" i="1"/>
  <c r="AK127" i="1"/>
  <c r="AR127" i="1"/>
  <c r="BB127" i="1"/>
  <c r="AG128" i="1"/>
  <c r="AB128" i="1"/>
  <c r="AK128" i="1"/>
  <c r="AR128" i="1"/>
  <c r="BB128" i="1"/>
  <c r="AG129" i="1"/>
  <c r="AB129" i="1"/>
  <c r="AK129" i="1"/>
  <c r="AR129" i="1"/>
  <c r="BB129" i="1"/>
  <c r="AG130" i="1"/>
  <c r="AB130" i="1"/>
  <c r="AK130" i="1"/>
  <c r="AR130" i="1"/>
  <c r="BB130" i="1"/>
  <c r="AG131" i="1"/>
  <c r="AB131" i="1"/>
  <c r="AK131" i="1"/>
  <c r="AR131" i="1"/>
  <c r="BB131" i="1"/>
  <c r="AG132" i="1"/>
  <c r="AB132" i="1"/>
  <c r="AK132" i="1"/>
  <c r="AR132" i="1"/>
  <c r="BB132" i="1"/>
  <c r="AG133" i="1"/>
  <c r="AB133" i="1"/>
  <c r="AK133" i="1"/>
  <c r="AR133" i="1"/>
  <c r="BB133" i="1"/>
  <c r="AG134" i="1"/>
  <c r="AB134" i="1"/>
  <c r="AK134" i="1"/>
  <c r="AR134" i="1"/>
  <c r="BB134" i="1"/>
  <c r="AG135" i="1"/>
  <c r="AB135" i="1"/>
  <c r="AK135" i="1"/>
  <c r="AR135" i="1"/>
  <c r="BB135" i="1"/>
  <c r="AG136" i="1"/>
  <c r="AB136" i="1"/>
  <c r="AK136" i="1"/>
  <c r="AR136" i="1"/>
  <c r="BB136" i="1"/>
  <c r="AG137" i="1"/>
  <c r="AB137" i="1"/>
  <c r="AK137" i="1"/>
  <c r="AR137" i="1"/>
  <c r="BB137" i="1"/>
  <c r="AG138" i="1"/>
  <c r="AB138" i="1"/>
  <c r="AK138" i="1"/>
  <c r="AR138" i="1"/>
  <c r="BB138" i="1"/>
  <c r="AG139" i="1"/>
  <c r="AB139" i="1"/>
  <c r="AK139" i="1"/>
  <c r="AR139" i="1"/>
  <c r="BB139" i="1"/>
  <c r="AG140" i="1"/>
  <c r="AB140" i="1"/>
  <c r="AK140" i="1"/>
  <c r="AR140" i="1"/>
  <c r="BB140" i="1"/>
  <c r="AG141" i="1"/>
  <c r="AB141" i="1"/>
  <c r="AK141" i="1"/>
  <c r="AR141" i="1"/>
  <c r="BB141" i="1"/>
  <c r="AG142" i="1"/>
  <c r="AB142" i="1"/>
  <c r="AK142" i="1"/>
  <c r="AR142" i="1"/>
  <c r="BB142" i="1"/>
  <c r="AG143" i="1"/>
  <c r="AB143" i="1"/>
  <c r="AK143" i="1"/>
  <c r="AR143" i="1"/>
  <c r="BB143" i="1"/>
  <c r="AG144" i="1"/>
  <c r="AB144" i="1"/>
  <c r="AK144" i="1"/>
  <c r="AR144" i="1"/>
  <c r="BB144" i="1"/>
  <c r="AG145" i="1"/>
  <c r="AB145" i="1"/>
  <c r="AK145" i="1"/>
  <c r="AR145" i="1"/>
  <c r="BB145" i="1"/>
  <c r="AG146" i="1"/>
  <c r="AB146" i="1"/>
  <c r="AK146" i="1"/>
  <c r="AR146" i="1"/>
  <c r="BB146" i="1"/>
  <c r="AG147" i="1"/>
  <c r="AB147" i="1"/>
  <c r="AK147" i="1"/>
  <c r="AR147" i="1"/>
  <c r="BB147" i="1"/>
  <c r="AG148" i="1"/>
  <c r="AB148" i="1"/>
  <c r="AK148" i="1"/>
  <c r="AR148" i="1"/>
  <c r="BB148" i="1"/>
  <c r="AG149" i="1"/>
  <c r="AB149" i="1"/>
  <c r="AK149" i="1"/>
  <c r="AR149" i="1"/>
  <c r="BB149" i="1"/>
  <c r="AG150" i="1"/>
  <c r="AB150" i="1"/>
  <c r="AK150" i="1"/>
  <c r="AR150" i="1"/>
  <c r="BB150" i="1"/>
  <c r="AG151" i="1"/>
  <c r="AB151" i="1"/>
  <c r="AK151" i="1"/>
  <c r="AR151" i="1"/>
  <c r="BB151" i="1"/>
  <c r="AG152" i="1"/>
  <c r="AB152" i="1"/>
  <c r="AK152" i="1"/>
  <c r="AR152" i="1"/>
  <c r="BB152" i="1"/>
  <c r="AG153" i="1"/>
  <c r="AB153" i="1"/>
  <c r="AK153" i="1"/>
  <c r="AR153" i="1"/>
  <c r="BB153" i="1"/>
  <c r="AG154" i="1"/>
  <c r="AB154" i="1"/>
  <c r="AK154" i="1"/>
  <c r="AR154" i="1"/>
  <c r="BB154" i="1"/>
  <c r="AG155" i="1"/>
  <c r="AB155" i="1"/>
  <c r="AK155" i="1"/>
  <c r="AR155" i="1"/>
  <c r="BB155" i="1"/>
  <c r="AG156" i="1"/>
  <c r="AB156" i="1"/>
  <c r="AK156" i="1"/>
  <c r="AR156" i="1"/>
  <c r="BB156" i="1"/>
  <c r="AG157" i="1"/>
  <c r="AB157" i="1"/>
  <c r="AK157" i="1"/>
  <c r="AR157" i="1"/>
  <c r="BB157" i="1"/>
  <c r="AG158" i="1"/>
  <c r="AB158" i="1"/>
  <c r="AK158" i="1"/>
  <c r="AR158" i="1"/>
  <c r="BB158" i="1"/>
  <c r="AG159" i="1"/>
  <c r="AB159" i="1"/>
  <c r="AK159" i="1"/>
  <c r="AR159" i="1"/>
  <c r="BB159" i="1"/>
  <c r="AG160" i="1"/>
  <c r="AB160" i="1"/>
  <c r="AK160" i="1"/>
  <c r="AR160" i="1"/>
  <c r="BB160" i="1"/>
  <c r="AG161" i="1"/>
  <c r="AB161" i="1"/>
  <c r="AK161" i="1"/>
  <c r="AR161" i="1"/>
  <c r="BB161" i="1"/>
  <c r="AG162" i="1"/>
  <c r="AB162" i="1"/>
  <c r="AK162" i="1"/>
  <c r="AR162" i="1"/>
  <c r="BB162" i="1"/>
  <c r="AG163" i="1"/>
  <c r="AB163" i="1"/>
  <c r="AK163" i="1"/>
  <c r="AR163" i="1"/>
  <c r="BB163" i="1"/>
  <c r="AG164" i="1"/>
  <c r="AB164" i="1"/>
  <c r="AK164" i="1"/>
  <c r="AR164" i="1"/>
  <c r="BB164" i="1"/>
  <c r="AG165" i="1"/>
  <c r="AB165" i="1"/>
  <c r="AK165" i="1"/>
  <c r="AR165" i="1"/>
  <c r="BB165" i="1"/>
  <c r="AG166" i="1"/>
  <c r="AB166" i="1"/>
  <c r="AK166" i="1"/>
  <c r="AR166" i="1"/>
  <c r="BB166" i="1"/>
  <c r="AG167" i="1"/>
  <c r="AB167" i="1"/>
  <c r="AK167" i="1"/>
  <c r="AR167" i="1"/>
  <c r="BB167" i="1"/>
  <c r="AG168" i="1"/>
  <c r="AB168" i="1"/>
  <c r="AK168" i="1"/>
  <c r="AR168" i="1"/>
  <c r="BB168" i="1"/>
  <c r="AG169" i="1"/>
  <c r="AB169" i="1"/>
  <c r="AK169" i="1"/>
  <c r="AR169" i="1"/>
  <c r="BB169" i="1"/>
  <c r="AG170" i="1"/>
  <c r="AB170" i="1"/>
  <c r="AK170" i="1"/>
  <c r="AR170" i="1"/>
  <c r="BB170" i="1"/>
  <c r="AG171" i="1"/>
  <c r="AB171" i="1"/>
  <c r="AK171" i="1"/>
  <c r="AR171" i="1"/>
  <c r="BB171" i="1"/>
  <c r="AG172" i="1"/>
  <c r="AB172" i="1"/>
  <c r="AK172" i="1"/>
  <c r="AR172" i="1"/>
  <c r="BB172" i="1"/>
  <c r="AG173" i="1"/>
  <c r="AB173" i="1"/>
  <c r="AK173" i="1"/>
  <c r="AR173" i="1"/>
  <c r="BB173" i="1"/>
  <c r="AG174" i="1"/>
  <c r="AB174" i="1"/>
  <c r="AK174" i="1"/>
  <c r="AR174" i="1"/>
  <c r="BB174" i="1"/>
  <c r="AG175" i="1"/>
  <c r="AB175" i="1"/>
  <c r="AK175" i="1"/>
  <c r="AR175" i="1"/>
  <c r="BB175" i="1"/>
  <c r="AG176" i="1"/>
  <c r="AB176" i="1"/>
  <c r="AK176" i="1"/>
  <c r="AR176" i="1"/>
  <c r="BB176" i="1"/>
  <c r="AG177" i="1"/>
  <c r="AB177" i="1"/>
  <c r="AK177" i="1"/>
  <c r="AR177" i="1"/>
  <c r="BB177" i="1"/>
  <c r="AG178" i="1"/>
  <c r="AB178" i="1"/>
  <c r="AK178" i="1"/>
  <c r="AR178" i="1"/>
  <c r="BB178" i="1"/>
  <c r="AG179" i="1"/>
  <c r="AB179" i="1"/>
  <c r="AK179" i="1"/>
  <c r="AR179" i="1"/>
  <c r="BB179" i="1"/>
  <c r="AG180" i="1"/>
  <c r="AB180" i="1"/>
  <c r="AK180" i="1"/>
  <c r="AR180" i="1"/>
  <c r="BB180" i="1"/>
  <c r="AG181" i="1"/>
  <c r="AB181" i="1"/>
  <c r="AK181" i="1"/>
  <c r="AR181" i="1"/>
  <c r="BB181" i="1"/>
  <c r="AG182" i="1"/>
  <c r="AB182" i="1"/>
  <c r="AK182" i="1"/>
  <c r="AR182" i="1"/>
  <c r="BB182" i="1"/>
  <c r="AG183" i="1"/>
  <c r="AB183" i="1"/>
  <c r="AK183" i="1"/>
  <c r="AR183" i="1"/>
  <c r="BB183" i="1"/>
  <c r="AG184" i="1"/>
  <c r="AB184" i="1"/>
  <c r="AK184" i="1"/>
  <c r="AR184" i="1"/>
  <c r="BB184" i="1"/>
  <c r="AG185" i="1"/>
  <c r="AB185" i="1"/>
  <c r="AK185" i="1"/>
  <c r="AR185" i="1"/>
  <c r="BB185" i="1"/>
  <c r="AG186" i="1"/>
  <c r="AB186" i="1"/>
  <c r="AK186" i="1"/>
  <c r="AR186" i="1"/>
  <c r="BB186" i="1"/>
  <c r="AG187" i="1"/>
  <c r="AB187" i="1"/>
  <c r="AK187" i="1"/>
  <c r="AR187" i="1"/>
  <c r="BB187" i="1"/>
  <c r="AG188" i="1"/>
  <c r="AB188" i="1"/>
  <c r="AK188" i="1"/>
  <c r="AR188" i="1"/>
  <c r="BB188" i="1"/>
  <c r="AG189" i="1"/>
  <c r="AB189" i="1"/>
  <c r="AK189" i="1"/>
  <c r="AR189" i="1"/>
  <c r="BB189" i="1"/>
  <c r="AG190" i="1"/>
  <c r="AB190" i="1"/>
  <c r="AK190" i="1"/>
  <c r="AR190" i="1"/>
  <c r="BB190" i="1"/>
  <c r="AG191" i="1"/>
  <c r="AB191" i="1"/>
  <c r="AK191" i="1"/>
  <c r="AR191" i="1"/>
  <c r="BB191" i="1"/>
  <c r="AG192" i="1"/>
  <c r="AB192" i="1"/>
  <c r="AK192" i="1"/>
  <c r="AR192" i="1"/>
  <c r="BB192" i="1"/>
  <c r="AG193" i="1"/>
  <c r="AB193" i="1"/>
  <c r="AK193" i="1"/>
  <c r="AR193" i="1"/>
  <c r="BB193" i="1"/>
  <c r="AG194" i="1"/>
  <c r="AB194" i="1"/>
  <c r="AK194" i="1"/>
  <c r="AR194" i="1"/>
  <c r="BB194" i="1"/>
  <c r="AG195" i="1"/>
  <c r="AB195" i="1"/>
  <c r="AK195" i="1"/>
  <c r="AR195" i="1"/>
  <c r="BB195" i="1"/>
  <c r="AG196" i="1"/>
  <c r="AB196" i="1"/>
  <c r="AK196" i="1"/>
  <c r="AR196" i="1"/>
  <c r="BB196" i="1"/>
  <c r="AG197" i="1"/>
  <c r="AB197" i="1"/>
  <c r="AK197" i="1"/>
  <c r="AR197" i="1"/>
  <c r="BB197" i="1"/>
  <c r="AG198" i="1"/>
  <c r="AB198" i="1"/>
  <c r="AK198" i="1"/>
  <c r="AR198" i="1"/>
  <c r="BB198" i="1"/>
  <c r="AG199" i="1"/>
  <c r="AB199" i="1"/>
  <c r="AK199" i="1"/>
  <c r="AR199" i="1"/>
  <c r="BB199" i="1"/>
  <c r="AG200" i="1"/>
  <c r="AB200" i="1"/>
  <c r="AK200" i="1"/>
  <c r="AR200" i="1"/>
  <c r="BB200" i="1"/>
  <c r="AG201" i="1"/>
  <c r="AB201" i="1"/>
  <c r="AK201" i="1"/>
  <c r="AR201" i="1"/>
  <c r="BB201" i="1"/>
  <c r="AG202" i="1"/>
  <c r="AB202" i="1"/>
  <c r="AK202" i="1"/>
  <c r="AR202" i="1"/>
  <c r="BB202" i="1"/>
  <c r="AG203" i="1"/>
  <c r="AB203" i="1"/>
  <c r="AK203" i="1"/>
  <c r="AR203" i="1"/>
  <c r="BB203" i="1"/>
  <c r="AG204" i="1"/>
  <c r="AB204" i="1"/>
  <c r="AK204" i="1"/>
  <c r="AR204" i="1"/>
  <c r="BB204" i="1"/>
  <c r="AG205" i="1"/>
  <c r="AB205" i="1"/>
  <c r="AK205" i="1"/>
  <c r="AR205" i="1"/>
  <c r="BB205" i="1"/>
  <c r="AG206" i="1"/>
  <c r="AB206" i="1"/>
  <c r="AK206" i="1"/>
  <c r="AR206" i="1"/>
  <c r="BB206" i="1"/>
  <c r="AG207" i="1"/>
  <c r="AB207" i="1"/>
  <c r="AK207" i="1"/>
  <c r="AR207" i="1"/>
  <c r="BB207" i="1"/>
  <c r="AG208" i="1"/>
  <c r="AB208" i="1"/>
  <c r="AK208" i="1"/>
  <c r="AR208" i="1"/>
  <c r="BB208" i="1"/>
  <c r="AG209" i="1"/>
  <c r="AB209" i="1"/>
  <c r="AK209" i="1"/>
  <c r="AR209" i="1"/>
  <c r="BB209" i="1"/>
  <c r="AG210" i="1"/>
  <c r="AB210" i="1"/>
  <c r="AK210" i="1"/>
  <c r="AR210" i="1"/>
  <c r="BB210" i="1"/>
  <c r="AG211" i="1"/>
  <c r="AB211" i="1"/>
  <c r="AK211" i="1"/>
  <c r="AR211" i="1"/>
  <c r="BB211" i="1"/>
  <c r="AG212" i="1"/>
  <c r="AB212" i="1"/>
  <c r="AK212" i="1"/>
  <c r="AR212" i="1"/>
  <c r="BB212" i="1"/>
  <c r="AG213" i="1"/>
  <c r="AB213" i="1"/>
  <c r="AK213" i="1"/>
  <c r="AR213" i="1"/>
  <c r="BB213" i="1"/>
  <c r="AG214" i="1"/>
  <c r="AB214" i="1"/>
  <c r="AK214" i="1"/>
  <c r="AR214" i="1"/>
  <c r="BB214" i="1"/>
  <c r="AG215" i="1"/>
  <c r="AB215" i="1"/>
  <c r="AK215" i="1"/>
  <c r="AR215" i="1"/>
  <c r="BB215" i="1"/>
  <c r="AG216" i="1"/>
  <c r="AB216" i="1"/>
  <c r="AK216" i="1"/>
  <c r="AR216" i="1"/>
  <c r="BB216" i="1"/>
  <c r="AG217" i="1"/>
  <c r="AB217" i="1"/>
  <c r="AK217" i="1"/>
  <c r="AR217" i="1"/>
  <c r="BB217" i="1"/>
  <c r="AG218" i="1"/>
  <c r="AB218" i="1"/>
  <c r="AK218" i="1"/>
  <c r="AR218" i="1"/>
  <c r="BB218" i="1"/>
  <c r="AG219" i="1"/>
  <c r="AB219" i="1"/>
  <c r="AK219" i="1"/>
  <c r="AR219" i="1"/>
  <c r="BB219" i="1"/>
  <c r="AG220" i="1"/>
  <c r="AB220" i="1"/>
  <c r="AK220" i="1"/>
  <c r="AR220" i="1"/>
  <c r="BB220" i="1"/>
  <c r="AG221" i="1"/>
  <c r="AB221" i="1"/>
  <c r="AK221" i="1"/>
  <c r="AR221" i="1"/>
  <c r="BB221" i="1"/>
  <c r="AG222" i="1"/>
  <c r="AB222" i="1"/>
  <c r="AK222" i="1"/>
  <c r="AR222" i="1"/>
  <c r="BB222" i="1"/>
  <c r="AG223" i="1"/>
  <c r="AB223" i="1"/>
  <c r="AK223" i="1"/>
  <c r="AR223" i="1"/>
  <c r="BB223" i="1"/>
  <c r="AG224" i="1"/>
  <c r="AB224" i="1"/>
  <c r="AK224" i="1"/>
  <c r="AR224" i="1"/>
  <c r="BB224" i="1"/>
  <c r="AG225" i="1"/>
  <c r="AB225" i="1"/>
  <c r="AK225" i="1"/>
  <c r="AR225" i="1"/>
  <c r="BB225" i="1"/>
  <c r="AG226" i="1"/>
  <c r="AB226" i="1"/>
  <c r="AK226" i="1"/>
  <c r="AR226" i="1"/>
  <c r="BB226" i="1"/>
  <c r="AG227" i="1"/>
  <c r="AB227" i="1"/>
  <c r="AK227" i="1"/>
  <c r="AR227" i="1"/>
  <c r="BB227" i="1"/>
  <c r="AG228" i="1"/>
  <c r="AB228" i="1"/>
  <c r="AK228" i="1"/>
  <c r="AR228" i="1"/>
  <c r="BB228" i="1"/>
  <c r="AG229" i="1"/>
  <c r="AB229" i="1"/>
  <c r="AK229" i="1"/>
  <c r="AR229" i="1"/>
  <c r="BB229" i="1"/>
  <c r="AG230" i="1"/>
  <c r="AB230" i="1"/>
  <c r="AK230" i="1"/>
  <c r="AR230" i="1"/>
  <c r="BB230" i="1"/>
  <c r="AG231" i="1"/>
  <c r="AB231" i="1"/>
  <c r="AK231" i="1"/>
  <c r="AR231" i="1"/>
  <c r="BB231" i="1"/>
  <c r="AG232" i="1"/>
  <c r="AB232" i="1"/>
  <c r="AK232" i="1"/>
  <c r="AR232" i="1"/>
  <c r="BB232" i="1"/>
  <c r="AG233" i="1"/>
  <c r="AB233" i="1"/>
  <c r="AK233" i="1"/>
  <c r="AR233" i="1"/>
  <c r="BB233" i="1"/>
  <c r="AG234" i="1"/>
  <c r="AB234" i="1"/>
  <c r="AK234" i="1"/>
  <c r="AR234" i="1"/>
  <c r="BB234" i="1"/>
  <c r="AG235" i="1"/>
  <c r="AB235" i="1"/>
  <c r="AK235" i="1"/>
  <c r="AR235" i="1"/>
  <c r="BB235" i="1"/>
  <c r="AG236" i="1"/>
  <c r="AB236" i="1"/>
  <c r="AK236" i="1"/>
  <c r="AR236" i="1"/>
  <c r="BB236" i="1"/>
  <c r="AG237" i="1"/>
  <c r="AB237" i="1"/>
  <c r="AK237" i="1"/>
  <c r="AR237" i="1"/>
  <c r="BB237" i="1"/>
  <c r="AG238" i="1"/>
  <c r="AB238" i="1"/>
  <c r="AK238" i="1"/>
  <c r="AR238" i="1"/>
  <c r="BB238" i="1"/>
  <c r="AG239" i="1"/>
  <c r="AB239" i="1"/>
  <c r="AK239" i="1"/>
  <c r="AR239" i="1"/>
  <c r="BB239" i="1"/>
  <c r="AG240" i="1"/>
  <c r="AB240" i="1"/>
  <c r="AK240" i="1"/>
  <c r="AR240" i="1"/>
  <c r="BB240" i="1"/>
  <c r="AG241" i="1"/>
  <c r="AB241" i="1"/>
  <c r="AK241" i="1"/>
  <c r="AR241" i="1"/>
  <c r="BB241" i="1"/>
  <c r="AG242" i="1"/>
  <c r="AB242" i="1"/>
  <c r="AK242" i="1"/>
  <c r="AR242" i="1"/>
  <c r="BB242" i="1"/>
  <c r="AG243" i="1"/>
  <c r="AB243" i="1"/>
  <c r="AK243" i="1"/>
  <c r="AR243" i="1"/>
  <c r="BB243" i="1"/>
  <c r="AG244" i="1"/>
  <c r="AB244" i="1"/>
  <c r="AK244" i="1"/>
  <c r="AR244" i="1"/>
  <c r="BB244" i="1"/>
  <c r="AG245" i="1"/>
  <c r="AB245" i="1"/>
  <c r="AK245" i="1"/>
  <c r="AR245" i="1"/>
  <c r="BB245" i="1"/>
  <c r="AG246" i="1"/>
  <c r="AB246" i="1"/>
  <c r="AK246" i="1"/>
  <c r="AR246" i="1"/>
  <c r="BB246" i="1"/>
  <c r="AG247" i="1"/>
  <c r="AB247" i="1"/>
  <c r="AK247" i="1"/>
  <c r="AR247" i="1"/>
  <c r="BB247" i="1"/>
  <c r="AG248" i="1"/>
  <c r="AB248" i="1"/>
  <c r="AK248" i="1"/>
  <c r="AR248" i="1"/>
  <c r="BB248" i="1"/>
  <c r="AG249" i="1"/>
  <c r="AB249" i="1"/>
  <c r="AK249" i="1"/>
  <c r="AR249" i="1"/>
  <c r="BB249" i="1"/>
  <c r="AG250" i="1"/>
  <c r="AB250" i="1"/>
  <c r="AK250" i="1"/>
  <c r="AR250" i="1"/>
  <c r="BB250" i="1"/>
  <c r="AG251" i="1"/>
  <c r="AB251" i="1"/>
  <c r="AK251" i="1"/>
  <c r="AR251" i="1"/>
  <c r="BB251" i="1"/>
  <c r="AG252" i="1"/>
  <c r="AB252" i="1"/>
  <c r="AK252" i="1"/>
  <c r="AR252" i="1"/>
  <c r="BB252" i="1"/>
  <c r="AG253" i="1"/>
  <c r="AB253" i="1"/>
  <c r="AK253" i="1"/>
  <c r="AR253" i="1"/>
  <c r="BB253" i="1"/>
  <c r="AG254" i="1"/>
  <c r="AB254" i="1"/>
  <c r="AK254" i="1"/>
  <c r="AR254" i="1"/>
  <c r="BB254" i="1"/>
  <c r="AG255" i="1"/>
  <c r="AB255" i="1"/>
  <c r="AK255" i="1"/>
  <c r="AR255" i="1"/>
  <c r="BB255" i="1"/>
  <c r="AG256" i="1"/>
  <c r="AB256" i="1"/>
  <c r="AK256" i="1"/>
  <c r="AR256" i="1"/>
  <c r="BB256" i="1"/>
  <c r="AG257" i="1"/>
  <c r="AB257" i="1"/>
  <c r="AK257" i="1"/>
  <c r="AR257" i="1"/>
  <c r="BB257" i="1"/>
  <c r="AG258" i="1"/>
  <c r="AB258" i="1"/>
  <c r="AK258" i="1"/>
  <c r="AR258" i="1"/>
  <c r="BB258" i="1"/>
  <c r="AG259" i="1"/>
  <c r="AB259" i="1"/>
  <c r="AK259" i="1"/>
  <c r="AR259" i="1"/>
  <c r="BB259" i="1"/>
  <c r="AG260" i="1"/>
  <c r="AB260" i="1"/>
  <c r="AK260" i="1"/>
  <c r="AR260" i="1"/>
  <c r="BB260" i="1"/>
  <c r="AG261" i="1"/>
  <c r="AB261" i="1"/>
  <c r="AK261" i="1"/>
  <c r="AR261" i="1"/>
  <c r="BB261" i="1"/>
  <c r="AG262" i="1"/>
  <c r="AB262" i="1"/>
  <c r="AK262" i="1"/>
  <c r="AR262" i="1"/>
  <c r="BB262" i="1"/>
  <c r="AG263" i="1"/>
  <c r="AB263" i="1"/>
  <c r="AK263" i="1"/>
  <c r="AR263" i="1"/>
  <c r="BB263" i="1"/>
  <c r="AG264" i="1"/>
  <c r="AB264" i="1"/>
  <c r="AK264" i="1"/>
  <c r="AR264" i="1"/>
  <c r="BB264" i="1"/>
  <c r="AG265" i="1"/>
  <c r="AB265" i="1"/>
  <c r="AK265" i="1"/>
  <c r="AR265" i="1"/>
  <c r="BB265" i="1"/>
  <c r="AG266" i="1"/>
  <c r="AB266" i="1"/>
  <c r="AK266" i="1"/>
  <c r="AR266" i="1"/>
  <c r="BB266" i="1"/>
  <c r="AG267" i="1"/>
  <c r="AB267" i="1"/>
  <c r="AK267" i="1"/>
  <c r="AR267" i="1"/>
  <c r="BB267" i="1"/>
  <c r="AG268" i="1"/>
  <c r="AB268" i="1"/>
  <c r="AK268" i="1"/>
  <c r="AR268" i="1"/>
  <c r="BB268" i="1"/>
  <c r="AG269" i="1"/>
  <c r="AB269" i="1"/>
  <c r="AK269" i="1"/>
  <c r="AR269" i="1"/>
  <c r="BB269" i="1"/>
  <c r="AG270" i="1"/>
  <c r="AB270" i="1"/>
  <c r="AK270" i="1"/>
  <c r="AR270" i="1"/>
  <c r="BB270" i="1"/>
  <c r="AG271" i="1"/>
  <c r="AB271" i="1"/>
  <c r="AK271" i="1"/>
  <c r="AR271" i="1"/>
  <c r="BB271" i="1"/>
  <c r="AG272" i="1"/>
  <c r="AB272" i="1"/>
  <c r="AK272" i="1"/>
  <c r="AR272" i="1"/>
  <c r="BB272" i="1"/>
  <c r="AG273" i="1"/>
  <c r="AB273" i="1"/>
  <c r="AK273" i="1"/>
  <c r="AR273" i="1"/>
  <c r="BB273" i="1"/>
  <c r="AG274" i="1"/>
  <c r="AB274" i="1"/>
  <c r="AK274" i="1"/>
  <c r="AR274" i="1"/>
  <c r="BB274" i="1"/>
  <c r="AG275" i="1"/>
  <c r="AB275" i="1"/>
  <c r="AK275" i="1"/>
  <c r="AR275" i="1"/>
  <c r="BB275" i="1"/>
  <c r="AG276" i="1"/>
  <c r="AB276" i="1"/>
  <c r="AK276" i="1"/>
  <c r="AR276" i="1"/>
  <c r="BB276" i="1"/>
  <c r="AG277" i="1"/>
  <c r="AB277" i="1"/>
  <c r="AK277" i="1"/>
  <c r="AR277" i="1"/>
  <c r="BB277" i="1"/>
  <c r="AG278" i="1"/>
  <c r="AB278" i="1"/>
  <c r="AK278" i="1"/>
  <c r="AR278" i="1"/>
  <c r="BB278" i="1"/>
  <c r="AG279" i="1"/>
  <c r="AB279" i="1"/>
  <c r="AK279" i="1"/>
  <c r="AR279" i="1"/>
  <c r="BB279" i="1"/>
  <c r="AG280" i="1"/>
  <c r="AB280" i="1"/>
  <c r="AK280" i="1"/>
  <c r="AR280" i="1"/>
  <c r="BB280" i="1"/>
  <c r="AG281" i="1"/>
  <c r="AB281" i="1"/>
  <c r="AK281" i="1"/>
  <c r="AR281" i="1"/>
  <c r="BB281" i="1"/>
  <c r="AG282" i="1"/>
  <c r="AB282" i="1"/>
  <c r="AK282" i="1"/>
  <c r="AR282" i="1"/>
  <c r="BB282" i="1"/>
  <c r="AG283" i="1"/>
  <c r="AB283" i="1"/>
  <c r="AK283" i="1"/>
  <c r="AR283" i="1"/>
  <c r="BB283" i="1"/>
  <c r="AG284" i="1"/>
  <c r="AB284" i="1"/>
  <c r="AK284" i="1"/>
  <c r="AR284" i="1"/>
  <c r="BB284" i="1"/>
  <c r="AG285" i="1"/>
  <c r="AB285" i="1"/>
  <c r="AK285" i="1"/>
  <c r="AR285" i="1"/>
  <c r="BB285" i="1"/>
  <c r="AG286" i="1"/>
  <c r="AB286" i="1"/>
  <c r="AK286" i="1"/>
  <c r="AR286" i="1"/>
  <c r="BB286" i="1"/>
  <c r="AG287" i="1"/>
  <c r="AB287" i="1"/>
  <c r="AK287" i="1"/>
  <c r="AR287" i="1"/>
  <c r="BB287" i="1"/>
  <c r="AG288" i="1"/>
  <c r="AB288" i="1"/>
  <c r="AK288" i="1"/>
  <c r="AR288" i="1"/>
  <c r="BB288" i="1"/>
  <c r="AG289" i="1"/>
  <c r="AB289" i="1"/>
  <c r="AK289" i="1"/>
  <c r="AR289" i="1"/>
  <c r="BB289" i="1"/>
  <c r="AG290" i="1"/>
  <c r="AB290" i="1"/>
  <c r="AK290" i="1"/>
  <c r="AR290" i="1"/>
  <c r="BB290" i="1"/>
  <c r="AG291" i="1"/>
  <c r="AB291" i="1"/>
  <c r="AK291" i="1"/>
  <c r="AR291" i="1"/>
  <c r="BB291" i="1"/>
  <c r="AG292" i="1"/>
  <c r="AB292" i="1"/>
  <c r="AK292" i="1"/>
  <c r="AR292" i="1"/>
  <c r="BB292" i="1"/>
  <c r="AG293" i="1"/>
  <c r="AB293" i="1"/>
  <c r="AK293" i="1"/>
  <c r="AR293" i="1"/>
  <c r="BB293" i="1"/>
  <c r="AG294" i="1"/>
  <c r="AB294" i="1"/>
  <c r="AK294" i="1"/>
  <c r="AR294" i="1"/>
  <c r="BB294" i="1"/>
  <c r="AG295" i="1"/>
  <c r="AB295" i="1"/>
  <c r="AK295" i="1"/>
  <c r="AR295" i="1"/>
  <c r="BB295" i="1"/>
  <c r="AG296" i="1"/>
  <c r="AB296" i="1"/>
  <c r="AK296" i="1"/>
  <c r="AR296" i="1"/>
  <c r="BB296" i="1"/>
  <c r="AG297" i="1"/>
  <c r="AB297" i="1"/>
  <c r="AK297" i="1"/>
  <c r="AR297" i="1"/>
  <c r="BB297" i="1"/>
  <c r="AG298" i="1"/>
  <c r="AB298" i="1"/>
  <c r="AK298" i="1"/>
  <c r="AR298" i="1"/>
  <c r="BB298" i="1"/>
  <c r="AG299" i="1"/>
  <c r="AB299" i="1"/>
  <c r="AK299" i="1"/>
  <c r="AR299" i="1"/>
  <c r="BB299" i="1"/>
  <c r="AG300" i="1"/>
  <c r="AB300" i="1"/>
  <c r="AK300" i="1"/>
  <c r="AR300" i="1"/>
  <c r="BB300" i="1"/>
  <c r="AG301" i="1"/>
  <c r="AB301" i="1"/>
  <c r="AK301" i="1"/>
  <c r="AR301" i="1"/>
  <c r="BB301" i="1"/>
  <c r="AG302" i="1"/>
  <c r="AB302" i="1"/>
  <c r="AK302" i="1"/>
  <c r="AR302" i="1"/>
  <c r="BB302" i="1"/>
  <c r="AG303" i="1"/>
  <c r="AB303" i="1"/>
  <c r="AK303" i="1"/>
  <c r="AR303" i="1"/>
  <c r="BB303" i="1"/>
  <c r="AG304" i="1"/>
  <c r="AB304" i="1"/>
  <c r="AK304" i="1"/>
  <c r="AR304" i="1"/>
  <c r="BB304" i="1"/>
  <c r="AG305" i="1"/>
  <c r="AB305" i="1"/>
  <c r="AK305" i="1"/>
  <c r="AR305" i="1"/>
  <c r="BB305" i="1"/>
  <c r="AG306" i="1"/>
  <c r="AB306" i="1"/>
  <c r="AK306" i="1"/>
  <c r="AR306" i="1"/>
  <c r="BB306" i="1"/>
  <c r="AG307" i="1"/>
  <c r="AB307" i="1"/>
  <c r="AK307" i="1"/>
  <c r="AR307" i="1"/>
  <c r="BB307" i="1"/>
  <c r="AG308" i="1"/>
  <c r="AB308" i="1"/>
  <c r="AK308" i="1"/>
  <c r="AR308" i="1"/>
  <c r="BB308" i="1"/>
  <c r="AG309" i="1"/>
  <c r="AB309" i="1"/>
  <c r="AK309" i="1"/>
  <c r="AR309" i="1"/>
  <c r="BB309" i="1"/>
  <c r="AG310" i="1"/>
  <c r="AB310" i="1"/>
  <c r="AK310" i="1"/>
  <c r="AR310" i="1"/>
  <c r="BB310" i="1"/>
  <c r="AG311" i="1"/>
  <c r="AB311" i="1"/>
  <c r="AK311" i="1"/>
  <c r="AR311" i="1"/>
  <c r="BB311" i="1"/>
  <c r="AG312" i="1"/>
  <c r="AB312" i="1"/>
  <c r="AK312" i="1"/>
  <c r="AR312" i="1"/>
  <c r="BB312" i="1"/>
  <c r="AG313" i="1"/>
  <c r="AB313" i="1"/>
  <c r="AK313" i="1"/>
  <c r="AR313" i="1"/>
  <c r="BB313" i="1"/>
  <c r="AG314" i="1"/>
  <c r="AB314" i="1"/>
  <c r="AK314" i="1"/>
  <c r="AR314" i="1"/>
  <c r="BB314" i="1"/>
  <c r="AG315" i="1"/>
  <c r="AB315" i="1"/>
  <c r="AK315" i="1"/>
  <c r="AR315" i="1"/>
  <c r="BB315" i="1"/>
  <c r="AG316" i="1"/>
  <c r="AB316" i="1"/>
  <c r="AK316" i="1"/>
  <c r="AR316" i="1"/>
  <c r="BB316" i="1"/>
  <c r="AG317" i="1"/>
  <c r="AB317" i="1"/>
  <c r="AK317" i="1"/>
  <c r="AR317" i="1"/>
  <c r="BB317" i="1"/>
  <c r="AG318" i="1"/>
  <c r="AB318" i="1"/>
  <c r="AK318" i="1"/>
  <c r="AR318" i="1"/>
  <c r="BB318" i="1"/>
  <c r="AG319" i="1"/>
  <c r="AB319" i="1"/>
  <c r="AK319" i="1"/>
  <c r="AR319" i="1"/>
  <c r="BB319" i="1"/>
  <c r="AG320" i="1"/>
  <c r="AB320" i="1"/>
  <c r="AK320" i="1"/>
  <c r="AR320" i="1"/>
  <c r="BB320" i="1"/>
  <c r="AG321" i="1"/>
  <c r="AB321" i="1"/>
  <c r="AK321" i="1"/>
  <c r="AR321" i="1"/>
  <c r="BB321" i="1"/>
  <c r="AG322" i="1"/>
  <c r="AB322" i="1"/>
  <c r="AK322" i="1"/>
  <c r="AR322" i="1"/>
  <c r="BB322" i="1"/>
  <c r="AG323" i="1"/>
  <c r="AB323" i="1"/>
  <c r="AK323" i="1"/>
  <c r="AR323" i="1"/>
  <c r="BB323" i="1"/>
  <c r="AG324" i="1"/>
  <c r="AB324" i="1"/>
  <c r="AK324" i="1"/>
  <c r="AR324" i="1"/>
  <c r="BB324" i="1"/>
  <c r="AG325" i="1"/>
  <c r="AB325" i="1"/>
  <c r="AK325" i="1"/>
  <c r="AR325" i="1"/>
  <c r="BB325" i="1"/>
  <c r="AG326" i="1"/>
  <c r="AB326" i="1"/>
  <c r="AK326" i="1"/>
  <c r="AR326" i="1"/>
  <c r="BB326" i="1"/>
  <c r="AG327" i="1"/>
  <c r="AB327" i="1"/>
  <c r="AK327" i="1"/>
  <c r="AR327" i="1"/>
  <c r="BB327" i="1"/>
  <c r="AG328" i="1"/>
  <c r="AB328" i="1"/>
  <c r="AK328" i="1"/>
  <c r="AR328" i="1"/>
  <c r="BB328" i="1"/>
  <c r="AG329" i="1"/>
  <c r="AB329" i="1"/>
  <c r="AK329" i="1"/>
  <c r="AR329" i="1"/>
  <c r="BB329" i="1"/>
  <c r="AG330" i="1"/>
  <c r="AB330" i="1"/>
  <c r="AK330" i="1"/>
  <c r="AR330" i="1"/>
  <c r="BB330" i="1"/>
  <c r="AG331" i="1"/>
  <c r="AB331" i="1"/>
  <c r="AK331" i="1"/>
  <c r="AR331" i="1"/>
  <c r="BB331" i="1"/>
  <c r="AG332" i="1"/>
  <c r="AB332" i="1"/>
  <c r="AK332" i="1"/>
  <c r="AR332" i="1"/>
  <c r="BB332" i="1"/>
  <c r="AG333" i="1"/>
  <c r="AB333" i="1"/>
  <c r="AK333" i="1"/>
  <c r="AR333" i="1"/>
  <c r="BB333" i="1"/>
  <c r="AG334" i="1"/>
  <c r="AB334" i="1"/>
  <c r="AK334" i="1"/>
  <c r="AR334" i="1"/>
  <c r="BB334" i="1"/>
  <c r="AG335" i="1"/>
  <c r="AB335" i="1"/>
  <c r="AK335" i="1"/>
  <c r="AR335" i="1"/>
  <c r="BB335" i="1"/>
  <c r="AG336" i="1"/>
  <c r="AB336" i="1"/>
  <c r="AK336" i="1"/>
  <c r="AR336" i="1"/>
  <c r="BB336" i="1"/>
  <c r="AG337" i="1"/>
  <c r="AB337" i="1"/>
  <c r="AK337" i="1"/>
  <c r="AR337" i="1"/>
  <c r="BB337" i="1"/>
  <c r="AG338" i="1"/>
  <c r="AB338" i="1"/>
  <c r="AK338" i="1"/>
  <c r="AR338" i="1"/>
  <c r="BB338" i="1"/>
  <c r="AG339" i="1"/>
  <c r="AB339" i="1"/>
  <c r="AK339" i="1"/>
  <c r="AR339" i="1"/>
  <c r="BB339" i="1"/>
  <c r="AG340" i="1"/>
  <c r="AB340" i="1"/>
  <c r="AK340" i="1"/>
  <c r="AR340" i="1"/>
  <c r="BB340" i="1"/>
  <c r="AG341" i="1"/>
  <c r="AB341" i="1"/>
  <c r="AK341" i="1"/>
  <c r="AR341" i="1"/>
  <c r="BB341" i="1"/>
  <c r="AG342" i="1"/>
  <c r="AB342" i="1"/>
  <c r="AK342" i="1"/>
  <c r="AR342" i="1"/>
  <c r="BB342" i="1"/>
  <c r="AG343" i="1"/>
  <c r="AB343" i="1"/>
  <c r="AK343" i="1"/>
  <c r="AR343" i="1"/>
  <c r="BB343" i="1"/>
  <c r="AG344" i="1"/>
  <c r="AB344" i="1"/>
  <c r="AK344" i="1"/>
  <c r="AR344" i="1"/>
  <c r="BB344" i="1"/>
  <c r="AG345" i="1"/>
  <c r="AB345" i="1"/>
  <c r="AK345" i="1"/>
  <c r="AR345" i="1"/>
  <c r="BB345" i="1"/>
  <c r="AG346" i="1"/>
  <c r="AB346" i="1"/>
  <c r="AK346" i="1"/>
  <c r="AR346" i="1"/>
  <c r="BB346" i="1"/>
  <c r="AG347" i="1"/>
  <c r="AB347" i="1"/>
  <c r="AK347" i="1"/>
  <c r="AR347" i="1"/>
  <c r="BB347" i="1"/>
  <c r="AG348" i="1"/>
  <c r="AB348" i="1"/>
  <c r="AK348" i="1"/>
  <c r="AR348" i="1"/>
  <c r="BB348" i="1"/>
  <c r="AG349" i="1"/>
  <c r="AB349" i="1"/>
  <c r="AK349" i="1"/>
  <c r="AR349" i="1"/>
  <c r="BB349" i="1"/>
  <c r="AG350" i="1"/>
  <c r="AB350" i="1"/>
  <c r="AK350" i="1"/>
  <c r="AR350" i="1"/>
  <c r="BB350" i="1"/>
  <c r="AG351" i="1"/>
  <c r="AB351" i="1"/>
  <c r="AK351" i="1"/>
  <c r="AR351" i="1"/>
  <c r="BB351" i="1"/>
  <c r="AG352" i="1"/>
  <c r="AB352" i="1"/>
  <c r="AK352" i="1"/>
  <c r="AR352" i="1"/>
  <c r="BB352" i="1"/>
  <c r="AG353" i="1"/>
  <c r="AB353" i="1"/>
  <c r="AK353" i="1"/>
  <c r="AR353" i="1"/>
  <c r="BB353" i="1"/>
  <c r="AG354" i="1"/>
  <c r="AB354" i="1"/>
  <c r="AK354" i="1"/>
  <c r="AR354" i="1"/>
  <c r="BB354" i="1"/>
  <c r="AG355" i="1"/>
  <c r="AB355" i="1"/>
  <c r="AK355" i="1"/>
  <c r="AR355" i="1"/>
  <c r="BB355" i="1"/>
  <c r="AG356" i="1"/>
  <c r="AB356" i="1"/>
  <c r="AK356" i="1"/>
  <c r="AR356" i="1"/>
  <c r="BB356" i="1"/>
  <c r="AG357" i="1"/>
  <c r="AB357" i="1"/>
  <c r="AK357" i="1"/>
  <c r="AR357" i="1"/>
  <c r="BB357" i="1"/>
  <c r="AG358" i="1"/>
  <c r="AB358" i="1"/>
  <c r="AK358" i="1"/>
  <c r="AR358" i="1"/>
  <c r="BB358" i="1"/>
  <c r="AG359" i="1"/>
  <c r="AB359" i="1"/>
  <c r="AK359" i="1"/>
  <c r="AR359" i="1"/>
  <c r="BB359" i="1"/>
  <c r="AG360" i="1"/>
  <c r="AB360" i="1"/>
  <c r="AK360" i="1"/>
  <c r="AR360" i="1"/>
  <c r="BB360" i="1"/>
  <c r="AG361" i="1"/>
  <c r="AB361" i="1"/>
  <c r="AK361" i="1"/>
  <c r="AR361" i="1"/>
  <c r="BB361" i="1"/>
  <c r="AG362" i="1"/>
  <c r="AB362" i="1"/>
  <c r="AK362" i="1"/>
  <c r="AR362" i="1"/>
  <c r="BB362" i="1"/>
  <c r="AG363" i="1"/>
  <c r="AB363" i="1"/>
  <c r="AK363" i="1"/>
  <c r="AR363" i="1"/>
  <c r="BB363" i="1"/>
  <c r="AG364" i="1"/>
  <c r="AB364" i="1"/>
  <c r="AK364" i="1"/>
  <c r="AR364" i="1"/>
  <c r="BB364" i="1"/>
  <c r="AG365" i="1"/>
  <c r="AB365" i="1"/>
  <c r="AK365" i="1"/>
  <c r="AR365" i="1"/>
  <c r="BB365" i="1"/>
  <c r="AG366" i="1"/>
  <c r="AB366" i="1"/>
  <c r="AK366" i="1"/>
  <c r="AR366" i="1"/>
  <c r="BB366" i="1"/>
  <c r="AG367" i="1"/>
  <c r="AB367" i="1"/>
  <c r="AK367" i="1"/>
  <c r="AR367" i="1"/>
  <c r="BB367" i="1"/>
  <c r="AG368" i="1"/>
  <c r="AB368" i="1"/>
  <c r="AK368" i="1"/>
  <c r="AR368" i="1"/>
  <c r="BB368" i="1"/>
  <c r="AG369" i="1"/>
  <c r="AB369" i="1"/>
  <c r="AK369" i="1"/>
  <c r="AR369" i="1"/>
  <c r="BB369" i="1"/>
  <c r="AG370" i="1"/>
  <c r="AB370" i="1"/>
  <c r="AK370" i="1"/>
  <c r="AR370" i="1"/>
  <c r="BB370" i="1"/>
  <c r="BB6" i="1"/>
  <c r="C30" i="1"/>
  <c r="G38" i="1"/>
  <c r="G37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7" i="1"/>
  <c r="BA48" i="1"/>
  <c r="BA49" i="1"/>
  <c r="BA50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6" i="1"/>
  <c r="C29" i="1"/>
  <c r="C37" i="1"/>
  <c r="C38" i="1"/>
  <c r="G21" i="1"/>
  <c r="G15" i="1"/>
  <c r="G48" i="1"/>
  <c r="U5" i="1"/>
  <c r="V3" i="1"/>
  <c r="G22" i="1"/>
  <c r="R2" i="1"/>
  <c r="V7" i="1"/>
  <c r="V8" i="1"/>
  <c r="V9" i="1"/>
  <c r="V10" i="1"/>
  <c r="V11" i="1"/>
  <c r="V12" i="1"/>
  <c r="V13" i="1"/>
  <c r="V14" i="1"/>
  <c r="V5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7" i="1"/>
  <c r="V48" i="1"/>
  <c r="V49" i="1"/>
  <c r="V50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6" i="1"/>
  <c r="G57" i="1"/>
  <c r="G58" i="1"/>
  <c r="C5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7" i="1"/>
  <c r="CB48" i="1"/>
  <c r="CB49" i="1"/>
  <c r="CB50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2" i="1"/>
  <c r="CB3" i="1"/>
  <c r="BU120" i="1"/>
  <c r="W3" i="1"/>
  <c r="X3" i="1"/>
  <c r="CB120" i="1"/>
  <c r="BU121" i="1"/>
  <c r="CB121" i="1"/>
  <c r="BU122" i="1"/>
  <c r="CB122" i="1"/>
  <c r="BU123" i="1"/>
  <c r="CB123" i="1"/>
  <c r="BU124" i="1"/>
  <c r="CB124" i="1"/>
  <c r="BU125" i="1"/>
  <c r="CB125" i="1"/>
  <c r="BU126" i="1"/>
  <c r="CB126" i="1"/>
  <c r="BU127" i="1"/>
  <c r="CB127" i="1"/>
  <c r="BU128" i="1"/>
  <c r="CB128" i="1"/>
  <c r="BU129" i="1"/>
  <c r="CB129" i="1"/>
  <c r="BU130" i="1"/>
  <c r="CB130" i="1"/>
  <c r="BU131" i="1"/>
  <c r="CB131" i="1"/>
  <c r="BU132" i="1"/>
  <c r="CB132" i="1"/>
  <c r="BU133" i="1"/>
  <c r="CB133" i="1"/>
  <c r="BU134" i="1"/>
  <c r="CB134" i="1"/>
  <c r="BU135" i="1"/>
  <c r="CB135" i="1"/>
  <c r="BU136" i="1"/>
  <c r="CB136" i="1"/>
  <c r="BU137" i="1"/>
  <c r="CB137" i="1"/>
  <c r="BU138" i="1"/>
  <c r="CB138" i="1"/>
  <c r="BU139" i="1"/>
  <c r="CB139" i="1"/>
  <c r="BU140" i="1"/>
  <c r="CB140" i="1"/>
  <c r="BU141" i="1"/>
  <c r="CB141" i="1"/>
  <c r="BU142" i="1"/>
  <c r="CB142" i="1"/>
  <c r="BU143" i="1"/>
  <c r="CB143" i="1"/>
  <c r="BU144" i="1"/>
  <c r="CB144" i="1"/>
  <c r="BU145" i="1"/>
  <c r="CB145" i="1"/>
  <c r="BU146" i="1"/>
  <c r="CB146" i="1"/>
  <c r="BU147" i="1"/>
  <c r="CB147" i="1"/>
  <c r="BU148" i="1"/>
  <c r="CB148" i="1"/>
  <c r="BU149" i="1"/>
  <c r="CB149" i="1"/>
  <c r="BU150" i="1"/>
  <c r="CB150" i="1"/>
  <c r="BU151" i="1"/>
  <c r="CB151" i="1"/>
  <c r="BU152" i="1"/>
  <c r="CB152" i="1"/>
  <c r="BU153" i="1"/>
  <c r="CB153" i="1"/>
  <c r="BU154" i="1"/>
  <c r="CB154" i="1"/>
  <c r="BU155" i="1"/>
  <c r="CB155" i="1"/>
  <c r="BU156" i="1"/>
  <c r="CB156" i="1"/>
  <c r="BU157" i="1"/>
  <c r="CB157" i="1"/>
  <c r="BU158" i="1"/>
  <c r="CB158" i="1"/>
  <c r="BU159" i="1"/>
  <c r="CB159" i="1"/>
  <c r="BU160" i="1"/>
  <c r="CB160" i="1"/>
  <c r="BU161" i="1"/>
  <c r="CB161" i="1"/>
  <c r="BU162" i="1"/>
  <c r="CB162" i="1"/>
  <c r="BU163" i="1"/>
  <c r="CB163" i="1"/>
  <c r="BU164" i="1"/>
  <c r="CB164" i="1"/>
  <c r="BU165" i="1"/>
  <c r="CB165" i="1"/>
  <c r="BU166" i="1"/>
  <c r="CB166" i="1"/>
  <c r="BU167" i="1"/>
  <c r="CB167" i="1"/>
  <c r="BU168" i="1"/>
  <c r="CB168" i="1"/>
  <c r="BU169" i="1"/>
  <c r="CB169" i="1"/>
  <c r="BU170" i="1"/>
  <c r="CB170" i="1"/>
  <c r="BU171" i="1"/>
  <c r="CB171" i="1"/>
  <c r="BU172" i="1"/>
  <c r="CB172" i="1"/>
  <c r="BU173" i="1"/>
  <c r="CB173" i="1"/>
  <c r="BU174" i="1"/>
  <c r="CB174" i="1"/>
  <c r="BU175" i="1"/>
  <c r="CB175" i="1"/>
  <c r="BU176" i="1"/>
  <c r="CB176" i="1"/>
  <c r="BU177" i="1"/>
  <c r="CB177" i="1"/>
  <c r="BU178" i="1"/>
  <c r="CB178" i="1"/>
  <c r="BU179" i="1"/>
  <c r="CB179" i="1"/>
  <c r="BU180" i="1"/>
  <c r="CB180" i="1"/>
  <c r="BU181" i="1"/>
  <c r="CB181" i="1"/>
  <c r="BU182" i="1"/>
  <c r="CB182" i="1"/>
  <c r="BU183" i="1"/>
  <c r="CB183" i="1"/>
  <c r="BU184" i="1"/>
  <c r="CB184" i="1"/>
  <c r="BU185" i="1"/>
  <c r="CB185" i="1"/>
  <c r="BU186" i="1"/>
  <c r="CB186" i="1"/>
  <c r="BU187" i="1"/>
  <c r="CB187" i="1"/>
  <c r="BU188" i="1"/>
  <c r="CB188" i="1"/>
  <c r="BU189" i="1"/>
  <c r="CB189" i="1"/>
  <c r="BU190" i="1"/>
  <c r="CB190" i="1"/>
  <c r="BU191" i="1"/>
  <c r="CB191" i="1"/>
  <c r="BU192" i="1"/>
  <c r="CB192" i="1"/>
  <c r="BU193" i="1"/>
  <c r="CB193" i="1"/>
  <c r="BU194" i="1"/>
  <c r="CB194" i="1"/>
  <c r="BU195" i="1"/>
  <c r="CB195" i="1"/>
  <c r="BU196" i="1"/>
  <c r="CB196" i="1"/>
  <c r="BU197" i="1"/>
  <c r="CB197" i="1"/>
  <c r="BU198" i="1"/>
  <c r="CB198" i="1"/>
  <c r="BU199" i="1"/>
  <c r="CB199" i="1"/>
  <c r="BU200" i="1"/>
  <c r="CB200" i="1"/>
  <c r="BU201" i="1"/>
  <c r="CB201" i="1"/>
  <c r="BU202" i="1"/>
  <c r="CB202" i="1"/>
  <c r="BU203" i="1"/>
  <c r="CB203" i="1"/>
  <c r="BU204" i="1"/>
  <c r="CB204" i="1"/>
  <c r="BU205" i="1"/>
  <c r="CB205" i="1"/>
  <c r="BU206" i="1"/>
  <c r="CB206" i="1"/>
  <c r="BU207" i="1"/>
  <c r="CB207" i="1"/>
  <c r="BU208" i="1"/>
  <c r="CB208" i="1"/>
  <c r="BU209" i="1"/>
  <c r="CB209" i="1"/>
  <c r="BU210" i="1"/>
  <c r="CB210" i="1"/>
  <c r="BU211" i="1"/>
  <c r="CB211" i="1"/>
  <c r="BU212" i="1"/>
  <c r="CB212" i="1"/>
  <c r="BU213" i="1"/>
  <c r="CB213" i="1"/>
  <c r="BU214" i="1"/>
  <c r="CB214" i="1"/>
  <c r="BU215" i="1"/>
  <c r="CB215" i="1"/>
  <c r="BU216" i="1"/>
  <c r="CB216" i="1"/>
  <c r="BU217" i="1"/>
  <c r="CB217" i="1"/>
  <c r="BU218" i="1"/>
  <c r="CB218" i="1"/>
  <c r="BU219" i="1"/>
  <c r="CB219" i="1"/>
  <c r="BU220" i="1"/>
  <c r="CB220" i="1"/>
  <c r="BU221" i="1"/>
  <c r="CB221" i="1"/>
  <c r="BU222" i="1"/>
  <c r="CB222" i="1"/>
  <c r="BU223" i="1"/>
  <c r="CB223" i="1"/>
  <c r="BU224" i="1"/>
  <c r="CB224" i="1"/>
  <c r="BU225" i="1"/>
  <c r="CB225" i="1"/>
  <c r="BU226" i="1"/>
  <c r="CB226" i="1"/>
  <c r="BU227" i="1"/>
  <c r="CB227" i="1"/>
  <c r="BU228" i="1"/>
  <c r="CB228" i="1"/>
  <c r="BU229" i="1"/>
  <c r="CB229" i="1"/>
  <c r="BU230" i="1"/>
  <c r="CB230" i="1"/>
  <c r="BU231" i="1"/>
  <c r="CB231" i="1"/>
  <c r="BU232" i="1"/>
  <c r="CB232" i="1"/>
  <c r="BU233" i="1"/>
  <c r="CB233" i="1"/>
  <c r="BU234" i="1"/>
  <c r="CB234" i="1"/>
  <c r="BU235" i="1"/>
  <c r="CB235" i="1"/>
  <c r="BU236" i="1"/>
  <c r="CB236" i="1"/>
  <c r="BU237" i="1"/>
  <c r="CB237" i="1"/>
  <c r="BU238" i="1"/>
  <c r="CB238" i="1"/>
  <c r="BU239" i="1"/>
  <c r="CB239" i="1"/>
  <c r="BU240" i="1"/>
  <c r="CB240" i="1"/>
  <c r="BU241" i="1"/>
  <c r="CB241" i="1"/>
  <c r="BU242" i="1"/>
  <c r="CB242" i="1"/>
  <c r="BU243" i="1"/>
  <c r="CB243" i="1"/>
  <c r="BU244" i="1"/>
  <c r="CB244" i="1"/>
  <c r="BU245" i="1"/>
  <c r="CB245" i="1"/>
  <c r="BU246" i="1"/>
  <c r="CB246" i="1"/>
  <c r="BU247" i="1"/>
  <c r="CB247" i="1"/>
  <c r="BU248" i="1"/>
  <c r="CB248" i="1"/>
  <c r="BU249" i="1"/>
  <c r="CB249" i="1"/>
  <c r="BU250" i="1"/>
  <c r="CB250" i="1"/>
  <c r="BU251" i="1"/>
  <c r="CB251" i="1"/>
  <c r="BU252" i="1"/>
  <c r="CB252" i="1"/>
  <c r="BU253" i="1"/>
  <c r="CB253" i="1"/>
  <c r="BU254" i="1"/>
  <c r="CB254" i="1"/>
  <c r="BU255" i="1"/>
  <c r="CB255" i="1"/>
  <c r="BU256" i="1"/>
  <c r="CB256" i="1"/>
  <c r="BU257" i="1"/>
  <c r="CB257" i="1"/>
  <c r="BU258" i="1"/>
  <c r="CB258" i="1"/>
  <c r="BU259" i="1"/>
  <c r="CB259" i="1"/>
  <c r="BU260" i="1"/>
  <c r="CB260" i="1"/>
  <c r="BU261" i="1"/>
  <c r="CB261" i="1"/>
  <c r="BU262" i="1"/>
  <c r="CB262" i="1"/>
  <c r="BU263" i="1"/>
  <c r="CB263" i="1"/>
  <c r="BU264" i="1"/>
  <c r="CB264" i="1"/>
  <c r="BU265" i="1"/>
  <c r="CB265" i="1"/>
  <c r="BU266" i="1"/>
  <c r="CB266" i="1"/>
  <c r="BU267" i="1"/>
  <c r="CB267" i="1"/>
  <c r="BU268" i="1"/>
  <c r="CB268" i="1"/>
  <c r="BU269" i="1"/>
  <c r="CB269" i="1"/>
  <c r="BU270" i="1"/>
  <c r="CB270" i="1"/>
  <c r="BU271" i="1"/>
  <c r="CB271" i="1"/>
  <c r="BU272" i="1"/>
  <c r="CB272" i="1"/>
  <c r="BU273" i="1"/>
  <c r="CB273" i="1"/>
  <c r="BU274" i="1"/>
  <c r="CB274" i="1"/>
  <c r="BU275" i="1"/>
  <c r="CB275" i="1"/>
  <c r="BU276" i="1"/>
  <c r="CB276" i="1"/>
  <c r="BU277" i="1"/>
  <c r="CB277" i="1"/>
  <c r="BU278" i="1"/>
  <c r="CB278" i="1"/>
  <c r="BU279" i="1"/>
  <c r="CB279" i="1"/>
  <c r="BU280" i="1"/>
  <c r="CB280" i="1"/>
  <c r="BU281" i="1"/>
  <c r="CB281" i="1"/>
  <c r="BU282" i="1"/>
  <c r="CB282" i="1"/>
  <c r="BU283" i="1"/>
  <c r="CB283" i="1"/>
  <c r="BU284" i="1"/>
  <c r="CB284" i="1"/>
  <c r="BU285" i="1"/>
  <c r="CB285" i="1"/>
  <c r="BU286" i="1"/>
  <c r="CB286" i="1"/>
  <c r="BU287" i="1"/>
  <c r="CB287" i="1"/>
  <c r="BU288" i="1"/>
  <c r="CB288" i="1"/>
  <c r="BU289" i="1"/>
  <c r="CB289" i="1"/>
  <c r="BU290" i="1"/>
  <c r="CB290" i="1"/>
  <c r="BU291" i="1"/>
  <c r="CB291" i="1"/>
  <c r="BU292" i="1"/>
  <c r="CB292" i="1"/>
  <c r="BU293" i="1"/>
  <c r="CB293" i="1"/>
  <c r="BU294" i="1"/>
  <c r="CB294" i="1"/>
  <c r="BU295" i="1"/>
  <c r="CB295" i="1"/>
  <c r="BU296" i="1"/>
  <c r="CB296" i="1"/>
  <c r="BU297" i="1"/>
  <c r="CB297" i="1"/>
  <c r="BU298" i="1"/>
  <c r="CB298" i="1"/>
  <c r="BU299" i="1"/>
  <c r="CB299" i="1"/>
  <c r="BU300" i="1"/>
  <c r="CB300" i="1"/>
  <c r="BU301" i="1"/>
  <c r="CB301" i="1"/>
  <c r="BU302" i="1"/>
  <c r="CB302" i="1"/>
  <c r="BU303" i="1"/>
  <c r="CB303" i="1"/>
  <c r="BU304" i="1"/>
  <c r="CB304" i="1"/>
  <c r="BU305" i="1"/>
  <c r="CB305" i="1"/>
  <c r="BU306" i="1"/>
  <c r="CB306" i="1"/>
  <c r="BU307" i="1"/>
  <c r="CB307" i="1"/>
  <c r="BU308" i="1"/>
  <c r="CB308" i="1"/>
  <c r="BU309" i="1"/>
  <c r="CB309" i="1"/>
  <c r="BU310" i="1"/>
  <c r="CB310" i="1"/>
  <c r="BU311" i="1"/>
  <c r="CB311" i="1"/>
  <c r="BU312" i="1"/>
  <c r="CB312" i="1"/>
  <c r="BU313" i="1"/>
  <c r="CB313" i="1"/>
  <c r="BU314" i="1"/>
  <c r="CB314" i="1"/>
  <c r="BU315" i="1"/>
  <c r="CB315" i="1"/>
  <c r="BU316" i="1"/>
  <c r="CB316" i="1"/>
  <c r="BU317" i="1"/>
  <c r="CB317" i="1"/>
  <c r="BU318" i="1"/>
  <c r="CB318" i="1"/>
  <c r="BU319" i="1"/>
  <c r="CB319" i="1"/>
  <c r="BU320" i="1"/>
  <c r="CB320" i="1"/>
  <c r="BU321" i="1"/>
  <c r="CB321" i="1"/>
  <c r="BU322" i="1"/>
  <c r="CB322" i="1"/>
  <c r="BU323" i="1"/>
  <c r="CB323" i="1"/>
  <c r="BU324" i="1"/>
  <c r="CB324" i="1"/>
  <c r="BU325" i="1"/>
  <c r="CB325" i="1"/>
  <c r="BU326" i="1"/>
  <c r="CB326" i="1"/>
  <c r="BU327" i="1"/>
  <c r="CB327" i="1"/>
  <c r="BU328" i="1"/>
  <c r="CB328" i="1"/>
  <c r="BU329" i="1"/>
  <c r="CB329" i="1"/>
  <c r="BU330" i="1"/>
  <c r="CB330" i="1"/>
  <c r="BU331" i="1"/>
  <c r="CB331" i="1"/>
  <c r="BU332" i="1"/>
  <c r="CB332" i="1"/>
  <c r="BU333" i="1"/>
  <c r="CB333" i="1"/>
  <c r="BU334" i="1"/>
  <c r="CB334" i="1"/>
  <c r="BU335" i="1"/>
  <c r="CB335" i="1"/>
  <c r="BU336" i="1"/>
  <c r="CB336" i="1"/>
  <c r="BU337" i="1"/>
  <c r="CB337" i="1"/>
  <c r="BU338" i="1"/>
  <c r="CB338" i="1"/>
  <c r="BU339" i="1"/>
  <c r="CB339" i="1"/>
  <c r="BU340" i="1"/>
  <c r="CB340" i="1"/>
  <c r="BU341" i="1"/>
  <c r="CB341" i="1"/>
  <c r="BU342" i="1"/>
  <c r="CB342" i="1"/>
  <c r="BU343" i="1"/>
  <c r="CB343" i="1"/>
  <c r="BU344" i="1"/>
  <c r="CB344" i="1"/>
  <c r="BU345" i="1"/>
  <c r="CB345" i="1"/>
  <c r="BU346" i="1"/>
  <c r="CB346" i="1"/>
  <c r="BU347" i="1"/>
  <c r="CB347" i="1"/>
  <c r="BU348" i="1"/>
  <c r="CB348" i="1"/>
  <c r="BU349" i="1"/>
  <c r="CB349" i="1"/>
  <c r="BU350" i="1"/>
  <c r="CB350" i="1"/>
  <c r="BU351" i="1"/>
  <c r="CB351" i="1"/>
  <c r="BU352" i="1"/>
  <c r="CB352" i="1"/>
  <c r="BU353" i="1"/>
  <c r="CB353" i="1"/>
  <c r="BU354" i="1"/>
  <c r="CB354" i="1"/>
  <c r="BU355" i="1"/>
  <c r="CB355" i="1"/>
  <c r="BU356" i="1"/>
  <c r="CB356" i="1"/>
  <c r="BU357" i="1"/>
  <c r="CB357" i="1"/>
  <c r="BU358" i="1"/>
  <c r="CB358" i="1"/>
  <c r="BU359" i="1"/>
  <c r="CB359" i="1"/>
  <c r="BU360" i="1"/>
  <c r="CB360" i="1"/>
  <c r="BU361" i="1"/>
  <c r="CB361" i="1"/>
  <c r="BU362" i="1"/>
  <c r="CB362" i="1"/>
  <c r="BU363" i="1"/>
  <c r="CB363" i="1"/>
  <c r="BU364" i="1"/>
  <c r="CB364" i="1"/>
  <c r="BU365" i="1"/>
  <c r="CB365" i="1"/>
  <c r="BU366" i="1"/>
  <c r="CB366" i="1"/>
  <c r="BU367" i="1"/>
  <c r="CB367" i="1"/>
  <c r="BU368" i="1"/>
  <c r="CB368" i="1"/>
  <c r="BU369" i="1"/>
  <c r="CB369" i="1"/>
  <c r="R370" i="1"/>
  <c r="BU370" i="1"/>
  <c r="CB370" i="1"/>
  <c r="K19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7" i="1"/>
  <c r="CC48" i="1"/>
  <c r="CC49" i="1"/>
  <c r="CC50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" i="1"/>
  <c r="CC3" i="1"/>
  <c r="BV290" i="1"/>
  <c r="CC290" i="1"/>
  <c r="BV291" i="1"/>
  <c r="CC291" i="1"/>
  <c r="BV292" i="1"/>
  <c r="CC292" i="1"/>
  <c r="BV293" i="1"/>
  <c r="CC293" i="1"/>
  <c r="BV294" i="1"/>
  <c r="CC294" i="1"/>
  <c r="BV295" i="1"/>
  <c r="CC295" i="1"/>
  <c r="BV296" i="1"/>
  <c r="CC296" i="1"/>
  <c r="BV297" i="1"/>
  <c r="CC297" i="1"/>
  <c r="BV298" i="1"/>
  <c r="CC298" i="1"/>
  <c r="BV299" i="1"/>
  <c r="CC299" i="1"/>
  <c r="BV300" i="1"/>
  <c r="CC300" i="1"/>
  <c r="BV301" i="1"/>
  <c r="CC301" i="1"/>
  <c r="BV302" i="1"/>
  <c r="CC302" i="1"/>
  <c r="BV303" i="1"/>
  <c r="CC303" i="1"/>
  <c r="BV304" i="1"/>
  <c r="CC304" i="1"/>
  <c r="BV305" i="1"/>
  <c r="CC305" i="1"/>
  <c r="BV306" i="1"/>
  <c r="CC306" i="1"/>
  <c r="BV307" i="1"/>
  <c r="CC307" i="1"/>
  <c r="BV308" i="1"/>
  <c r="CC308" i="1"/>
  <c r="BV309" i="1"/>
  <c r="CC309" i="1"/>
  <c r="BV310" i="1"/>
  <c r="CC310" i="1"/>
  <c r="BV311" i="1"/>
  <c r="CC311" i="1"/>
  <c r="BV312" i="1"/>
  <c r="CC312" i="1"/>
  <c r="BV313" i="1"/>
  <c r="CC313" i="1"/>
  <c r="BV314" i="1"/>
  <c r="CC314" i="1"/>
  <c r="BV315" i="1"/>
  <c r="CC315" i="1"/>
  <c r="BV316" i="1"/>
  <c r="CC316" i="1"/>
  <c r="BV317" i="1"/>
  <c r="CC317" i="1"/>
  <c r="BV318" i="1"/>
  <c r="CC318" i="1"/>
  <c r="BV319" i="1"/>
  <c r="CC319" i="1"/>
  <c r="BV320" i="1"/>
  <c r="CC320" i="1"/>
  <c r="BV321" i="1"/>
  <c r="CC321" i="1"/>
  <c r="BV322" i="1"/>
  <c r="CC322" i="1"/>
  <c r="BV323" i="1"/>
  <c r="CC323" i="1"/>
  <c r="BV324" i="1"/>
  <c r="CC324" i="1"/>
  <c r="BV325" i="1"/>
  <c r="CC325" i="1"/>
  <c r="BV326" i="1"/>
  <c r="CC326" i="1"/>
  <c r="BV327" i="1"/>
  <c r="CC327" i="1"/>
  <c r="BV328" i="1"/>
  <c r="CC328" i="1"/>
  <c r="BV329" i="1"/>
  <c r="CC329" i="1"/>
  <c r="BV330" i="1"/>
  <c r="CC330" i="1"/>
  <c r="BV331" i="1"/>
  <c r="CC331" i="1"/>
  <c r="BV332" i="1"/>
  <c r="CC332" i="1"/>
  <c r="BV333" i="1"/>
  <c r="CC333" i="1"/>
  <c r="BV334" i="1"/>
  <c r="CC334" i="1"/>
  <c r="BV335" i="1"/>
  <c r="CC335" i="1"/>
  <c r="BV336" i="1"/>
  <c r="CC336" i="1"/>
  <c r="BV337" i="1"/>
  <c r="CC337" i="1"/>
  <c r="BV338" i="1"/>
  <c r="CC338" i="1"/>
  <c r="BV339" i="1"/>
  <c r="CC339" i="1"/>
  <c r="BV340" i="1"/>
  <c r="CC340" i="1"/>
  <c r="BV341" i="1"/>
  <c r="CC341" i="1"/>
  <c r="BV342" i="1"/>
  <c r="CC342" i="1"/>
  <c r="BV343" i="1"/>
  <c r="CC343" i="1"/>
  <c r="BV344" i="1"/>
  <c r="CC344" i="1"/>
  <c r="BV345" i="1"/>
  <c r="CC345" i="1"/>
  <c r="BV346" i="1"/>
  <c r="CC346" i="1"/>
  <c r="BV347" i="1"/>
  <c r="CC347" i="1"/>
  <c r="BV348" i="1"/>
  <c r="CC348" i="1"/>
  <c r="BV349" i="1"/>
  <c r="CC349" i="1"/>
  <c r="BV350" i="1"/>
  <c r="CC350" i="1"/>
  <c r="BV351" i="1"/>
  <c r="CC351" i="1"/>
  <c r="BV352" i="1"/>
  <c r="CC352" i="1"/>
  <c r="BV353" i="1"/>
  <c r="CC353" i="1"/>
  <c r="BV354" i="1"/>
  <c r="CC354" i="1"/>
  <c r="BV355" i="1"/>
  <c r="CC355" i="1"/>
  <c r="BV356" i="1"/>
  <c r="CC356" i="1"/>
  <c r="BV357" i="1"/>
  <c r="CC357" i="1"/>
  <c r="BV358" i="1"/>
  <c r="CC358" i="1"/>
  <c r="BV359" i="1"/>
  <c r="CC359" i="1"/>
  <c r="BV360" i="1"/>
  <c r="CC360" i="1"/>
  <c r="BV361" i="1"/>
  <c r="CC361" i="1"/>
  <c r="BV362" i="1"/>
  <c r="CC362" i="1"/>
  <c r="BV363" i="1"/>
  <c r="CC363" i="1"/>
  <c r="BV364" i="1"/>
  <c r="CC364" i="1"/>
  <c r="BV365" i="1"/>
  <c r="CC365" i="1"/>
  <c r="BV366" i="1"/>
  <c r="CC366" i="1"/>
  <c r="BV367" i="1"/>
  <c r="CC367" i="1"/>
  <c r="BV368" i="1"/>
  <c r="CC368" i="1"/>
  <c r="BV369" i="1"/>
  <c r="CC369" i="1"/>
  <c r="BV370" i="1"/>
  <c r="CC370" i="1"/>
  <c r="K23" i="1"/>
  <c r="BU8" i="1"/>
  <c r="BV8" i="1"/>
  <c r="BU9" i="1"/>
  <c r="BV9" i="1"/>
  <c r="BU10" i="1"/>
  <c r="BV10" i="1"/>
  <c r="BU11" i="1"/>
  <c r="BV11" i="1"/>
  <c r="BU12" i="1"/>
  <c r="BV12" i="1"/>
  <c r="BU13" i="1"/>
  <c r="BV13" i="1"/>
  <c r="BU14" i="1"/>
  <c r="BV14" i="1"/>
  <c r="BU15" i="1"/>
  <c r="BV15" i="1"/>
  <c r="BU16" i="1"/>
  <c r="BV16" i="1"/>
  <c r="BU17" i="1"/>
  <c r="BV17" i="1"/>
  <c r="BU18" i="1"/>
  <c r="BV18" i="1"/>
  <c r="BU19" i="1"/>
  <c r="BV19" i="1"/>
  <c r="BU20" i="1"/>
  <c r="BV20" i="1"/>
  <c r="BU21" i="1"/>
  <c r="BV21" i="1"/>
  <c r="BU22" i="1"/>
  <c r="BV22" i="1"/>
  <c r="BU23" i="1"/>
  <c r="BV23" i="1"/>
  <c r="BU24" i="1"/>
  <c r="BV24" i="1"/>
  <c r="BU25" i="1"/>
  <c r="BV25" i="1"/>
  <c r="BU26" i="1"/>
  <c r="BV26" i="1"/>
  <c r="BU27" i="1"/>
  <c r="BV27" i="1"/>
  <c r="BU28" i="1"/>
  <c r="BV28" i="1"/>
  <c r="BU29" i="1"/>
  <c r="BV29" i="1"/>
  <c r="BU30" i="1"/>
  <c r="BV30" i="1"/>
  <c r="BU31" i="1"/>
  <c r="BV31" i="1"/>
  <c r="BU32" i="1"/>
  <c r="BV32" i="1"/>
  <c r="BU33" i="1"/>
  <c r="BV33" i="1"/>
  <c r="BU34" i="1"/>
  <c r="BV34" i="1"/>
  <c r="BU35" i="1"/>
  <c r="BV35" i="1"/>
  <c r="BU36" i="1"/>
  <c r="BV36" i="1"/>
  <c r="BU37" i="1"/>
  <c r="BV37" i="1"/>
  <c r="BU38" i="1"/>
  <c r="BV38" i="1"/>
  <c r="BU39" i="1"/>
  <c r="BV39" i="1"/>
  <c r="BU40" i="1"/>
  <c r="BV40" i="1"/>
  <c r="BU41" i="1"/>
  <c r="BV41" i="1"/>
  <c r="BU42" i="1"/>
  <c r="BV42" i="1"/>
  <c r="BU43" i="1"/>
  <c r="BV43" i="1"/>
  <c r="BU44" i="1"/>
  <c r="BV44" i="1"/>
  <c r="BU47" i="1"/>
  <c r="BV47" i="1"/>
  <c r="BU48" i="1"/>
  <c r="BV48" i="1"/>
  <c r="BU49" i="1"/>
  <c r="BV49" i="1"/>
  <c r="BU50" i="1"/>
  <c r="BV50" i="1"/>
  <c r="BU52" i="1"/>
  <c r="BV52" i="1"/>
  <c r="BU53" i="1"/>
  <c r="BV53" i="1"/>
  <c r="BU54" i="1"/>
  <c r="BV54" i="1"/>
  <c r="BU55" i="1"/>
  <c r="BV55" i="1"/>
  <c r="BU56" i="1"/>
  <c r="BV56" i="1"/>
  <c r="BU57" i="1"/>
  <c r="BV57" i="1"/>
  <c r="BU58" i="1"/>
  <c r="BV58" i="1"/>
  <c r="BU59" i="1"/>
  <c r="BV59" i="1"/>
  <c r="BU60" i="1"/>
  <c r="BV60" i="1"/>
  <c r="BU61" i="1"/>
  <c r="BV61" i="1"/>
  <c r="BU62" i="1"/>
  <c r="BV62" i="1"/>
  <c r="BU63" i="1"/>
  <c r="BV63" i="1"/>
  <c r="BU64" i="1"/>
  <c r="BV64" i="1"/>
  <c r="BU65" i="1"/>
  <c r="BV65" i="1"/>
  <c r="BU66" i="1"/>
  <c r="BV66" i="1"/>
  <c r="BU67" i="1"/>
  <c r="BV67" i="1"/>
  <c r="BU68" i="1"/>
  <c r="BV68" i="1"/>
  <c r="BU69" i="1"/>
  <c r="BV69" i="1"/>
  <c r="BU70" i="1"/>
  <c r="BV70" i="1"/>
  <c r="BU71" i="1"/>
  <c r="BV71" i="1"/>
  <c r="BU72" i="1"/>
  <c r="BV72" i="1"/>
  <c r="BU73" i="1"/>
  <c r="BV73" i="1"/>
  <c r="BU74" i="1"/>
  <c r="BV74" i="1"/>
  <c r="BU75" i="1"/>
  <c r="BV75" i="1"/>
  <c r="BU76" i="1"/>
  <c r="BV76" i="1"/>
  <c r="BU77" i="1"/>
  <c r="BV77" i="1"/>
  <c r="BU78" i="1"/>
  <c r="BV78" i="1"/>
  <c r="BU79" i="1"/>
  <c r="BV79" i="1"/>
  <c r="BU80" i="1"/>
  <c r="BV80" i="1"/>
  <c r="BU81" i="1"/>
  <c r="BV81" i="1"/>
  <c r="BU82" i="1"/>
  <c r="BV82" i="1"/>
  <c r="BU83" i="1"/>
  <c r="BV83" i="1"/>
  <c r="BU84" i="1"/>
  <c r="BV84" i="1"/>
  <c r="BU85" i="1"/>
  <c r="BV85" i="1"/>
  <c r="BU86" i="1"/>
  <c r="BV86" i="1"/>
  <c r="BU87" i="1"/>
  <c r="BV87" i="1"/>
  <c r="BU88" i="1"/>
  <c r="BV88" i="1"/>
  <c r="BU89" i="1"/>
  <c r="BV89" i="1"/>
  <c r="BU90" i="1"/>
  <c r="BV90" i="1"/>
  <c r="BU91" i="1"/>
  <c r="BV91" i="1"/>
  <c r="BU92" i="1"/>
  <c r="BV92" i="1"/>
  <c r="BU93" i="1"/>
  <c r="BV93" i="1"/>
  <c r="BU94" i="1"/>
  <c r="BV94" i="1"/>
  <c r="BU95" i="1"/>
  <c r="BV95" i="1"/>
  <c r="BU96" i="1"/>
  <c r="BV96" i="1"/>
  <c r="BU97" i="1"/>
  <c r="BV97" i="1"/>
  <c r="BU98" i="1"/>
  <c r="BV98" i="1"/>
  <c r="BU99" i="1"/>
  <c r="BV99" i="1"/>
  <c r="BU100" i="1"/>
  <c r="BV100" i="1"/>
  <c r="BU101" i="1"/>
  <c r="BV101" i="1"/>
  <c r="BU102" i="1"/>
  <c r="BV102" i="1"/>
  <c r="BU103" i="1"/>
  <c r="BV103" i="1"/>
  <c r="BU104" i="1"/>
  <c r="BV104" i="1"/>
  <c r="BU105" i="1"/>
  <c r="BV105" i="1"/>
  <c r="BU106" i="1"/>
  <c r="BV106" i="1"/>
  <c r="BU107" i="1"/>
  <c r="BV107" i="1"/>
  <c r="BU108" i="1"/>
  <c r="BV108" i="1"/>
  <c r="BU109" i="1"/>
  <c r="BV109" i="1"/>
  <c r="BU110" i="1"/>
  <c r="BV110" i="1"/>
  <c r="BU111" i="1"/>
  <c r="BV111" i="1"/>
  <c r="BU112" i="1"/>
  <c r="BV112" i="1"/>
  <c r="BU113" i="1"/>
  <c r="BV113" i="1"/>
  <c r="BU114" i="1"/>
  <c r="BV114" i="1"/>
  <c r="BU115" i="1"/>
  <c r="BV115" i="1"/>
  <c r="BU116" i="1"/>
  <c r="BV116" i="1"/>
  <c r="BU117" i="1"/>
  <c r="BV117" i="1"/>
  <c r="BU118" i="1"/>
  <c r="BV118" i="1"/>
  <c r="BU119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7" i="1"/>
  <c r="BU7" i="1"/>
  <c r="BT8" i="1"/>
  <c r="K24" i="1"/>
  <c r="K20" i="1"/>
  <c r="DC2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7" i="1"/>
  <c r="U48" i="1"/>
  <c r="U49" i="1"/>
  <c r="U50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6" i="1"/>
  <c r="BR3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7" i="1"/>
  <c r="BR48" i="1"/>
  <c r="BR49" i="1"/>
  <c r="BR50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6" i="1"/>
  <c r="BT6" i="1"/>
  <c r="BT7" i="1"/>
  <c r="CA7" i="1"/>
  <c r="CA8" i="1"/>
  <c r="BT9" i="1"/>
  <c r="CA9" i="1"/>
  <c r="BT10" i="1"/>
  <c r="CA10" i="1"/>
  <c r="BT11" i="1"/>
  <c r="CA11" i="1"/>
  <c r="BT12" i="1"/>
  <c r="CA12" i="1"/>
  <c r="BT13" i="1"/>
  <c r="CA13" i="1"/>
  <c r="BT14" i="1"/>
  <c r="CA14" i="1"/>
  <c r="BT15" i="1"/>
  <c r="CA15" i="1"/>
  <c r="BT16" i="1"/>
  <c r="CA16" i="1"/>
  <c r="BT17" i="1"/>
  <c r="CA17" i="1"/>
  <c r="BT18" i="1"/>
  <c r="CA18" i="1"/>
  <c r="BT19" i="1"/>
  <c r="CA19" i="1"/>
  <c r="BT20" i="1"/>
  <c r="CA20" i="1"/>
  <c r="BT21" i="1"/>
  <c r="CA21" i="1"/>
  <c r="BT22" i="1"/>
  <c r="CA22" i="1"/>
  <c r="BT23" i="1"/>
  <c r="CA23" i="1"/>
  <c r="BT24" i="1"/>
  <c r="CA24" i="1"/>
  <c r="BT25" i="1"/>
  <c r="CA25" i="1"/>
  <c r="BT26" i="1"/>
  <c r="CA26" i="1"/>
  <c r="BT27" i="1"/>
  <c r="CA27" i="1"/>
  <c r="BT28" i="1"/>
  <c r="CA28" i="1"/>
  <c r="BT29" i="1"/>
  <c r="CA29" i="1"/>
  <c r="BT30" i="1"/>
  <c r="CA30" i="1"/>
  <c r="BT31" i="1"/>
  <c r="CA31" i="1"/>
  <c r="BT32" i="1"/>
  <c r="CA32" i="1"/>
  <c r="BT33" i="1"/>
  <c r="CA33" i="1"/>
  <c r="BT34" i="1"/>
  <c r="CA34" i="1"/>
  <c r="BT35" i="1"/>
  <c r="CA35" i="1"/>
  <c r="BT36" i="1"/>
  <c r="CA36" i="1"/>
  <c r="BT37" i="1"/>
  <c r="CA37" i="1"/>
  <c r="BT38" i="1"/>
  <c r="CA38" i="1"/>
  <c r="BT39" i="1"/>
  <c r="CA39" i="1"/>
  <c r="BT40" i="1"/>
  <c r="CA40" i="1"/>
  <c r="BT41" i="1"/>
  <c r="CA41" i="1"/>
  <c r="BT42" i="1"/>
  <c r="CA42" i="1"/>
  <c r="BT43" i="1"/>
  <c r="CA43" i="1"/>
  <c r="BT44" i="1"/>
  <c r="CA44" i="1"/>
  <c r="BT47" i="1"/>
  <c r="CA47" i="1"/>
  <c r="BT48" i="1"/>
  <c r="CA48" i="1"/>
  <c r="BT49" i="1"/>
  <c r="CA49" i="1"/>
  <c r="BT50" i="1"/>
  <c r="CA50" i="1"/>
  <c r="BT52" i="1"/>
  <c r="CA52" i="1"/>
  <c r="BT53" i="1"/>
  <c r="CA53" i="1"/>
  <c r="BT54" i="1"/>
  <c r="CA54" i="1"/>
  <c r="BT55" i="1"/>
  <c r="CA55" i="1"/>
  <c r="BT56" i="1"/>
  <c r="CA56" i="1"/>
  <c r="BT57" i="1"/>
  <c r="CA57" i="1"/>
  <c r="BT58" i="1"/>
  <c r="CA58" i="1"/>
  <c r="BT59" i="1"/>
  <c r="CA59" i="1"/>
  <c r="BT60" i="1"/>
  <c r="CA60" i="1"/>
  <c r="BT61" i="1"/>
  <c r="CA61" i="1"/>
  <c r="BT62" i="1"/>
  <c r="CA62" i="1"/>
  <c r="BT63" i="1"/>
  <c r="CA63" i="1"/>
  <c r="BT64" i="1"/>
  <c r="CA64" i="1"/>
  <c r="BT65" i="1"/>
  <c r="CA65" i="1"/>
  <c r="BT66" i="1"/>
  <c r="CA66" i="1"/>
  <c r="BT67" i="1"/>
  <c r="CA67" i="1"/>
  <c r="BT68" i="1"/>
  <c r="CA68" i="1"/>
  <c r="BT69" i="1"/>
  <c r="CA69" i="1"/>
  <c r="BT70" i="1"/>
  <c r="CA70" i="1"/>
  <c r="BT71" i="1"/>
  <c r="CA71" i="1"/>
  <c r="BT72" i="1"/>
  <c r="CA72" i="1"/>
  <c r="BT73" i="1"/>
  <c r="CA73" i="1"/>
  <c r="BT74" i="1"/>
  <c r="CA74" i="1"/>
  <c r="BT75" i="1"/>
  <c r="CA75" i="1"/>
  <c r="BT76" i="1"/>
  <c r="CA76" i="1"/>
  <c r="BT77" i="1"/>
  <c r="CA77" i="1"/>
  <c r="BT78" i="1"/>
  <c r="CA78" i="1"/>
  <c r="BT79" i="1"/>
  <c r="CA79" i="1"/>
  <c r="BT80" i="1"/>
  <c r="CA80" i="1"/>
  <c r="BT81" i="1"/>
  <c r="CA81" i="1"/>
  <c r="BT82" i="1"/>
  <c r="CA82" i="1"/>
  <c r="BT83" i="1"/>
  <c r="CA83" i="1"/>
  <c r="BT84" i="1"/>
  <c r="CA84" i="1"/>
  <c r="BT85" i="1"/>
  <c r="CA85" i="1"/>
  <c r="BT86" i="1"/>
  <c r="CA86" i="1"/>
  <c r="BT87" i="1"/>
  <c r="CA87" i="1"/>
  <c r="BT88" i="1"/>
  <c r="CA88" i="1"/>
  <c r="BT89" i="1"/>
  <c r="CA89" i="1"/>
  <c r="BT90" i="1"/>
  <c r="CA90" i="1"/>
  <c r="BT91" i="1"/>
  <c r="CA91" i="1"/>
  <c r="BT92" i="1"/>
  <c r="CA92" i="1"/>
  <c r="BT93" i="1"/>
  <c r="CA93" i="1"/>
  <c r="BT94" i="1"/>
  <c r="CA94" i="1"/>
  <c r="BT95" i="1"/>
  <c r="CA95" i="1"/>
  <c r="BT96" i="1"/>
  <c r="CA96" i="1"/>
  <c r="BT97" i="1"/>
  <c r="CA97" i="1"/>
  <c r="BT98" i="1"/>
  <c r="CA98" i="1"/>
  <c r="BT99" i="1"/>
  <c r="CA99" i="1"/>
  <c r="BT100" i="1"/>
  <c r="CA100" i="1"/>
  <c r="BT101" i="1"/>
  <c r="CA101" i="1"/>
  <c r="BT102" i="1"/>
  <c r="CA102" i="1"/>
  <c r="BT103" i="1"/>
  <c r="CA103" i="1"/>
  <c r="BT104" i="1"/>
  <c r="CA104" i="1"/>
  <c r="BT105" i="1"/>
  <c r="CA105" i="1"/>
  <c r="BT106" i="1"/>
  <c r="CA106" i="1"/>
  <c r="BT107" i="1"/>
  <c r="CA107" i="1"/>
  <c r="BT108" i="1"/>
  <c r="CA108" i="1"/>
  <c r="BT109" i="1"/>
  <c r="CA109" i="1"/>
  <c r="BT110" i="1"/>
  <c r="CA110" i="1"/>
  <c r="BT111" i="1"/>
  <c r="CA111" i="1"/>
  <c r="BT112" i="1"/>
  <c r="CA112" i="1"/>
  <c r="BT113" i="1"/>
  <c r="CA113" i="1"/>
  <c r="BT114" i="1"/>
  <c r="CA114" i="1"/>
  <c r="BT115" i="1"/>
  <c r="CA115" i="1"/>
  <c r="BT116" i="1"/>
  <c r="CA116" i="1"/>
  <c r="BT117" i="1"/>
  <c r="CA117" i="1"/>
  <c r="BT118" i="1"/>
  <c r="CA118" i="1"/>
  <c r="BT119" i="1"/>
  <c r="CA119" i="1"/>
  <c r="BT120" i="1"/>
  <c r="CA120" i="1"/>
  <c r="BT121" i="1"/>
  <c r="CA121" i="1"/>
  <c r="BT122" i="1"/>
  <c r="CA122" i="1"/>
  <c r="BT123" i="1"/>
  <c r="CA123" i="1"/>
  <c r="BT124" i="1"/>
  <c r="CA124" i="1"/>
  <c r="BT125" i="1"/>
  <c r="CA125" i="1"/>
  <c r="BT126" i="1"/>
  <c r="CA126" i="1"/>
  <c r="BT127" i="1"/>
  <c r="CA127" i="1"/>
  <c r="BT128" i="1"/>
  <c r="CA128" i="1"/>
  <c r="BT129" i="1"/>
  <c r="CA129" i="1"/>
  <c r="BT130" i="1"/>
  <c r="CA130" i="1"/>
  <c r="BT131" i="1"/>
  <c r="CA131" i="1"/>
  <c r="BT132" i="1"/>
  <c r="CA132" i="1"/>
  <c r="BT133" i="1"/>
  <c r="CA133" i="1"/>
  <c r="BT134" i="1"/>
  <c r="CA134" i="1"/>
  <c r="BT135" i="1"/>
  <c r="CA135" i="1"/>
  <c r="BT136" i="1"/>
  <c r="CA136" i="1"/>
  <c r="BT137" i="1"/>
  <c r="CA137" i="1"/>
  <c r="BT138" i="1"/>
  <c r="CA138" i="1"/>
  <c r="BT139" i="1"/>
  <c r="CA139" i="1"/>
  <c r="BT140" i="1"/>
  <c r="CA140" i="1"/>
  <c r="BT141" i="1"/>
  <c r="CA141" i="1"/>
  <c r="BT142" i="1"/>
  <c r="CA142" i="1"/>
  <c r="BT143" i="1"/>
  <c r="CA143" i="1"/>
  <c r="BT144" i="1"/>
  <c r="CA144" i="1"/>
  <c r="BT145" i="1"/>
  <c r="CA145" i="1"/>
  <c r="BT146" i="1"/>
  <c r="CA146" i="1"/>
  <c r="BT147" i="1"/>
  <c r="CA147" i="1"/>
  <c r="BT148" i="1"/>
  <c r="CA148" i="1"/>
  <c r="BT149" i="1"/>
  <c r="CA149" i="1"/>
  <c r="BT150" i="1"/>
  <c r="CA150" i="1"/>
  <c r="BT151" i="1"/>
  <c r="CA151" i="1"/>
  <c r="BT152" i="1"/>
  <c r="CA152" i="1"/>
  <c r="BT153" i="1"/>
  <c r="CA153" i="1"/>
  <c r="BT154" i="1"/>
  <c r="CA154" i="1"/>
  <c r="BT155" i="1"/>
  <c r="CA155" i="1"/>
  <c r="BT156" i="1"/>
  <c r="CA156" i="1"/>
  <c r="BT157" i="1"/>
  <c r="CA157" i="1"/>
  <c r="BT158" i="1"/>
  <c r="CA158" i="1"/>
  <c r="BT159" i="1"/>
  <c r="CA159" i="1"/>
  <c r="BT160" i="1"/>
  <c r="CA160" i="1"/>
  <c r="BT161" i="1"/>
  <c r="CA161" i="1"/>
  <c r="BT162" i="1"/>
  <c r="CA162" i="1"/>
  <c r="BT163" i="1"/>
  <c r="CA163" i="1"/>
  <c r="BT164" i="1"/>
  <c r="CA164" i="1"/>
  <c r="BT165" i="1"/>
  <c r="CA165" i="1"/>
  <c r="BT166" i="1"/>
  <c r="CA166" i="1"/>
  <c r="BT167" i="1"/>
  <c r="CA167" i="1"/>
  <c r="BT168" i="1"/>
  <c r="CA168" i="1"/>
  <c r="BT169" i="1"/>
  <c r="CA169" i="1"/>
  <c r="BT170" i="1"/>
  <c r="CA170" i="1"/>
  <c r="BT171" i="1"/>
  <c r="CA171" i="1"/>
  <c r="BT172" i="1"/>
  <c r="CA172" i="1"/>
  <c r="BT173" i="1"/>
  <c r="CA173" i="1"/>
  <c r="BT174" i="1"/>
  <c r="CA174" i="1"/>
  <c r="BT175" i="1"/>
  <c r="CA175" i="1"/>
  <c r="BT176" i="1"/>
  <c r="CA176" i="1"/>
  <c r="BT177" i="1"/>
  <c r="CA177" i="1"/>
  <c r="BT178" i="1"/>
  <c r="CA178" i="1"/>
  <c r="BT179" i="1"/>
  <c r="CA179" i="1"/>
  <c r="BT180" i="1"/>
  <c r="CA180" i="1"/>
  <c r="BT181" i="1"/>
  <c r="CA181" i="1"/>
  <c r="BT182" i="1"/>
  <c r="CA182" i="1"/>
  <c r="BT183" i="1"/>
  <c r="CA183" i="1"/>
  <c r="BT184" i="1"/>
  <c r="CA184" i="1"/>
  <c r="BT185" i="1"/>
  <c r="CA185" i="1"/>
  <c r="BT186" i="1"/>
  <c r="CA186" i="1"/>
  <c r="BT187" i="1"/>
  <c r="CA187" i="1"/>
  <c r="BT188" i="1"/>
  <c r="CA188" i="1"/>
  <c r="BT189" i="1"/>
  <c r="CA189" i="1"/>
  <c r="BT190" i="1"/>
  <c r="CA190" i="1"/>
  <c r="BT191" i="1"/>
  <c r="CA191" i="1"/>
  <c r="BT192" i="1"/>
  <c r="CA192" i="1"/>
  <c r="BT193" i="1"/>
  <c r="CA193" i="1"/>
  <c r="BT194" i="1"/>
  <c r="CA194" i="1"/>
  <c r="BT195" i="1"/>
  <c r="CA195" i="1"/>
  <c r="BT196" i="1"/>
  <c r="CA196" i="1"/>
  <c r="BT197" i="1"/>
  <c r="CA197" i="1"/>
  <c r="BT198" i="1"/>
  <c r="CA198" i="1"/>
  <c r="BT199" i="1"/>
  <c r="CA199" i="1"/>
  <c r="BT200" i="1"/>
  <c r="CA200" i="1"/>
  <c r="BT201" i="1"/>
  <c r="CA201" i="1"/>
  <c r="BT202" i="1"/>
  <c r="CA202" i="1"/>
  <c r="BT203" i="1"/>
  <c r="CA203" i="1"/>
  <c r="BT204" i="1"/>
  <c r="CA204" i="1"/>
  <c r="BT205" i="1"/>
  <c r="CA205" i="1"/>
  <c r="BT206" i="1"/>
  <c r="CA206" i="1"/>
  <c r="BT207" i="1"/>
  <c r="CA207" i="1"/>
  <c r="BT208" i="1"/>
  <c r="CA208" i="1"/>
  <c r="BT209" i="1"/>
  <c r="CA209" i="1"/>
  <c r="BT210" i="1"/>
  <c r="CA210" i="1"/>
  <c r="BT211" i="1"/>
  <c r="CA211" i="1"/>
  <c r="BT212" i="1"/>
  <c r="CA212" i="1"/>
  <c r="BT213" i="1"/>
  <c r="CA213" i="1"/>
  <c r="BT214" i="1"/>
  <c r="CA214" i="1"/>
  <c r="BT215" i="1"/>
  <c r="CA215" i="1"/>
  <c r="BT216" i="1"/>
  <c r="CA216" i="1"/>
  <c r="BT217" i="1"/>
  <c r="CA217" i="1"/>
  <c r="BT218" i="1"/>
  <c r="CA218" i="1"/>
  <c r="BT219" i="1"/>
  <c r="CA219" i="1"/>
  <c r="BT220" i="1"/>
  <c r="CA220" i="1"/>
  <c r="BT221" i="1"/>
  <c r="CA221" i="1"/>
  <c r="BT222" i="1"/>
  <c r="CA222" i="1"/>
  <c r="BT223" i="1"/>
  <c r="CA223" i="1"/>
  <c r="BT224" i="1"/>
  <c r="CA224" i="1"/>
  <c r="BT225" i="1"/>
  <c r="CA225" i="1"/>
  <c r="BT226" i="1"/>
  <c r="CA226" i="1"/>
  <c r="BT227" i="1"/>
  <c r="CA227" i="1"/>
  <c r="BT228" i="1"/>
  <c r="CA228" i="1"/>
  <c r="BT229" i="1"/>
  <c r="CA229" i="1"/>
  <c r="BT230" i="1"/>
  <c r="CA230" i="1"/>
  <c r="BT231" i="1"/>
  <c r="CA231" i="1"/>
  <c r="BT232" i="1"/>
  <c r="CA232" i="1"/>
  <c r="BT233" i="1"/>
  <c r="CA233" i="1"/>
  <c r="BT234" i="1"/>
  <c r="CA234" i="1"/>
  <c r="BT235" i="1"/>
  <c r="CA235" i="1"/>
  <c r="BT236" i="1"/>
  <c r="CA236" i="1"/>
  <c r="BT237" i="1"/>
  <c r="CA237" i="1"/>
  <c r="BT238" i="1"/>
  <c r="CA238" i="1"/>
  <c r="BT239" i="1"/>
  <c r="CA239" i="1"/>
  <c r="BT240" i="1"/>
  <c r="CA240" i="1"/>
  <c r="BT241" i="1"/>
  <c r="CA241" i="1"/>
  <c r="BT242" i="1"/>
  <c r="CA242" i="1"/>
  <c r="BT243" i="1"/>
  <c r="CA243" i="1"/>
  <c r="BT244" i="1"/>
  <c r="CA244" i="1"/>
  <c r="BT245" i="1"/>
  <c r="CA245" i="1"/>
  <c r="BT246" i="1"/>
  <c r="CA246" i="1"/>
  <c r="BT247" i="1"/>
  <c r="CA247" i="1"/>
  <c r="BT248" i="1"/>
  <c r="CA248" i="1"/>
  <c r="BT249" i="1"/>
  <c r="CA249" i="1"/>
  <c r="BT250" i="1"/>
  <c r="CA250" i="1"/>
  <c r="BT251" i="1"/>
  <c r="CA251" i="1"/>
  <c r="BT252" i="1"/>
  <c r="CA252" i="1"/>
  <c r="BT253" i="1"/>
  <c r="CA253" i="1"/>
  <c r="BT254" i="1"/>
  <c r="CA254" i="1"/>
  <c r="BT255" i="1"/>
  <c r="CA255" i="1"/>
  <c r="BT256" i="1"/>
  <c r="CA256" i="1"/>
  <c r="BT257" i="1"/>
  <c r="CA257" i="1"/>
  <c r="BT258" i="1"/>
  <c r="CA258" i="1"/>
  <c r="BT259" i="1"/>
  <c r="CA259" i="1"/>
  <c r="BT260" i="1"/>
  <c r="CA260" i="1"/>
  <c r="BT261" i="1"/>
  <c r="CA261" i="1"/>
  <c r="BT262" i="1"/>
  <c r="CA262" i="1"/>
  <c r="BT263" i="1"/>
  <c r="CA263" i="1"/>
  <c r="BT264" i="1"/>
  <c r="CA264" i="1"/>
  <c r="BT265" i="1"/>
  <c r="CA265" i="1"/>
  <c r="BT266" i="1"/>
  <c r="CA266" i="1"/>
  <c r="BT267" i="1"/>
  <c r="CA267" i="1"/>
  <c r="BT268" i="1"/>
  <c r="CA268" i="1"/>
  <c r="BT269" i="1"/>
  <c r="CA269" i="1"/>
  <c r="BT270" i="1"/>
  <c r="CA270" i="1"/>
  <c r="BT271" i="1"/>
  <c r="CA271" i="1"/>
  <c r="BT272" i="1"/>
  <c r="CA272" i="1"/>
  <c r="BT273" i="1"/>
  <c r="CA273" i="1"/>
  <c r="BT274" i="1"/>
  <c r="CA274" i="1"/>
  <c r="BT275" i="1"/>
  <c r="CA275" i="1"/>
  <c r="BT276" i="1"/>
  <c r="CA276" i="1"/>
  <c r="BT277" i="1"/>
  <c r="CA277" i="1"/>
  <c r="BT278" i="1"/>
  <c r="CA278" i="1"/>
  <c r="BT279" i="1"/>
  <c r="CA279" i="1"/>
  <c r="BT280" i="1"/>
  <c r="CA280" i="1"/>
  <c r="BT281" i="1"/>
  <c r="CA281" i="1"/>
  <c r="BT282" i="1"/>
  <c r="CA282" i="1"/>
  <c r="BT283" i="1"/>
  <c r="CA283" i="1"/>
  <c r="BT284" i="1"/>
  <c r="CA284" i="1"/>
  <c r="BT285" i="1"/>
  <c r="CA285" i="1"/>
  <c r="BT286" i="1"/>
  <c r="CA286" i="1"/>
  <c r="BT287" i="1"/>
  <c r="CA287" i="1"/>
  <c r="BT288" i="1"/>
  <c r="CA288" i="1"/>
  <c r="BT289" i="1"/>
  <c r="CA289" i="1"/>
  <c r="BT290" i="1"/>
  <c r="CA290" i="1"/>
  <c r="BT291" i="1"/>
  <c r="CA291" i="1"/>
  <c r="BT292" i="1"/>
  <c r="CA292" i="1"/>
  <c r="BT293" i="1"/>
  <c r="CA293" i="1"/>
  <c r="BT294" i="1"/>
  <c r="CA294" i="1"/>
  <c r="BT295" i="1"/>
  <c r="CA295" i="1"/>
  <c r="BT296" i="1"/>
  <c r="CA296" i="1"/>
  <c r="BT297" i="1"/>
  <c r="CA297" i="1"/>
  <c r="BT298" i="1"/>
  <c r="CA298" i="1"/>
  <c r="BT299" i="1"/>
  <c r="CA299" i="1"/>
  <c r="BT300" i="1"/>
  <c r="CA300" i="1"/>
  <c r="BT301" i="1"/>
  <c r="CA301" i="1"/>
  <c r="BT302" i="1"/>
  <c r="CA302" i="1"/>
  <c r="BT303" i="1"/>
  <c r="CA303" i="1"/>
  <c r="BT304" i="1"/>
  <c r="CA304" i="1"/>
  <c r="BT305" i="1"/>
  <c r="CA305" i="1"/>
  <c r="BT306" i="1"/>
  <c r="CA306" i="1"/>
  <c r="BT307" i="1"/>
  <c r="CA307" i="1"/>
  <c r="BT308" i="1"/>
  <c r="CA308" i="1"/>
  <c r="BT309" i="1"/>
  <c r="CA309" i="1"/>
  <c r="BT310" i="1"/>
  <c r="CA310" i="1"/>
  <c r="BT311" i="1"/>
  <c r="CA311" i="1"/>
  <c r="BT312" i="1"/>
  <c r="CA312" i="1"/>
  <c r="BT313" i="1"/>
  <c r="CA313" i="1"/>
  <c r="BT314" i="1"/>
  <c r="CA314" i="1"/>
  <c r="BT315" i="1"/>
  <c r="CA315" i="1"/>
  <c r="BT316" i="1"/>
  <c r="CA316" i="1"/>
  <c r="BT317" i="1"/>
  <c r="CA317" i="1"/>
  <c r="BT318" i="1"/>
  <c r="CA318" i="1"/>
  <c r="BT319" i="1"/>
  <c r="CA319" i="1"/>
  <c r="BT320" i="1"/>
  <c r="CA320" i="1"/>
  <c r="BT321" i="1"/>
  <c r="CA321" i="1"/>
  <c r="BT322" i="1"/>
  <c r="CA322" i="1"/>
  <c r="BT323" i="1"/>
  <c r="CA323" i="1"/>
  <c r="BT324" i="1"/>
  <c r="CA324" i="1"/>
  <c r="BT325" i="1"/>
  <c r="CA325" i="1"/>
  <c r="BT326" i="1"/>
  <c r="CA326" i="1"/>
  <c r="BT327" i="1"/>
  <c r="CA327" i="1"/>
  <c r="BT328" i="1"/>
  <c r="CA328" i="1"/>
  <c r="BT329" i="1"/>
  <c r="CA329" i="1"/>
  <c r="BT330" i="1"/>
  <c r="CA330" i="1"/>
  <c r="BT331" i="1"/>
  <c r="CA331" i="1"/>
  <c r="BT332" i="1"/>
  <c r="CA332" i="1"/>
  <c r="BT333" i="1"/>
  <c r="CA333" i="1"/>
  <c r="BT334" i="1"/>
  <c r="CA334" i="1"/>
  <c r="BT335" i="1"/>
  <c r="CA335" i="1"/>
  <c r="BT336" i="1"/>
  <c r="CA336" i="1"/>
  <c r="BT337" i="1"/>
  <c r="CA337" i="1"/>
  <c r="BT338" i="1"/>
  <c r="CA338" i="1"/>
  <c r="BT339" i="1"/>
  <c r="CA339" i="1"/>
  <c r="BT340" i="1"/>
  <c r="CA340" i="1"/>
  <c r="BT341" i="1"/>
  <c r="CA341" i="1"/>
  <c r="BT342" i="1"/>
  <c r="CA342" i="1"/>
  <c r="BT343" i="1"/>
  <c r="CA343" i="1"/>
  <c r="BT344" i="1"/>
  <c r="CA344" i="1"/>
  <c r="BT345" i="1"/>
  <c r="CA345" i="1"/>
  <c r="BT346" i="1"/>
  <c r="CA346" i="1"/>
  <c r="BT347" i="1"/>
  <c r="CA347" i="1"/>
  <c r="BT348" i="1"/>
  <c r="CA348" i="1"/>
  <c r="BT349" i="1"/>
  <c r="CA349" i="1"/>
  <c r="BT350" i="1"/>
  <c r="CA350" i="1"/>
  <c r="BT351" i="1"/>
  <c r="CA351" i="1"/>
  <c r="BT352" i="1"/>
  <c r="CA352" i="1"/>
  <c r="BT353" i="1"/>
  <c r="CA353" i="1"/>
  <c r="BT354" i="1"/>
  <c r="CA354" i="1"/>
  <c r="BT355" i="1"/>
  <c r="CA355" i="1"/>
  <c r="BT356" i="1"/>
  <c r="CA356" i="1"/>
  <c r="BT357" i="1"/>
  <c r="CA357" i="1"/>
  <c r="BT358" i="1"/>
  <c r="CA358" i="1"/>
  <c r="BT359" i="1"/>
  <c r="CA359" i="1"/>
  <c r="BT360" i="1"/>
  <c r="CA360" i="1"/>
  <c r="BT361" i="1"/>
  <c r="CA361" i="1"/>
  <c r="BT362" i="1"/>
  <c r="CA362" i="1"/>
  <c r="BT363" i="1"/>
  <c r="CA363" i="1"/>
  <c r="BT364" i="1"/>
  <c r="CA364" i="1"/>
  <c r="BT365" i="1"/>
  <c r="CA365" i="1"/>
  <c r="BT366" i="1"/>
  <c r="CA366" i="1"/>
  <c r="BT367" i="1"/>
  <c r="CA367" i="1"/>
  <c r="BT368" i="1"/>
  <c r="CA368" i="1"/>
  <c r="BT369" i="1"/>
  <c r="CA369" i="1"/>
  <c r="BT370" i="1"/>
  <c r="CA370" i="1"/>
  <c r="C58" i="1"/>
  <c r="DC3" i="1"/>
  <c r="W8" i="1"/>
  <c r="CI8" i="1"/>
  <c r="DD2" i="1"/>
  <c r="DD3" i="1"/>
  <c r="CJ8" i="1"/>
  <c r="DE2" i="1"/>
  <c r="DE3" i="1"/>
  <c r="CK8" i="1"/>
  <c r="DF2" i="1"/>
  <c r="DF3" i="1"/>
  <c r="CL8" i="1"/>
  <c r="DG2" i="1"/>
  <c r="DG3" i="1"/>
  <c r="CM8" i="1"/>
  <c r="DH2" i="1"/>
  <c r="DH3" i="1"/>
  <c r="CN8" i="1"/>
  <c r="DI2" i="1"/>
  <c r="DI3" i="1"/>
  <c r="CO8" i="1"/>
  <c r="DJ2" i="1"/>
  <c r="DJ3" i="1"/>
  <c r="CP8" i="1"/>
  <c r="DK2" i="1"/>
  <c r="DK3" i="1"/>
  <c r="CQ8" i="1"/>
  <c r="DL2" i="1"/>
  <c r="DL3" i="1"/>
  <c r="CR8" i="1"/>
  <c r="DM2" i="1"/>
  <c r="DM3" i="1"/>
  <c r="CS8" i="1"/>
  <c r="DN2" i="1"/>
  <c r="DN3" i="1"/>
  <c r="CT8" i="1"/>
  <c r="DO2" i="1"/>
  <c r="DO3" i="1"/>
  <c r="CU8" i="1"/>
  <c r="DP2" i="1"/>
  <c r="DP3" i="1"/>
  <c r="CV8" i="1"/>
  <c r="DQ2" i="1"/>
  <c r="DQ3" i="1"/>
  <c r="CW8" i="1"/>
  <c r="DR2" i="1"/>
  <c r="DR3" i="1"/>
  <c r="CX8" i="1"/>
  <c r="DS2" i="1"/>
  <c r="DS3" i="1"/>
  <c r="CY8" i="1"/>
  <c r="DT2" i="1"/>
  <c r="DT3" i="1"/>
  <c r="CZ8" i="1"/>
  <c r="DU2" i="1"/>
  <c r="DU3" i="1"/>
  <c r="DA8" i="1"/>
  <c r="W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W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W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W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W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W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W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W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W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W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W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W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W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W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W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W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W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W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W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W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W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W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W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W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W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W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W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W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W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W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W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W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W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W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W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W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W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W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W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W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W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W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W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W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W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W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W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W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W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W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W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W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W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W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W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W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W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W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W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W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W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W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W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W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W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W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W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W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W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W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W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W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W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W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W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W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W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W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W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W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W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W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W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W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W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W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W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W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W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W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W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W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W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W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W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W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W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W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W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W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W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W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W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W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W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W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W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W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W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W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W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W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W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W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W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W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W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W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W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W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W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W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W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W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W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W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W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W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W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W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W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W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W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W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W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W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W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W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W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W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W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W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W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W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W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W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W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W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W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W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W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W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W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W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W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W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W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W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W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W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W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W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W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W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W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W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W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W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W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W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W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W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W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W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W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W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W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W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W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W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W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W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W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W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W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W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W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W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W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W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W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W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W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W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W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W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W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W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W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W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W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W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W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W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W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W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W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W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W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W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W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W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W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W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W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W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W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W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W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W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W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W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W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W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W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W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W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W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W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W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W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W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W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W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W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W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W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W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W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W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W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W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W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W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W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W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W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W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W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W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W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W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W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W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W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W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W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W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W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W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W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W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W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W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W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W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W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W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W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W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CV281" i="1"/>
  <c r="CW281" i="1"/>
  <c r="CX281" i="1"/>
  <c r="CY281" i="1"/>
  <c r="CZ281" i="1"/>
  <c r="DA281" i="1"/>
  <c r="W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W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W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W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W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W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W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W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W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W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CV291" i="1"/>
  <c r="CW291" i="1"/>
  <c r="CX291" i="1"/>
  <c r="CY291" i="1"/>
  <c r="CZ291" i="1"/>
  <c r="DA291" i="1"/>
  <c r="W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W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DA293" i="1"/>
  <c r="W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W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W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W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W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W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W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W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U301" i="1"/>
  <c r="CV301" i="1"/>
  <c r="CW301" i="1"/>
  <c r="CX301" i="1"/>
  <c r="CY301" i="1"/>
  <c r="CZ301" i="1"/>
  <c r="DA301" i="1"/>
  <c r="W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W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W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W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W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W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W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W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W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W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DA311" i="1"/>
  <c r="W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W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W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W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W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W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CV317" i="1"/>
  <c r="CW317" i="1"/>
  <c r="CX317" i="1"/>
  <c r="CY317" i="1"/>
  <c r="CZ317" i="1"/>
  <c r="DA317" i="1"/>
  <c r="W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W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W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W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W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W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W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W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W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W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W328" i="1"/>
  <c r="CI328" i="1"/>
  <c r="CJ328" i="1"/>
  <c r="CK328" i="1"/>
  <c r="CL328" i="1"/>
  <c r="CM328" i="1"/>
  <c r="CN328" i="1"/>
  <c r="CO328" i="1"/>
  <c r="CP328" i="1"/>
  <c r="CQ328" i="1"/>
  <c r="CR328" i="1"/>
  <c r="CS328" i="1"/>
  <c r="CT328" i="1"/>
  <c r="CU328" i="1"/>
  <c r="CV328" i="1"/>
  <c r="CW328" i="1"/>
  <c r="CX328" i="1"/>
  <c r="CY328" i="1"/>
  <c r="CZ328" i="1"/>
  <c r="DA328" i="1"/>
  <c r="W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W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W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W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W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W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W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W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W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W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W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W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W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W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W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W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W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W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W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W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W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W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W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W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W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X353" i="1"/>
  <c r="CY353" i="1"/>
  <c r="CZ353" i="1"/>
  <c r="DA353" i="1"/>
  <c r="W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W355" i="1"/>
  <c r="CI355" i="1"/>
  <c r="CJ355" i="1"/>
  <c r="CK355" i="1"/>
  <c r="CL355" i="1"/>
  <c r="CM355" i="1"/>
  <c r="CN355" i="1"/>
  <c r="CO355" i="1"/>
  <c r="CP355" i="1"/>
  <c r="CQ355" i="1"/>
  <c r="CR355" i="1"/>
  <c r="CS355" i="1"/>
  <c r="CT355" i="1"/>
  <c r="CU355" i="1"/>
  <c r="CV355" i="1"/>
  <c r="CW355" i="1"/>
  <c r="CX355" i="1"/>
  <c r="CY355" i="1"/>
  <c r="CZ355" i="1"/>
  <c r="DA355" i="1"/>
  <c r="W356" i="1"/>
  <c r="CI356" i="1"/>
  <c r="CJ356" i="1"/>
  <c r="CK356" i="1"/>
  <c r="CL356" i="1"/>
  <c r="CM356" i="1"/>
  <c r="CN356" i="1"/>
  <c r="CO356" i="1"/>
  <c r="CP356" i="1"/>
  <c r="CQ356" i="1"/>
  <c r="CR356" i="1"/>
  <c r="CS356" i="1"/>
  <c r="CT356" i="1"/>
  <c r="CU356" i="1"/>
  <c r="CV356" i="1"/>
  <c r="CW356" i="1"/>
  <c r="CX356" i="1"/>
  <c r="CY356" i="1"/>
  <c r="CZ356" i="1"/>
  <c r="DA356" i="1"/>
  <c r="W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W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W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W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W361" i="1"/>
  <c r="CI361" i="1"/>
  <c r="CJ361" i="1"/>
  <c r="CK361" i="1"/>
  <c r="CL361" i="1"/>
  <c r="CM361" i="1"/>
  <c r="CN361" i="1"/>
  <c r="CO361" i="1"/>
  <c r="CP361" i="1"/>
  <c r="CQ361" i="1"/>
  <c r="CR361" i="1"/>
  <c r="CS361" i="1"/>
  <c r="CT361" i="1"/>
  <c r="CU361" i="1"/>
  <c r="CV361" i="1"/>
  <c r="CW361" i="1"/>
  <c r="CX361" i="1"/>
  <c r="CY361" i="1"/>
  <c r="CZ361" i="1"/>
  <c r="DA361" i="1"/>
  <c r="W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W363" i="1"/>
  <c r="CI363" i="1"/>
  <c r="CJ363" i="1"/>
  <c r="CK363" i="1"/>
  <c r="CL363" i="1"/>
  <c r="CM363" i="1"/>
  <c r="CN363" i="1"/>
  <c r="CO363" i="1"/>
  <c r="CP363" i="1"/>
  <c r="CQ363" i="1"/>
  <c r="CR363" i="1"/>
  <c r="CS363" i="1"/>
  <c r="CT363" i="1"/>
  <c r="CU363" i="1"/>
  <c r="CV363" i="1"/>
  <c r="CW363" i="1"/>
  <c r="CX363" i="1"/>
  <c r="CY363" i="1"/>
  <c r="CZ363" i="1"/>
  <c r="DA363" i="1"/>
  <c r="W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DA364" i="1"/>
  <c r="W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DA365" i="1"/>
  <c r="W366" i="1"/>
  <c r="CI366" i="1"/>
  <c r="CJ366" i="1"/>
  <c r="CK366" i="1"/>
  <c r="CL366" i="1"/>
  <c r="CM366" i="1"/>
  <c r="CN366" i="1"/>
  <c r="CO366" i="1"/>
  <c r="CP366" i="1"/>
  <c r="CQ366" i="1"/>
  <c r="CR366" i="1"/>
  <c r="CS366" i="1"/>
  <c r="CT366" i="1"/>
  <c r="CU366" i="1"/>
  <c r="CV366" i="1"/>
  <c r="CW366" i="1"/>
  <c r="CX366" i="1"/>
  <c r="CY366" i="1"/>
  <c r="CZ366" i="1"/>
  <c r="DA366" i="1"/>
  <c r="W367" i="1"/>
  <c r="CI367" i="1"/>
  <c r="CJ367" i="1"/>
  <c r="CK367" i="1"/>
  <c r="CL367" i="1"/>
  <c r="CM367" i="1"/>
  <c r="CN367" i="1"/>
  <c r="CO367" i="1"/>
  <c r="CP367" i="1"/>
  <c r="CQ367" i="1"/>
  <c r="CR367" i="1"/>
  <c r="CS367" i="1"/>
  <c r="CT367" i="1"/>
  <c r="CU367" i="1"/>
  <c r="CV367" i="1"/>
  <c r="CW367" i="1"/>
  <c r="CX367" i="1"/>
  <c r="CY367" i="1"/>
  <c r="CZ367" i="1"/>
  <c r="DA367" i="1"/>
  <c r="W368" i="1"/>
  <c r="CI368" i="1"/>
  <c r="CJ368" i="1"/>
  <c r="CK368" i="1"/>
  <c r="CL368" i="1"/>
  <c r="CM368" i="1"/>
  <c r="CN368" i="1"/>
  <c r="CO368" i="1"/>
  <c r="CP368" i="1"/>
  <c r="CQ368" i="1"/>
  <c r="CR368" i="1"/>
  <c r="CS368" i="1"/>
  <c r="CT368" i="1"/>
  <c r="CU368" i="1"/>
  <c r="CV368" i="1"/>
  <c r="CW368" i="1"/>
  <c r="CX368" i="1"/>
  <c r="CY368" i="1"/>
  <c r="CZ368" i="1"/>
  <c r="DA368" i="1"/>
  <c r="W369" i="1"/>
  <c r="CI369" i="1"/>
  <c r="CJ369" i="1"/>
  <c r="CK369" i="1"/>
  <c r="CL369" i="1"/>
  <c r="CM369" i="1"/>
  <c r="CN369" i="1"/>
  <c r="CO369" i="1"/>
  <c r="CP369" i="1"/>
  <c r="CQ369" i="1"/>
  <c r="CR369" i="1"/>
  <c r="CS369" i="1"/>
  <c r="CT369" i="1"/>
  <c r="CU369" i="1"/>
  <c r="CV369" i="1"/>
  <c r="CW369" i="1"/>
  <c r="CX369" i="1"/>
  <c r="CY369" i="1"/>
  <c r="CZ369" i="1"/>
  <c r="DA369" i="1"/>
  <c r="W370" i="1"/>
  <c r="CI370" i="1"/>
  <c r="CJ370" i="1"/>
  <c r="CK370" i="1"/>
  <c r="CL370" i="1"/>
  <c r="CM370" i="1"/>
  <c r="CN370" i="1"/>
  <c r="CO370" i="1"/>
  <c r="CP370" i="1"/>
  <c r="CQ370" i="1"/>
  <c r="CR370" i="1"/>
  <c r="CS370" i="1"/>
  <c r="CT370" i="1"/>
  <c r="CU370" i="1"/>
  <c r="CV370" i="1"/>
  <c r="CW370" i="1"/>
  <c r="CX370" i="1"/>
  <c r="CY370" i="1"/>
  <c r="CZ370" i="1"/>
  <c r="DA370" i="1"/>
  <c r="W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CI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7" i="1"/>
  <c r="DD48" i="1"/>
  <c r="DD49" i="1"/>
  <c r="DD50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6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7" i="1"/>
  <c r="DE48" i="1"/>
  <c r="DE49" i="1"/>
  <c r="DE50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228" i="1"/>
  <c r="DE229" i="1"/>
  <c r="DE230" i="1"/>
  <c r="DE231" i="1"/>
  <c r="DE232" i="1"/>
  <c r="DE233" i="1"/>
  <c r="DE234" i="1"/>
  <c r="DE235" i="1"/>
  <c r="DE236" i="1"/>
  <c r="DE237" i="1"/>
  <c r="DE238" i="1"/>
  <c r="DE239" i="1"/>
  <c r="DE240" i="1"/>
  <c r="DE241" i="1"/>
  <c r="DE242" i="1"/>
  <c r="DE243" i="1"/>
  <c r="DE244" i="1"/>
  <c r="DE245" i="1"/>
  <c r="DE246" i="1"/>
  <c r="DE247" i="1"/>
  <c r="DE248" i="1"/>
  <c r="DE249" i="1"/>
  <c r="DE250" i="1"/>
  <c r="DE251" i="1"/>
  <c r="DE252" i="1"/>
  <c r="DE253" i="1"/>
  <c r="DE254" i="1"/>
  <c r="DE255" i="1"/>
  <c r="DE256" i="1"/>
  <c r="DE257" i="1"/>
  <c r="DE258" i="1"/>
  <c r="DE259" i="1"/>
  <c r="DE260" i="1"/>
  <c r="DE261" i="1"/>
  <c r="DE262" i="1"/>
  <c r="DE263" i="1"/>
  <c r="DE264" i="1"/>
  <c r="DE265" i="1"/>
  <c r="DE266" i="1"/>
  <c r="DE267" i="1"/>
  <c r="DE268" i="1"/>
  <c r="DE269" i="1"/>
  <c r="DE270" i="1"/>
  <c r="DE271" i="1"/>
  <c r="DE272" i="1"/>
  <c r="DE273" i="1"/>
  <c r="DE274" i="1"/>
  <c r="DE275" i="1"/>
  <c r="DE276" i="1"/>
  <c r="DE277" i="1"/>
  <c r="DE278" i="1"/>
  <c r="DE279" i="1"/>
  <c r="DE280" i="1"/>
  <c r="DE281" i="1"/>
  <c r="DE282" i="1"/>
  <c r="DE283" i="1"/>
  <c r="DE284" i="1"/>
  <c r="DE285" i="1"/>
  <c r="DE286" i="1"/>
  <c r="DE287" i="1"/>
  <c r="DE288" i="1"/>
  <c r="DE289" i="1"/>
  <c r="DE290" i="1"/>
  <c r="DE291" i="1"/>
  <c r="DE292" i="1"/>
  <c r="DE293" i="1"/>
  <c r="DE294" i="1"/>
  <c r="DE295" i="1"/>
  <c r="DE296" i="1"/>
  <c r="DE297" i="1"/>
  <c r="DE298" i="1"/>
  <c r="DE299" i="1"/>
  <c r="DE300" i="1"/>
  <c r="DE301" i="1"/>
  <c r="DE302" i="1"/>
  <c r="DE303" i="1"/>
  <c r="DE304" i="1"/>
  <c r="DE305" i="1"/>
  <c r="DE306" i="1"/>
  <c r="DE307" i="1"/>
  <c r="DE308" i="1"/>
  <c r="DE309" i="1"/>
  <c r="DE310" i="1"/>
  <c r="DE311" i="1"/>
  <c r="DE312" i="1"/>
  <c r="DE313" i="1"/>
  <c r="DE314" i="1"/>
  <c r="DE315" i="1"/>
  <c r="DE316" i="1"/>
  <c r="DE317" i="1"/>
  <c r="DE318" i="1"/>
  <c r="DE319" i="1"/>
  <c r="DE320" i="1"/>
  <c r="DE321" i="1"/>
  <c r="DE322" i="1"/>
  <c r="DE323" i="1"/>
  <c r="DE324" i="1"/>
  <c r="DE325" i="1"/>
  <c r="DE326" i="1"/>
  <c r="DE327" i="1"/>
  <c r="DE328" i="1"/>
  <c r="DE329" i="1"/>
  <c r="DE330" i="1"/>
  <c r="DE331" i="1"/>
  <c r="DE332" i="1"/>
  <c r="DE333" i="1"/>
  <c r="DE334" i="1"/>
  <c r="DE335" i="1"/>
  <c r="DE336" i="1"/>
  <c r="DE337" i="1"/>
  <c r="DE338" i="1"/>
  <c r="DE339" i="1"/>
  <c r="DE340" i="1"/>
  <c r="DE341" i="1"/>
  <c r="DE342" i="1"/>
  <c r="DE343" i="1"/>
  <c r="DE344" i="1"/>
  <c r="DE345" i="1"/>
  <c r="DE346" i="1"/>
  <c r="DE347" i="1"/>
  <c r="DE348" i="1"/>
  <c r="DE349" i="1"/>
  <c r="DE350" i="1"/>
  <c r="DE351" i="1"/>
  <c r="DE352" i="1"/>
  <c r="DE353" i="1"/>
  <c r="DE354" i="1"/>
  <c r="DE355" i="1"/>
  <c r="DE356" i="1"/>
  <c r="DE357" i="1"/>
  <c r="DE358" i="1"/>
  <c r="DE359" i="1"/>
  <c r="DE360" i="1"/>
  <c r="DE361" i="1"/>
  <c r="DE362" i="1"/>
  <c r="DE363" i="1"/>
  <c r="DE364" i="1"/>
  <c r="DE365" i="1"/>
  <c r="DE366" i="1"/>
  <c r="DE367" i="1"/>
  <c r="DE368" i="1"/>
  <c r="DE369" i="1"/>
  <c r="DE370" i="1"/>
  <c r="DE6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7" i="1"/>
  <c r="DF48" i="1"/>
  <c r="DF49" i="1"/>
  <c r="DF50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6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7" i="1"/>
  <c r="DG48" i="1"/>
  <c r="DG49" i="1"/>
  <c r="DG50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6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7" i="1"/>
  <c r="DH48" i="1"/>
  <c r="DH49" i="1"/>
  <c r="DH50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H187" i="1"/>
  <c r="DH188" i="1"/>
  <c r="DH189" i="1"/>
  <c r="DH190" i="1"/>
  <c r="DH191" i="1"/>
  <c r="DH192" i="1"/>
  <c r="DH193" i="1"/>
  <c r="DH194" i="1"/>
  <c r="DH195" i="1"/>
  <c r="DH196" i="1"/>
  <c r="DH197" i="1"/>
  <c r="DH198" i="1"/>
  <c r="DH199" i="1"/>
  <c r="DH200" i="1"/>
  <c r="DH201" i="1"/>
  <c r="DH202" i="1"/>
  <c r="DH203" i="1"/>
  <c r="DH204" i="1"/>
  <c r="DH205" i="1"/>
  <c r="DH206" i="1"/>
  <c r="DH207" i="1"/>
  <c r="DH208" i="1"/>
  <c r="DH209" i="1"/>
  <c r="DH210" i="1"/>
  <c r="DH211" i="1"/>
  <c r="DH212" i="1"/>
  <c r="DH213" i="1"/>
  <c r="DH214" i="1"/>
  <c r="DH215" i="1"/>
  <c r="DH216" i="1"/>
  <c r="DH217" i="1"/>
  <c r="DH218" i="1"/>
  <c r="DH219" i="1"/>
  <c r="DH220" i="1"/>
  <c r="DH221" i="1"/>
  <c r="DH222" i="1"/>
  <c r="DH223" i="1"/>
  <c r="DH224" i="1"/>
  <c r="DH225" i="1"/>
  <c r="DH226" i="1"/>
  <c r="DH227" i="1"/>
  <c r="DH228" i="1"/>
  <c r="DH229" i="1"/>
  <c r="DH230" i="1"/>
  <c r="DH231" i="1"/>
  <c r="DH232" i="1"/>
  <c r="DH233" i="1"/>
  <c r="DH234" i="1"/>
  <c r="DH235" i="1"/>
  <c r="DH236" i="1"/>
  <c r="DH237" i="1"/>
  <c r="DH238" i="1"/>
  <c r="DH239" i="1"/>
  <c r="DH240" i="1"/>
  <c r="DH241" i="1"/>
  <c r="DH242" i="1"/>
  <c r="DH243" i="1"/>
  <c r="DH244" i="1"/>
  <c r="DH245" i="1"/>
  <c r="DH246" i="1"/>
  <c r="DH247" i="1"/>
  <c r="DH248" i="1"/>
  <c r="DH249" i="1"/>
  <c r="DH250" i="1"/>
  <c r="DH251" i="1"/>
  <c r="DH252" i="1"/>
  <c r="DH253" i="1"/>
  <c r="DH254" i="1"/>
  <c r="DH255" i="1"/>
  <c r="DH256" i="1"/>
  <c r="DH257" i="1"/>
  <c r="DH258" i="1"/>
  <c r="DH259" i="1"/>
  <c r="DH260" i="1"/>
  <c r="DH261" i="1"/>
  <c r="DH262" i="1"/>
  <c r="DH263" i="1"/>
  <c r="DH264" i="1"/>
  <c r="DH265" i="1"/>
  <c r="DH266" i="1"/>
  <c r="DH267" i="1"/>
  <c r="DH268" i="1"/>
  <c r="DH269" i="1"/>
  <c r="DH270" i="1"/>
  <c r="DH271" i="1"/>
  <c r="DH272" i="1"/>
  <c r="DH273" i="1"/>
  <c r="DH274" i="1"/>
  <c r="DH275" i="1"/>
  <c r="DH276" i="1"/>
  <c r="DH277" i="1"/>
  <c r="DH278" i="1"/>
  <c r="DH279" i="1"/>
  <c r="DH280" i="1"/>
  <c r="DH281" i="1"/>
  <c r="DH282" i="1"/>
  <c r="DH283" i="1"/>
  <c r="DH284" i="1"/>
  <c r="DH285" i="1"/>
  <c r="DH286" i="1"/>
  <c r="DH287" i="1"/>
  <c r="DH288" i="1"/>
  <c r="DH289" i="1"/>
  <c r="DH290" i="1"/>
  <c r="DH291" i="1"/>
  <c r="DH292" i="1"/>
  <c r="DH293" i="1"/>
  <c r="DH294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DH309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2" i="1"/>
  <c r="DH323" i="1"/>
  <c r="DH324" i="1"/>
  <c r="DH325" i="1"/>
  <c r="DH326" i="1"/>
  <c r="DH327" i="1"/>
  <c r="DH328" i="1"/>
  <c r="DH329" i="1"/>
  <c r="DH330" i="1"/>
  <c r="DH331" i="1"/>
  <c r="DH332" i="1"/>
  <c r="DH333" i="1"/>
  <c r="DH334" i="1"/>
  <c r="DH335" i="1"/>
  <c r="DH336" i="1"/>
  <c r="DH337" i="1"/>
  <c r="DH338" i="1"/>
  <c r="DH339" i="1"/>
  <c r="DH340" i="1"/>
  <c r="DH341" i="1"/>
  <c r="DH342" i="1"/>
  <c r="DH343" i="1"/>
  <c r="DH344" i="1"/>
  <c r="DH345" i="1"/>
  <c r="DH346" i="1"/>
  <c r="DH347" i="1"/>
  <c r="DH348" i="1"/>
  <c r="DH349" i="1"/>
  <c r="DH350" i="1"/>
  <c r="DH351" i="1"/>
  <c r="DH352" i="1"/>
  <c r="DH353" i="1"/>
  <c r="DH354" i="1"/>
  <c r="DH355" i="1"/>
  <c r="DH356" i="1"/>
  <c r="DH357" i="1"/>
  <c r="DH358" i="1"/>
  <c r="DH359" i="1"/>
  <c r="DH360" i="1"/>
  <c r="DH361" i="1"/>
  <c r="DH362" i="1"/>
  <c r="DH363" i="1"/>
  <c r="DH364" i="1"/>
  <c r="DH365" i="1"/>
  <c r="DH366" i="1"/>
  <c r="DH367" i="1"/>
  <c r="DH368" i="1"/>
  <c r="DH369" i="1"/>
  <c r="DH370" i="1"/>
  <c r="DH6" i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7" i="1"/>
  <c r="DI48" i="1"/>
  <c r="DI49" i="1"/>
  <c r="DI50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6" i="1"/>
  <c r="DJ8" i="1"/>
  <c r="DJ9" i="1"/>
  <c r="DJ10" i="1"/>
  <c r="DJ11" i="1"/>
  <c r="DJ12" i="1"/>
  <c r="DJ13" i="1"/>
  <c r="DJ14" i="1"/>
  <c r="DJ15" i="1"/>
  <c r="DJ16" i="1"/>
  <c r="DJ17" i="1"/>
  <c r="DJ18" i="1"/>
  <c r="DJ19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7" i="1"/>
  <c r="DJ48" i="1"/>
  <c r="DJ49" i="1"/>
  <c r="DJ50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6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7" i="1"/>
  <c r="DK48" i="1"/>
  <c r="DK49" i="1"/>
  <c r="DK50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6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7" i="1"/>
  <c r="DL48" i="1"/>
  <c r="DL49" i="1"/>
  <c r="DL50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6" i="1"/>
  <c r="DM8" i="1"/>
  <c r="DM9" i="1"/>
  <c r="DM10" i="1"/>
  <c r="DM11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7" i="1"/>
  <c r="DM48" i="1"/>
  <c r="DM49" i="1"/>
  <c r="DM50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6" i="1"/>
  <c r="DN8" i="1"/>
  <c r="DN9" i="1"/>
  <c r="DN10" i="1"/>
  <c r="DN11" i="1"/>
  <c r="DN12" i="1"/>
  <c r="DN13" i="1"/>
  <c r="DN14" i="1"/>
  <c r="DN15" i="1"/>
  <c r="DN16" i="1"/>
  <c r="DN17" i="1"/>
  <c r="DN18" i="1"/>
  <c r="DN19" i="1"/>
  <c r="DN20" i="1"/>
  <c r="DN21" i="1"/>
  <c r="DN22" i="1"/>
  <c r="DN23" i="1"/>
  <c r="DN24" i="1"/>
  <c r="DN25" i="1"/>
  <c r="DN26" i="1"/>
  <c r="DN27" i="1"/>
  <c r="DN28" i="1"/>
  <c r="DN29" i="1"/>
  <c r="DN30" i="1"/>
  <c r="DN31" i="1"/>
  <c r="DN32" i="1"/>
  <c r="DN33" i="1"/>
  <c r="DN34" i="1"/>
  <c r="DN35" i="1"/>
  <c r="DN36" i="1"/>
  <c r="DN37" i="1"/>
  <c r="DN38" i="1"/>
  <c r="DN39" i="1"/>
  <c r="DN40" i="1"/>
  <c r="DN41" i="1"/>
  <c r="DN42" i="1"/>
  <c r="DN43" i="1"/>
  <c r="DN44" i="1"/>
  <c r="DN47" i="1"/>
  <c r="DN48" i="1"/>
  <c r="DN49" i="1"/>
  <c r="DN50" i="1"/>
  <c r="DN52" i="1"/>
  <c r="DN53" i="1"/>
  <c r="DN54" i="1"/>
  <c r="DN55" i="1"/>
  <c r="DN56" i="1"/>
  <c r="DN57" i="1"/>
  <c r="DN58" i="1"/>
  <c r="DN59" i="1"/>
  <c r="DN60" i="1"/>
  <c r="DN61" i="1"/>
  <c r="DN62" i="1"/>
  <c r="DN63" i="1"/>
  <c r="DN64" i="1"/>
  <c r="DN65" i="1"/>
  <c r="DN66" i="1"/>
  <c r="DN67" i="1"/>
  <c r="DN68" i="1"/>
  <c r="DN69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120" i="1"/>
  <c r="DN121" i="1"/>
  <c r="DN122" i="1"/>
  <c r="DN123" i="1"/>
  <c r="DN124" i="1"/>
  <c r="DN125" i="1"/>
  <c r="DN126" i="1"/>
  <c r="DN127" i="1"/>
  <c r="DN128" i="1"/>
  <c r="DN129" i="1"/>
  <c r="DN130" i="1"/>
  <c r="DN131" i="1"/>
  <c r="DN132" i="1"/>
  <c r="DN133" i="1"/>
  <c r="DN134" i="1"/>
  <c r="DN135" i="1"/>
  <c r="DN136" i="1"/>
  <c r="DN137" i="1"/>
  <c r="DN138" i="1"/>
  <c r="DN139" i="1"/>
  <c r="DN140" i="1"/>
  <c r="DN141" i="1"/>
  <c r="DN142" i="1"/>
  <c r="DN143" i="1"/>
  <c r="DN144" i="1"/>
  <c r="DN145" i="1"/>
  <c r="DN146" i="1"/>
  <c r="DN147" i="1"/>
  <c r="DN148" i="1"/>
  <c r="DN149" i="1"/>
  <c r="DN150" i="1"/>
  <c r="DN151" i="1"/>
  <c r="DN152" i="1"/>
  <c r="DN153" i="1"/>
  <c r="DN154" i="1"/>
  <c r="DN155" i="1"/>
  <c r="DN156" i="1"/>
  <c r="DN157" i="1"/>
  <c r="DN158" i="1"/>
  <c r="DN159" i="1"/>
  <c r="DN160" i="1"/>
  <c r="DN161" i="1"/>
  <c r="DN162" i="1"/>
  <c r="DN163" i="1"/>
  <c r="DN164" i="1"/>
  <c r="DN165" i="1"/>
  <c r="DN166" i="1"/>
  <c r="DN167" i="1"/>
  <c r="DN168" i="1"/>
  <c r="DN169" i="1"/>
  <c r="DN170" i="1"/>
  <c r="DN171" i="1"/>
  <c r="DN172" i="1"/>
  <c r="DN173" i="1"/>
  <c r="DN174" i="1"/>
  <c r="DN175" i="1"/>
  <c r="DN176" i="1"/>
  <c r="DN177" i="1"/>
  <c r="DN178" i="1"/>
  <c r="DN179" i="1"/>
  <c r="DN180" i="1"/>
  <c r="DN181" i="1"/>
  <c r="DN182" i="1"/>
  <c r="DN183" i="1"/>
  <c r="DN184" i="1"/>
  <c r="DN185" i="1"/>
  <c r="DN186" i="1"/>
  <c r="DN187" i="1"/>
  <c r="DN188" i="1"/>
  <c r="DN189" i="1"/>
  <c r="DN190" i="1"/>
  <c r="DN191" i="1"/>
  <c r="DN192" i="1"/>
  <c r="DN193" i="1"/>
  <c r="DN194" i="1"/>
  <c r="DN195" i="1"/>
  <c r="DN196" i="1"/>
  <c r="DN197" i="1"/>
  <c r="DN198" i="1"/>
  <c r="DN199" i="1"/>
  <c r="DN200" i="1"/>
  <c r="DN201" i="1"/>
  <c r="DN202" i="1"/>
  <c r="DN203" i="1"/>
  <c r="DN204" i="1"/>
  <c r="DN205" i="1"/>
  <c r="DN206" i="1"/>
  <c r="DN207" i="1"/>
  <c r="DN208" i="1"/>
  <c r="DN209" i="1"/>
  <c r="DN210" i="1"/>
  <c r="DN211" i="1"/>
  <c r="DN212" i="1"/>
  <c r="DN213" i="1"/>
  <c r="DN214" i="1"/>
  <c r="DN215" i="1"/>
  <c r="DN216" i="1"/>
  <c r="DN217" i="1"/>
  <c r="DN218" i="1"/>
  <c r="DN219" i="1"/>
  <c r="DN220" i="1"/>
  <c r="DN221" i="1"/>
  <c r="DN222" i="1"/>
  <c r="DN223" i="1"/>
  <c r="DN224" i="1"/>
  <c r="DN225" i="1"/>
  <c r="DN226" i="1"/>
  <c r="DN227" i="1"/>
  <c r="DN228" i="1"/>
  <c r="DN229" i="1"/>
  <c r="DN230" i="1"/>
  <c r="DN231" i="1"/>
  <c r="DN232" i="1"/>
  <c r="DN233" i="1"/>
  <c r="DN234" i="1"/>
  <c r="DN235" i="1"/>
  <c r="DN236" i="1"/>
  <c r="DN237" i="1"/>
  <c r="DN238" i="1"/>
  <c r="DN239" i="1"/>
  <c r="DN240" i="1"/>
  <c r="DN241" i="1"/>
  <c r="DN242" i="1"/>
  <c r="DN243" i="1"/>
  <c r="DN244" i="1"/>
  <c r="DN245" i="1"/>
  <c r="DN246" i="1"/>
  <c r="DN247" i="1"/>
  <c r="DN248" i="1"/>
  <c r="DN249" i="1"/>
  <c r="DN250" i="1"/>
  <c r="DN251" i="1"/>
  <c r="DN252" i="1"/>
  <c r="DN253" i="1"/>
  <c r="DN254" i="1"/>
  <c r="DN255" i="1"/>
  <c r="DN256" i="1"/>
  <c r="DN257" i="1"/>
  <c r="DN258" i="1"/>
  <c r="DN259" i="1"/>
  <c r="DN260" i="1"/>
  <c r="DN261" i="1"/>
  <c r="DN262" i="1"/>
  <c r="DN263" i="1"/>
  <c r="DN264" i="1"/>
  <c r="DN265" i="1"/>
  <c r="DN266" i="1"/>
  <c r="DN267" i="1"/>
  <c r="DN268" i="1"/>
  <c r="DN269" i="1"/>
  <c r="DN270" i="1"/>
  <c r="DN271" i="1"/>
  <c r="DN272" i="1"/>
  <c r="DN273" i="1"/>
  <c r="DN274" i="1"/>
  <c r="DN275" i="1"/>
  <c r="DN276" i="1"/>
  <c r="DN277" i="1"/>
  <c r="DN278" i="1"/>
  <c r="DN279" i="1"/>
  <c r="DN280" i="1"/>
  <c r="DN281" i="1"/>
  <c r="DN282" i="1"/>
  <c r="DN283" i="1"/>
  <c r="DN284" i="1"/>
  <c r="DN285" i="1"/>
  <c r="DN286" i="1"/>
  <c r="DN287" i="1"/>
  <c r="DN288" i="1"/>
  <c r="DN289" i="1"/>
  <c r="DN290" i="1"/>
  <c r="DN291" i="1"/>
  <c r="DN292" i="1"/>
  <c r="DN293" i="1"/>
  <c r="DN294" i="1"/>
  <c r="DN295" i="1"/>
  <c r="DN296" i="1"/>
  <c r="DN297" i="1"/>
  <c r="DN298" i="1"/>
  <c r="DN299" i="1"/>
  <c r="DN300" i="1"/>
  <c r="DN301" i="1"/>
  <c r="DN302" i="1"/>
  <c r="DN303" i="1"/>
  <c r="DN304" i="1"/>
  <c r="DN305" i="1"/>
  <c r="DN306" i="1"/>
  <c r="DN307" i="1"/>
  <c r="DN308" i="1"/>
  <c r="DN309" i="1"/>
  <c r="DN310" i="1"/>
  <c r="DN311" i="1"/>
  <c r="DN312" i="1"/>
  <c r="DN313" i="1"/>
  <c r="DN314" i="1"/>
  <c r="DN315" i="1"/>
  <c r="DN316" i="1"/>
  <c r="DN317" i="1"/>
  <c r="DN318" i="1"/>
  <c r="DN319" i="1"/>
  <c r="DN320" i="1"/>
  <c r="DN321" i="1"/>
  <c r="DN322" i="1"/>
  <c r="DN323" i="1"/>
  <c r="DN324" i="1"/>
  <c r="DN325" i="1"/>
  <c r="DN326" i="1"/>
  <c r="DN327" i="1"/>
  <c r="DN328" i="1"/>
  <c r="DN329" i="1"/>
  <c r="DN330" i="1"/>
  <c r="DN331" i="1"/>
  <c r="DN332" i="1"/>
  <c r="DN333" i="1"/>
  <c r="DN334" i="1"/>
  <c r="DN335" i="1"/>
  <c r="DN336" i="1"/>
  <c r="DN337" i="1"/>
  <c r="DN338" i="1"/>
  <c r="DN339" i="1"/>
  <c r="DN340" i="1"/>
  <c r="DN341" i="1"/>
  <c r="DN342" i="1"/>
  <c r="DN343" i="1"/>
  <c r="DN344" i="1"/>
  <c r="DN345" i="1"/>
  <c r="DN346" i="1"/>
  <c r="DN347" i="1"/>
  <c r="DN348" i="1"/>
  <c r="DN349" i="1"/>
  <c r="DN350" i="1"/>
  <c r="DN351" i="1"/>
  <c r="DN352" i="1"/>
  <c r="DN353" i="1"/>
  <c r="DN354" i="1"/>
  <c r="DN355" i="1"/>
  <c r="DN356" i="1"/>
  <c r="DN357" i="1"/>
  <c r="DN358" i="1"/>
  <c r="DN359" i="1"/>
  <c r="DN360" i="1"/>
  <c r="DN361" i="1"/>
  <c r="DN362" i="1"/>
  <c r="DN363" i="1"/>
  <c r="DN364" i="1"/>
  <c r="DN365" i="1"/>
  <c r="DN366" i="1"/>
  <c r="DN367" i="1"/>
  <c r="DN368" i="1"/>
  <c r="DN369" i="1"/>
  <c r="DN370" i="1"/>
  <c r="DN6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7" i="1"/>
  <c r="DO48" i="1"/>
  <c r="DO49" i="1"/>
  <c r="DO50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6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7" i="1"/>
  <c r="DP48" i="1"/>
  <c r="DP49" i="1"/>
  <c r="DP50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6" i="1"/>
  <c r="DQ8" i="1"/>
  <c r="DQ9" i="1"/>
  <c r="DQ10" i="1"/>
  <c r="DQ11" i="1"/>
  <c r="DQ12" i="1"/>
  <c r="DQ13" i="1"/>
  <c r="DQ14" i="1"/>
  <c r="DQ15" i="1"/>
  <c r="DQ16" i="1"/>
  <c r="DQ17" i="1"/>
  <c r="DQ18" i="1"/>
  <c r="DQ19" i="1"/>
  <c r="DQ20" i="1"/>
  <c r="DQ21" i="1"/>
  <c r="DQ22" i="1"/>
  <c r="DQ23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39" i="1"/>
  <c r="DQ40" i="1"/>
  <c r="DQ41" i="1"/>
  <c r="DQ42" i="1"/>
  <c r="DQ43" i="1"/>
  <c r="DQ44" i="1"/>
  <c r="DQ47" i="1"/>
  <c r="DQ48" i="1"/>
  <c r="DQ49" i="1"/>
  <c r="DQ50" i="1"/>
  <c r="DQ52" i="1"/>
  <c r="DQ53" i="1"/>
  <c r="DQ54" i="1"/>
  <c r="DQ55" i="1"/>
  <c r="DQ56" i="1"/>
  <c r="DQ57" i="1"/>
  <c r="DQ58" i="1"/>
  <c r="DQ59" i="1"/>
  <c r="DQ60" i="1"/>
  <c r="DQ61" i="1"/>
  <c r="DQ62" i="1"/>
  <c r="DQ63" i="1"/>
  <c r="DQ64" i="1"/>
  <c r="DQ65" i="1"/>
  <c r="DQ66" i="1"/>
  <c r="DQ67" i="1"/>
  <c r="DQ68" i="1"/>
  <c r="DQ69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120" i="1"/>
  <c r="DQ121" i="1"/>
  <c r="DQ122" i="1"/>
  <c r="DQ123" i="1"/>
  <c r="DQ124" i="1"/>
  <c r="DQ125" i="1"/>
  <c r="DQ126" i="1"/>
  <c r="DQ127" i="1"/>
  <c r="DQ128" i="1"/>
  <c r="DQ129" i="1"/>
  <c r="DQ130" i="1"/>
  <c r="DQ131" i="1"/>
  <c r="DQ132" i="1"/>
  <c r="DQ133" i="1"/>
  <c r="DQ134" i="1"/>
  <c r="DQ135" i="1"/>
  <c r="DQ136" i="1"/>
  <c r="DQ137" i="1"/>
  <c r="DQ138" i="1"/>
  <c r="DQ139" i="1"/>
  <c r="DQ140" i="1"/>
  <c r="DQ141" i="1"/>
  <c r="DQ142" i="1"/>
  <c r="DQ143" i="1"/>
  <c r="DQ144" i="1"/>
  <c r="DQ145" i="1"/>
  <c r="DQ146" i="1"/>
  <c r="DQ147" i="1"/>
  <c r="DQ148" i="1"/>
  <c r="DQ149" i="1"/>
  <c r="DQ150" i="1"/>
  <c r="DQ151" i="1"/>
  <c r="DQ152" i="1"/>
  <c r="DQ153" i="1"/>
  <c r="DQ154" i="1"/>
  <c r="DQ155" i="1"/>
  <c r="DQ156" i="1"/>
  <c r="DQ157" i="1"/>
  <c r="DQ158" i="1"/>
  <c r="DQ159" i="1"/>
  <c r="DQ160" i="1"/>
  <c r="DQ161" i="1"/>
  <c r="DQ162" i="1"/>
  <c r="DQ163" i="1"/>
  <c r="DQ164" i="1"/>
  <c r="DQ165" i="1"/>
  <c r="DQ166" i="1"/>
  <c r="DQ167" i="1"/>
  <c r="DQ168" i="1"/>
  <c r="DQ169" i="1"/>
  <c r="DQ170" i="1"/>
  <c r="DQ171" i="1"/>
  <c r="DQ172" i="1"/>
  <c r="DQ173" i="1"/>
  <c r="DQ174" i="1"/>
  <c r="DQ175" i="1"/>
  <c r="DQ176" i="1"/>
  <c r="DQ177" i="1"/>
  <c r="DQ178" i="1"/>
  <c r="DQ179" i="1"/>
  <c r="DQ180" i="1"/>
  <c r="DQ181" i="1"/>
  <c r="DQ182" i="1"/>
  <c r="DQ183" i="1"/>
  <c r="DQ184" i="1"/>
  <c r="DQ185" i="1"/>
  <c r="DQ186" i="1"/>
  <c r="DQ187" i="1"/>
  <c r="DQ188" i="1"/>
  <c r="DQ189" i="1"/>
  <c r="DQ190" i="1"/>
  <c r="DQ191" i="1"/>
  <c r="DQ192" i="1"/>
  <c r="DQ193" i="1"/>
  <c r="DQ194" i="1"/>
  <c r="DQ195" i="1"/>
  <c r="DQ196" i="1"/>
  <c r="DQ197" i="1"/>
  <c r="DQ198" i="1"/>
  <c r="DQ199" i="1"/>
  <c r="DQ200" i="1"/>
  <c r="DQ201" i="1"/>
  <c r="DQ202" i="1"/>
  <c r="DQ203" i="1"/>
  <c r="DQ204" i="1"/>
  <c r="DQ205" i="1"/>
  <c r="DQ206" i="1"/>
  <c r="DQ207" i="1"/>
  <c r="DQ208" i="1"/>
  <c r="DQ209" i="1"/>
  <c r="DQ210" i="1"/>
  <c r="DQ211" i="1"/>
  <c r="DQ212" i="1"/>
  <c r="DQ213" i="1"/>
  <c r="DQ214" i="1"/>
  <c r="DQ215" i="1"/>
  <c r="DQ216" i="1"/>
  <c r="DQ217" i="1"/>
  <c r="DQ218" i="1"/>
  <c r="DQ219" i="1"/>
  <c r="DQ220" i="1"/>
  <c r="DQ221" i="1"/>
  <c r="DQ222" i="1"/>
  <c r="DQ223" i="1"/>
  <c r="DQ224" i="1"/>
  <c r="DQ225" i="1"/>
  <c r="DQ226" i="1"/>
  <c r="DQ227" i="1"/>
  <c r="DQ228" i="1"/>
  <c r="DQ229" i="1"/>
  <c r="DQ230" i="1"/>
  <c r="DQ231" i="1"/>
  <c r="DQ232" i="1"/>
  <c r="DQ233" i="1"/>
  <c r="DQ234" i="1"/>
  <c r="DQ235" i="1"/>
  <c r="DQ236" i="1"/>
  <c r="DQ237" i="1"/>
  <c r="DQ238" i="1"/>
  <c r="DQ239" i="1"/>
  <c r="DQ240" i="1"/>
  <c r="DQ241" i="1"/>
  <c r="DQ242" i="1"/>
  <c r="DQ243" i="1"/>
  <c r="DQ244" i="1"/>
  <c r="DQ245" i="1"/>
  <c r="DQ246" i="1"/>
  <c r="DQ247" i="1"/>
  <c r="DQ248" i="1"/>
  <c r="DQ249" i="1"/>
  <c r="DQ250" i="1"/>
  <c r="DQ251" i="1"/>
  <c r="DQ252" i="1"/>
  <c r="DQ253" i="1"/>
  <c r="DQ254" i="1"/>
  <c r="DQ255" i="1"/>
  <c r="DQ256" i="1"/>
  <c r="DQ257" i="1"/>
  <c r="DQ258" i="1"/>
  <c r="DQ259" i="1"/>
  <c r="DQ260" i="1"/>
  <c r="DQ261" i="1"/>
  <c r="DQ262" i="1"/>
  <c r="DQ263" i="1"/>
  <c r="DQ264" i="1"/>
  <c r="DQ265" i="1"/>
  <c r="DQ266" i="1"/>
  <c r="DQ267" i="1"/>
  <c r="DQ268" i="1"/>
  <c r="DQ269" i="1"/>
  <c r="DQ270" i="1"/>
  <c r="DQ271" i="1"/>
  <c r="DQ272" i="1"/>
  <c r="DQ273" i="1"/>
  <c r="DQ274" i="1"/>
  <c r="DQ275" i="1"/>
  <c r="DQ276" i="1"/>
  <c r="DQ277" i="1"/>
  <c r="DQ278" i="1"/>
  <c r="DQ279" i="1"/>
  <c r="DQ280" i="1"/>
  <c r="DQ281" i="1"/>
  <c r="DQ282" i="1"/>
  <c r="DQ283" i="1"/>
  <c r="DQ284" i="1"/>
  <c r="DQ285" i="1"/>
  <c r="DQ286" i="1"/>
  <c r="DQ287" i="1"/>
  <c r="DQ288" i="1"/>
  <c r="DQ289" i="1"/>
  <c r="DQ290" i="1"/>
  <c r="DQ291" i="1"/>
  <c r="DQ292" i="1"/>
  <c r="DQ293" i="1"/>
  <c r="DQ294" i="1"/>
  <c r="DQ295" i="1"/>
  <c r="DQ296" i="1"/>
  <c r="DQ297" i="1"/>
  <c r="DQ298" i="1"/>
  <c r="DQ299" i="1"/>
  <c r="DQ300" i="1"/>
  <c r="DQ301" i="1"/>
  <c r="DQ302" i="1"/>
  <c r="DQ303" i="1"/>
  <c r="DQ304" i="1"/>
  <c r="DQ305" i="1"/>
  <c r="DQ306" i="1"/>
  <c r="DQ307" i="1"/>
  <c r="DQ308" i="1"/>
  <c r="DQ309" i="1"/>
  <c r="DQ310" i="1"/>
  <c r="DQ311" i="1"/>
  <c r="DQ312" i="1"/>
  <c r="DQ313" i="1"/>
  <c r="DQ314" i="1"/>
  <c r="DQ315" i="1"/>
  <c r="DQ316" i="1"/>
  <c r="DQ317" i="1"/>
  <c r="DQ318" i="1"/>
  <c r="DQ319" i="1"/>
  <c r="DQ320" i="1"/>
  <c r="DQ321" i="1"/>
  <c r="DQ322" i="1"/>
  <c r="DQ323" i="1"/>
  <c r="DQ324" i="1"/>
  <c r="DQ325" i="1"/>
  <c r="DQ326" i="1"/>
  <c r="DQ327" i="1"/>
  <c r="DQ328" i="1"/>
  <c r="DQ329" i="1"/>
  <c r="DQ330" i="1"/>
  <c r="DQ331" i="1"/>
  <c r="DQ332" i="1"/>
  <c r="DQ333" i="1"/>
  <c r="DQ334" i="1"/>
  <c r="DQ335" i="1"/>
  <c r="DQ336" i="1"/>
  <c r="DQ337" i="1"/>
  <c r="DQ338" i="1"/>
  <c r="DQ339" i="1"/>
  <c r="DQ340" i="1"/>
  <c r="DQ341" i="1"/>
  <c r="DQ342" i="1"/>
  <c r="DQ343" i="1"/>
  <c r="DQ344" i="1"/>
  <c r="DQ345" i="1"/>
  <c r="DQ346" i="1"/>
  <c r="DQ347" i="1"/>
  <c r="DQ348" i="1"/>
  <c r="DQ349" i="1"/>
  <c r="DQ350" i="1"/>
  <c r="DQ351" i="1"/>
  <c r="DQ352" i="1"/>
  <c r="DQ353" i="1"/>
  <c r="DQ354" i="1"/>
  <c r="DQ355" i="1"/>
  <c r="DQ356" i="1"/>
  <c r="DQ357" i="1"/>
  <c r="DQ358" i="1"/>
  <c r="DQ359" i="1"/>
  <c r="DQ360" i="1"/>
  <c r="DQ361" i="1"/>
  <c r="DQ362" i="1"/>
  <c r="DQ363" i="1"/>
  <c r="DQ364" i="1"/>
  <c r="DQ365" i="1"/>
  <c r="DQ366" i="1"/>
  <c r="DQ367" i="1"/>
  <c r="DQ368" i="1"/>
  <c r="DQ369" i="1"/>
  <c r="DQ370" i="1"/>
  <c r="DQ6" i="1"/>
  <c r="DR8" i="1"/>
  <c r="DR9" i="1"/>
  <c r="DR10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7" i="1"/>
  <c r="DR48" i="1"/>
  <c r="DR49" i="1"/>
  <c r="DR50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6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7" i="1"/>
  <c r="DS48" i="1"/>
  <c r="DS49" i="1"/>
  <c r="DS50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6" i="1"/>
  <c r="DT8" i="1"/>
  <c r="DT9" i="1"/>
  <c r="DT10" i="1"/>
  <c r="DT11" i="1"/>
  <c r="DT12" i="1"/>
  <c r="DT13" i="1"/>
  <c r="DT14" i="1"/>
  <c r="DT15" i="1"/>
  <c r="DT16" i="1"/>
  <c r="DT17" i="1"/>
  <c r="DT18" i="1"/>
  <c r="DT19" i="1"/>
  <c r="DT20" i="1"/>
  <c r="DT21" i="1"/>
  <c r="DT22" i="1"/>
  <c r="DT23" i="1"/>
  <c r="DT24" i="1"/>
  <c r="DT25" i="1"/>
  <c r="DT26" i="1"/>
  <c r="DT27" i="1"/>
  <c r="DT28" i="1"/>
  <c r="DT29" i="1"/>
  <c r="DT30" i="1"/>
  <c r="DT31" i="1"/>
  <c r="DT32" i="1"/>
  <c r="DT33" i="1"/>
  <c r="DT34" i="1"/>
  <c r="DT35" i="1"/>
  <c r="DT36" i="1"/>
  <c r="DT37" i="1"/>
  <c r="DT38" i="1"/>
  <c r="DT39" i="1"/>
  <c r="DT40" i="1"/>
  <c r="DT41" i="1"/>
  <c r="DT42" i="1"/>
  <c r="DT43" i="1"/>
  <c r="DT44" i="1"/>
  <c r="DT47" i="1"/>
  <c r="DT48" i="1"/>
  <c r="DT49" i="1"/>
  <c r="DT50" i="1"/>
  <c r="DT52" i="1"/>
  <c r="DT53" i="1"/>
  <c r="DT54" i="1"/>
  <c r="DT55" i="1"/>
  <c r="DT56" i="1"/>
  <c r="DT57" i="1"/>
  <c r="DT58" i="1"/>
  <c r="DT59" i="1"/>
  <c r="DT60" i="1"/>
  <c r="DT61" i="1"/>
  <c r="DT62" i="1"/>
  <c r="DT63" i="1"/>
  <c r="DT64" i="1"/>
  <c r="DT65" i="1"/>
  <c r="DT66" i="1"/>
  <c r="DT67" i="1"/>
  <c r="DT68" i="1"/>
  <c r="DT69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120" i="1"/>
  <c r="DT121" i="1"/>
  <c r="DT122" i="1"/>
  <c r="DT123" i="1"/>
  <c r="DT124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38" i="1"/>
  <c r="DT139" i="1"/>
  <c r="DT140" i="1"/>
  <c r="DT141" i="1"/>
  <c r="DT142" i="1"/>
  <c r="DT143" i="1"/>
  <c r="DT144" i="1"/>
  <c r="DT145" i="1"/>
  <c r="DT146" i="1"/>
  <c r="DT147" i="1"/>
  <c r="DT148" i="1"/>
  <c r="DT149" i="1"/>
  <c r="DT150" i="1"/>
  <c r="DT151" i="1"/>
  <c r="DT152" i="1"/>
  <c r="DT153" i="1"/>
  <c r="DT154" i="1"/>
  <c r="DT155" i="1"/>
  <c r="DT156" i="1"/>
  <c r="DT157" i="1"/>
  <c r="DT158" i="1"/>
  <c r="DT159" i="1"/>
  <c r="DT160" i="1"/>
  <c r="DT161" i="1"/>
  <c r="DT162" i="1"/>
  <c r="DT163" i="1"/>
  <c r="DT164" i="1"/>
  <c r="DT165" i="1"/>
  <c r="DT166" i="1"/>
  <c r="DT167" i="1"/>
  <c r="DT168" i="1"/>
  <c r="DT169" i="1"/>
  <c r="DT170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DT188" i="1"/>
  <c r="DT189" i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T205" i="1"/>
  <c r="DT206" i="1"/>
  <c r="DT207" i="1"/>
  <c r="DT208" i="1"/>
  <c r="DT209" i="1"/>
  <c r="DT210" i="1"/>
  <c r="DT211" i="1"/>
  <c r="DT212" i="1"/>
  <c r="DT213" i="1"/>
  <c r="DT214" i="1"/>
  <c r="DT215" i="1"/>
  <c r="DT216" i="1"/>
  <c r="DT217" i="1"/>
  <c r="DT218" i="1"/>
  <c r="DT219" i="1"/>
  <c r="DT220" i="1"/>
  <c r="DT221" i="1"/>
  <c r="DT222" i="1"/>
  <c r="DT223" i="1"/>
  <c r="DT224" i="1"/>
  <c r="DT225" i="1"/>
  <c r="DT226" i="1"/>
  <c r="DT227" i="1"/>
  <c r="DT228" i="1"/>
  <c r="DT229" i="1"/>
  <c r="DT230" i="1"/>
  <c r="DT231" i="1"/>
  <c r="DT232" i="1"/>
  <c r="DT233" i="1"/>
  <c r="DT234" i="1"/>
  <c r="DT235" i="1"/>
  <c r="DT236" i="1"/>
  <c r="DT237" i="1"/>
  <c r="DT238" i="1"/>
  <c r="DT239" i="1"/>
  <c r="DT240" i="1"/>
  <c r="DT241" i="1"/>
  <c r="DT242" i="1"/>
  <c r="DT243" i="1"/>
  <c r="DT244" i="1"/>
  <c r="DT245" i="1"/>
  <c r="DT246" i="1"/>
  <c r="DT247" i="1"/>
  <c r="DT248" i="1"/>
  <c r="DT249" i="1"/>
  <c r="DT250" i="1"/>
  <c r="DT251" i="1"/>
  <c r="DT252" i="1"/>
  <c r="DT253" i="1"/>
  <c r="DT254" i="1"/>
  <c r="DT255" i="1"/>
  <c r="DT256" i="1"/>
  <c r="DT257" i="1"/>
  <c r="DT258" i="1"/>
  <c r="DT259" i="1"/>
  <c r="DT260" i="1"/>
  <c r="DT261" i="1"/>
  <c r="DT262" i="1"/>
  <c r="DT263" i="1"/>
  <c r="DT264" i="1"/>
  <c r="DT265" i="1"/>
  <c r="DT266" i="1"/>
  <c r="DT267" i="1"/>
  <c r="DT268" i="1"/>
  <c r="DT269" i="1"/>
  <c r="DT270" i="1"/>
  <c r="DT271" i="1"/>
  <c r="DT272" i="1"/>
  <c r="DT273" i="1"/>
  <c r="DT274" i="1"/>
  <c r="DT275" i="1"/>
  <c r="DT276" i="1"/>
  <c r="DT277" i="1"/>
  <c r="DT278" i="1"/>
  <c r="DT279" i="1"/>
  <c r="DT280" i="1"/>
  <c r="DT281" i="1"/>
  <c r="DT282" i="1"/>
  <c r="DT283" i="1"/>
  <c r="DT284" i="1"/>
  <c r="DT285" i="1"/>
  <c r="DT286" i="1"/>
  <c r="DT287" i="1"/>
  <c r="DT288" i="1"/>
  <c r="DT289" i="1"/>
  <c r="DT290" i="1"/>
  <c r="DT291" i="1"/>
  <c r="DT292" i="1"/>
  <c r="DT293" i="1"/>
  <c r="DT294" i="1"/>
  <c r="DT295" i="1"/>
  <c r="DT296" i="1"/>
  <c r="DT297" i="1"/>
  <c r="DT298" i="1"/>
  <c r="DT299" i="1"/>
  <c r="DT300" i="1"/>
  <c r="DT301" i="1"/>
  <c r="DT302" i="1"/>
  <c r="DT303" i="1"/>
  <c r="DT304" i="1"/>
  <c r="DT305" i="1"/>
  <c r="DT306" i="1"/>
  <c r="DT307" i="1"/>
  <c r="DT308" i="1"/>
  <c r="DT309" i="1"/>
  <c r="DT310" i="1"/>
  <c r="DT311" i="1"/>
  <c r="DT312" i="1"/>
  <c r="DT313" i="1"/>
  <c r="DT314" i="1"/>
  <c r="DT315" i="1"/>
  <c r="DT316" i="1"/>
  <c r="DT317" i="1"/>
  <c r="DT318" i="1"/>
  <c r="DT319" i="1"/>
  <c r="DT320" i="1"/>
  <c r="DT321" i="1"/>
  <c r="DT322" i="1"/>
  <c r="DT323" i="1"/>
  <c r="DT324" i="1"/>
  <c r="DT325" i="1"/>
  <c r="DT326" i="1"/>
  <c r="DT327" i="1"/>
  <c r="DT328" i="1"/>
  <c r="DT329" i="1"/>
  <c r="DT330" i="1"/>
  <c r="DT331" i="1"/>
  <c r="DT332" i="1"/>
  <c r="DT333" i="1"/>
  <c r="DT334" i="1"/>
  <c r="DT335" i="1"/>
  <c r="DT336" i="1"/>
  <c r="DT337" i="1"/>
  <c r="DT338" i="1"/>
  <c r="DT339" i="1"/>
  <c r="DT340" i="1"/>
  <c r="DT341" i="1"/>
  <c r="DT342" i="1"/>
  <c r="DT343" i="1"/>
  <c r="DT344" i="1"/>
  <c r="DT345" i="1"/>
  <c r="DT346" i="1"/>
  <c r="DT347" i="1"/>
  <c r="DT348" i="1"/>
  <c r="DT349" i="1"/>
  <c r="DT350" i="1"/>
  <c r="DT351" i="1"/>
  <c r="DT352" i="1"/>
  <c r="DT353" i="1"/>
  <c r="DT354" i="1"/>
  <c r="DT355" i="1"/>
  <c r="DT356" i="1"/>
  <c r="DT357" i="1"/>
  <c r="DT358" i="1"/>
  <c r="DT359" i="1"/>
  <c r="DT360" i="1"/>
  <c r="DT361" i="1"/>
  <c r="DT362" i="1"/>
  <c r="DT363" i="1"/>
  <c r="DT364" i="1"/>
  <c r="DT365" i="1"/>
  <c r="DT366" i="1"/>
  <c r="DT367" i="1"/>
  <c r="DT368" i="1"/>
  <c r="DT369" i="1"/>
  <c r="DT370" i="1"/>
  <c r="DT6" i="1"/>
  <c r="DU8" i="1"/>
  <c r="DU9" i="1"/>
  <c r="DU10" i="1"/>
  <c r="DU11" i="1"/>
  <c r="DU12" i="1"/>
  <c r="DU13" i="1"/>
  <c r="DU14" i="1"/>
  <c r="DU15" i="1"/>
  <c r="DU16" i="1"/>
  <c r="DU17" i="1"/>
  <c r="DU18" i="1"/>
  <c r="DU19" i="1"/>
  <c r="DU20" i="1"/>
  <c r="DU21" i="1"/>
  <c r="DU22" i="1"/>
  <c r="DU23" i="1"/>
  <c r="DU24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39" i="1"/>
  <c r="DU40" i="1"/>
  <c r="DU41" i="1"/>
  <c r="DU42" i="1"/>
  <c r="DU43" i="1"/>
  <c r="DU44" i="1"/>
  <c r="DU47" i="1"/>
  <c r="DU48" i="1"/>
  <c r="DU49" i="1"/>
  <c r="DU50" i="1"/>
  <c r="DU52" i="1"/>
  <c r="DU53" i="1"/>
  <c r="DU54" i="1"/>
  <c r="DU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0" i="1"/>
  <c r="DU121" i="1"/>
  <c r="DU122" i="1"/>
  <c r="DU123" i="1"/>
  <c r="DU124" i="1"/>
  <c r="DU125" i="1"/>
  <c r="DU126" i="1"/>
  <c r="DU127" i="1"/>
  <c r="DU128" i="1"/>
  <c r="DU129" i="1"/>
  <c r="DU130" i="1"/>
  <c r="DU131" i="1"/>
  <c r="DU132" i="1"/>
  <c r="DU133" i="1"/>
  <c r="DU134" i="1"/>
  <c r="DU135" i="1"/>
  <c r="DU136" i="1"/>
  <c r="DU137" i="1"/>
  <c r="DU138" i="1"/>
  <c r="DU139" i="1"/>
  <c r="DU140" i="1"/>
  <c r="DU141" i="1"/>
  <c r="DU142" i="1"/>
  <c r="DU143" i="1"/>
  <c r="DU144" i="1"/>
  <c r="DU145" i="1"/>
  <c r="DU146" i="1"/>
  <c r="DU147" i="1"/>
  <c r="DU148" i="1"/>
  <c r="DU149" i="1"/>
  <c r="DU150" i="1"/>
  <c r="DU151" i="1"/>
  <c r="DU152" i="1"/>
  <c r="DU153" i="1"/>
  <c r="DU154" i="1"/>
  <c r="DU155" i="1"/>
  <c r="DU156" i="1"/>
  <c r="DU157" i="1"/>
  <c r="DU158" i="1"/>
  <c r="DU159" i="1"/>
  <c r="DU160" i="1"/>
  <c r="DU161" i="1"/>
  <c r="DU162" i="1"/>
  <c r="DU163" i="1"/>
  <c r="DU164" i="1"/>
  <c r="DU165" i="1"/>
  <c r="DU166" i="1"/>
  <c r="DU167" i="1"/>
  <c r="DU168" i="1"/>
  <c r="DU169" i="1"/>
  <c r="DU170" i="1"/>
  <c r="DU171" i="1"/>
  <c r="DU172" i="1"/>
  <c r="DU173" i="1"/>
  <c r="DU174" i="1"/>
  <c r="DU175" i="1"/>
  <c r="DU176" i="1"/>
  <c r="DU177" i="1"/>
  <c r="DU178" i="1"/>
  <c r="DU179" i="1"/>
  <c r="DU180" i="1"/>
  <c r="DU181" i="1"/>
  <c r="DU182" i="1"/>
  <c r="DU183" i="1"/>
  <c r="DU184" i="1"/>
  <c r="DU185" i="1"/>
  <c r="DU186" i="1"/>
  <c r="DU187" i="1"/>
  <c r="DU188" i="1"/>
  <c r="DU189" i="1"/>
  <c r="DU190" i="1"/>
  <c r="DU191" i="1"/>
  <c r="DU192" i="1"/>
  <c r="DU193" i="1"/>
  <c r="DU194" i="1"/>
  <c r="DU195" i="1"/>
  <c r="DU196" i="1"/>
  <c r="DU197" i="1"/>
  <c r="DU198" i="1"/>
  <c r="DU199" i="1"/>
  <c r="DU200" i="1"/>
  <c r="DU201" i="1"/>
  <c r="DU202" i="1"/>
  <c r="DU203" i="1"/>
  <c r="DU204" i="1"/>
  <c r="DU205" i="1"/>
  <c r="DU206" i="1"/>
  <c r="DU207" i="1"/>
  <c r="DU208" i="1"/>
  <c r="DU209" i="1"/>
  <c r="DU210" i="1"/>
  <c r="DU211" i="1"/>
  <c r="DU212" i="1"/>
  <c r="DU213" i="1"/>
  <c r="DU214" i="1"/>
  <c r="DU215" i="1"/>
  <c r="DU216" i="1"/>
  <c r="DU217" i="1"/>
  <c r="DU218" i="1"/>
  <c r="DU219" i="1"/>
  <c r="DU220" i="1"/>
  <c r="DU221" i="1"/>
  <c r="DU222" i="1"/>
  <c r="DU223" i="1"/>
  <c r="DU224" i="1"/>
  <c r="DU225" i="1"/>
  <c r="DU226" i="1"/>
  <c r="DU227" i="1"/>
  <c r="DU228" i="1"/>
  <c r="DU229" i="1"/>
  <c r="DU230" i="1"/>
  <c r="DU231" i="1"/>
  <c r="DU232" i="1"/>
  <c r="DU233" i="1"/>
  <c r="DU234" i="1"/>
  <c r="DU235" i="1"/>
  <c r="DU236" i="1"/>
  <c r="DU237" i="1"/>
  <c r="DU238" i="1"/>
  <c r="DU239" i="1"/>
  <c r="DU240" i="1"/>
  <c r="DU241" i="1"/>
  <c r="DU242" i="1"/>
  <c r="DU243" i="1"/>
  <c r="DU244" i="1"/>
  <c r="DU245" i="1"/>
  <c r="DU246" i="1"/>
  <c r="DU247" i="1"/>
  <c r="DU248" i="1"/>
  <c r="DU249" i="1"/>
  <c r="DU250" i="1"/>
  <c r="DU251" i="1"/>
  <c r="DU252" i="1"/>
  <c r="DU253" i="1"/>
  <c r="DU254" i="1"/>
  <c r="DU255" i="1"/>
  <c r="DU256" i="1"/>
  <c r="DU257" i="1"/>
  <c r="DU258" i="1"/>
  <c r="DU259" i="1"/>
  <c r="DU260" i="1"/>
  <c r="DU261" i="1"/>
  <c r="DU262" i="1"/>
  <c r="DU263" i="1"/>
  <c r="DU264" i="1"/>
  <c r="DU265" i="1"/>
  <c r="DU266" i="1"/>
  <c r="DU267" i="1"/>
  <c r="DU268" i="1"/>
  <c r="DU269" i="1"/>
  <c r="DU270" i="1"/>
  <c r="DU271" i="1"/>
  <c r="DU272" i="1"/>
  <c r="DU273" i="1"/>
  <c r="DU274" i="1"/>
  <c r="DU275" i="1"/>
  <c r="DU276" i="1"/>
  <c r="DU277" i="1"/>
  <c r="DU278" i="1"/>
  <c r="DU279" i="1"/>
  <c r="DU280" i="1"/>
  <c r="DU281" i="1"/>
  <c r="DU282" i="1"/>
  <c r="DU283" i="1"/>
  <c r="DU284" i="1"/>
  <c r="DU285" i="1"/>
  <c r="DU286" i="1"/>
  <c r="DU287" i="1"/>
  <c r="DU288" i="1"/>
  <c r="DU289" i="1"/>
  <c r="DU290" i="1"/>
  <c r="DU291" i="1"/>
  <c r="DU292" i="1"/>
  <c r="DU293" i="1"/>
  <c r="DU294" i="1"/>
  <c r="DU295" i="1"/>
  <c r="DU296" i="1"/>
  <c r="DU297" i="1"/>
  <c r="DU298" i="1"/>
  <c r="DU299" i="1"/>
  <c r="DU300" i="1"/>
  <c r="DU301" i="1"/>
  <c r="DU302" i="1"/>
  <c r="DU303" i="1"/>
  <c r="DU304" i="1"/>
  <c r="DU305" i="1"/>
  <c r="DU306" i="1"/>
  <c r="DU307" i="1"/>
  <c r="DU308" i="1"/>
  <c r="DU309" i="1"/>
  <c r="DU310" i="1"/>
  <c r="DU311" i="1"/>
  <c r="DU312" i="1"/>
  <c r="DU313" i="1"/>
  <c r="DU314" i="1"/>
  <c r="DU315" i="1"/>
  <c r="DU316" i="1"/>
  <c r="DU317" i="1"/>
  <c r="DU318" i="1"/>
  <c r="DU319" i="1"/>
  <c r="DU320" i="1"/>
  <c r="DU321" i="1"/>
  <c r="DU322" i="1"/>
  <c r="DU323" i="1"/>
  <c r="DU324" i="1"/>
  <c r="DU325" i="1"/>
  <c r="DU326" i="1"/>
  <c r="DU327" i="1"/>
  <c r="DU328" i="1"/>
  <c r="DU329" i="1"/>
  <c r="DU330" i="1"/>
  <c r="DU331" i="1"/>
  <c r="DU332" i="1"/>
  <c r="DU333" i="1"/>
  <c r="DU334" i="1"/>
  <c r="DU335" i="1"/>
  <c r="DU336" i="1"/>
  <c r="DU337" i="1"/>
  <c r="DU338" i="1"/>
  <c r="DU339" i="1"/>
  <c r="DU340" i="1"/>
  <c r="DU341" i="1"/>
  <c r="DU342" i="1"/>
  <c r="DU343" i="1"/>
  <c r="DU344" i="1"/>
  <c r="DU345" i="1"/>
  <c r="DU346" i="1"/>
  <c r="DU347" i="1"/>
  <c r="DU348" i="1"/>
  <c r="DU349" i="1"/>
  <c r="DU350" i="1"/>
  <c r="DU351" i="1"/>
  <c r="DU352" i="1"/>
  <c r="DU353" i="1"/>
  <c r="DU354" i="1"/>
  <c r="DU355" i="1"/>
  <c r="DU356" i="1"/>
  <c r="DU357" i="1"/>
  <c r="DU358" i="1"/>
  <c r="DU359" i="1"/>
  <c r="DU360" i="1"/>
  <c r="DU361" i="1"/>
  <c r="DU362" i="1"/>
  <c r="DU363" i="1"/>
  <c r="DU364" i="1"/>
  <c r="DU365" i="1"/>
  <c r="DU366" i="1"/>
  <c r="DU367" i="1"/>
  <c r="DU368" i="1"/>
  <c r="DU369" i="1"/>
  <c r="DU370" i="1"/>
  <c r="DU6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7" i="1"/>
  <c r="DC48" i="1"/>
  <c r="DC49" i="1"/>
  <c r="DC50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6" i="1"/>
  <c r="AQ8" i="1"/>
  <c r="T7" i="1"/>
  <c r="AE7" i="1"/>
  <c r="T8" i="1"/>
  <c r="AE8" i="1"/>
  <c r="T9" i="1"/>
  <c r="AE9" i="1"/>
  <c r="T10" i="1"/>
  <c r="AE10" i="1"/>
  <c r="T11" i="1"/>
  <c r="AE11" i="1"/>
  <c r="T12" i="1"/>
  <c r="AE12" i="1"/>
  <c r="T13" i="1"/>
  <c r="AE13" i="1"/>
  <c r="T14" i="1"/>
  <c r="AE14" i="1"/>
  <c r="T15" i="1"/>
  <c r="AE15" i="1"/>
  <c r="T16" i="1"/>
  <c r="AE16" i="1"/>
  <c r="T17" i="1"/>
  <c r="AE17" i="1"/>
  <c r="T18" i="1"/>
  <c r="AE18" i="1"/>
  <c r="T19" i="1"/>
  <c r="AE19" i="1"/>
  <c r="T20" i="1"/>
  <c r="AE20" i="1"/>
  <c r="T21" i="1"/>
  <c r="AE21" i="1"/>
  <c r="T22" i="1"/>
  <c r="AE22" i="1"/>
  <c r="T23" i="1"/>
  <c r="AE23" i="1"/>
  <c r="T24" i="1"/>
  <c r="AE24" i="1"/>
  <c r="T25" i="1"/>
  <c r="AE25" i="1"/>
  <c r="T26" i="1"/>
  <c r="AE26" i="1"/>
  <c r="T27" i="1"/>
  <c r="AE27" i="1"/>
  <c r="T28" i="1"/>
  <c r="AE28" i="1"/>
  <c r="T29" i="1"/>
  <c r="AE29" i="1"/>
  <c r="T30" i="1"/>
  <c r="AE30" i="1"/>
  <c r="T31" i="1"/>
  <c r="AE31" i="1"/>
  <c r="T32" i="1"/>
  <c r="AE32" i="1"/>
  <c r="T33" i="1"/>
  <c r="AE33" i="1"/>
  <c r="T34" i="1"/>
  <c r="AE34" i="1"/>
  <c r="T35" i="1"/>
  <c r="AE35" i="1"/>
  <c r="T36" i="1"/>
  <c r="AE36" i="1"/>
  <c r="T37" i="1"/>
  <c r="AE37" i="1"/>
  <c r="T38" i="1"/>
  <c r="AE38" i="1"/>
  <c r="T39" i="1"/>
  <c r="AE39" i="1"/>
  <c r="T40" i="1"/>
  <c r="AE40" i="1"/>
  <c r="T41" i="1"/>
  <c r="AE41" i="1"/>
  <c r="T42" i="1"/>
  <c r="AE42" i="1"/>
  <c r="T43" i="1"/>
  <c r="AE43" i="1"/>
  <c r="T44" i="1"/>
  <c r="AE44" i="1"/>
  <c r="T47" i="1"/>
  <c r="AE47" i="1"/>
  <c r="T48" i="1"/>
  <c r="AE48" i="1"/>
  <c r="T49" i="1"/>
  <c r="AE49" i="1"/>
  <c r="T50" i="1"/>
  <c r="AE50" i="1"/>
  <c r="T52" i="1"/>
  <c r="AE52" i="1"/>
  <c r="T53" i="1"/>
  <c r="AE53" i="1"/>
  <c r="T54" i="1"/>
  <c r="AE54" i="1"/>
  <c r="T55" i="1"/>
  <c r="AE55" i="1"/>
  <c r="T56" i="1"/>
  <c r="AE56" i="1"/>
  <c r="T57" i="1"/>
  <c r="AE57" i="1"/>
  <c r="T58" i="1"/>
  <c r="AE58" i="1"/>
  <c r="T59" i="1"/>
  <c r="AE59" i="1"/>
  <c r="T60" i="1"/>
  <c r="AE60" i="1"/>
  <c r="T61" i="1"/>
  <c r="AE61" i="1"/>
  <c r="T62" i="1"/>
  <c r="AE62" i="1"/>
  <c r="T63" i="1"/>
  <c r="AE63" i="1"/>
  <c r="T64" i="1"/>
  <c r="AE64" i="1"/>
  <c r="T65" i="1"/>
  <c r="AE65" i="1"/>
  <c r="T66" i="1"/>
  <c r="AE66" i="1"/>
  <c r="T67" i="1"/>
  <c r="AE67" i="1"/>
  <c r="T68" i="1"/>
  <c r="AE68" i="1"/>
  <c r="T69" i="1"/>
  <c r="AE69" i="1"/>
  <c r="T70" i="1"/>
  <c r="AE70" i="1"/>
  <c r="T71" i="1"/>
  <c r="AE71" i="1"/>
  <c r="T72" i="1"/>
  <c r="AE72" i="1"/>
  <c r="T73" i="1"/>
  <c r="AE73" i="1"/>
  <c r="T74" i="1"/>
  <c r="AE74" i="1"/>
  <c r="T75" i="1"/>
  <c r="AE75" i="1"/>
  <c r="T76" i="1"/>
  <c r="AE76" i="1"/>
  <c r="T77" i="1"/>
  <c r="AE77" i="1"/>
  <c r="T78" i="1"/>
  <c r="AE78" i="1"/>
  <c r="T79" i="1"/>
  <c r="AE79" i="1"/>
  <c r="T80" i="1"/>
  <c r="AE80" i="1"/>
  <c r="T81" i="1"/>
  <c r="AE81" i="1"/>
  <c r="T82" i="1"/>
  <c r="AE82" i="1"/>
  <c r="T83" i="1"/>
  <c r="AE83" i="1"/>
  <c r="T84" i="1"/>
  <c r="AE84" i="1"/>
  <c r="T85" i="1"/>
  <c r="AE85" i="1"/>
  <c r="T86" i="1"/>
  <c r="AE86" i="1"/>
  <c r="T87" i="1"/>
  <c r="AE87" i="1"/>
  <c r="T88" i="1"/>
  <c r="AE88" i="1"/>
  <c r="T89" i="1"/>
  <c r="AE89" i="1"/>
  <c r="T90" i="1"/>
  <c r="AE90" i="1"/>
  <c r="T91" i="1"/>
  <c r="AE91" i="1"/>
  <c r="T92" i="1"/>
  <c r="AE92" i="1"/>
  <c r="T93" i="1"/>
  <c r="AE93" i="1"/>
  <c r="T94" i="1"/>
  <c r="AE94" i="1"/>
  <c r="T95" i="1"/>
  <c r="AE95" i="1"/>
  <c r="T96" i="1"/>
  <c r="AE96" i="1"/>
  <c r="T97" i="1"/>
  <c r="AE97" i="1"/>
  <c r="T98" i="1"/>
  <c r="AE98" i="1"/>
  <c r="T99" i="1"/>
  <c r="AE99" i="1"/>
  <c r="T100" i="1"/>
  <c r="AE100" i="1"/>
  <c r="T101" i="1"/>
  <c r="AE101" i="1"/>
  <c r="T102" i="1"/>
  <c r="AE102" i="1"/>
  <c r="T103" i="1"/>
  <c r="AE103" i="1"/>
  <c r="T104" i="1"/>
  <c r="AE104" i="1"/>
  <c r="T105" i="1"/>
  <c r="AE105" i="1"/>
  <c r="T106" i="1"/>
  <c r="AE106" i="1"/>
  <c r="T107" i="1"/>
  <c r="AE107" i="1"/>
  <c r="T108" i="1"/>
  <c r="AE108" i="1"/>
  <c r="T109" i="1"/>
  <c r="AE109" i="1"/>
  <c r="T110" i="1"/>
  <c r="AE110" i="1"/>
  <c r="T111" i="1"/>
  <c r="AE111" i="1"/>
  <c r="T112" i="1"/>
  <c r="AE112" i="1"/>
  <c r="T113" i="1"/>
  <c r="AE113" i="1"/>
  <c r="T114" i="1"/>
  <c r="AE114" i="1"/>
  <c r="T115" i="1"/>
  <c r="AE115" i="1"/>
  <c r="T116" i="1"/>
  <c r="AE116" i="1"/>
  <c r="T117" i="1"/>
  <c r="AE117" i="1"/>
  <c r="T118" i="1"/>
  <c r="AE118" i="1"/>
  <c r="T119" i="1"/>
  <c r="AE119" i="1"/>
  <c r="T120" i="1"/>
  <c r="AE120" i="1"/>
  <c r="T121" i="1"/>
  <c r="AE121" i="1"/>
  <c r="T122" i="1"/>
  <c r="AE122" i="1"/>
  <c r="T123" i="1"/>
  <c r="AE123" i="1"/>
  <c r="T124" i="1"/>
  <c r="AE124" i="1"/>
  <c r="T125" i="1"/>
  <c r="AE125" i="1"/>
  <c r="T126" i="1"/>
  <c r="AE126" i="1"/>
  <c r="T127" i="1"/>
  <c r="AE127" i="1"/>
  <c r="T128" i="1"/>
  <c r="AE128" i="1"/>
  <c r="T129" i="1"/>
  <c r="AE129" i="1"/>
  <c r="T130" i="1"/>
  <c r="AE130" i="1"/>
  <c r="T131" i="1"/>
  <c r="AE131" i="1"/>
  <c r="T132" i="1"/>
  <c r="AE132" i="1"/>
  <c r="T133" i="1"/>
  <c r="AE133" i="1"/>
  <c r="T134" i="1"/>
  <c r="AE134" i="1"/>
  <c r="T135" i="1"/>
  <c r="AE135" i="1"/>
  <c r="T136" i="1"/>
  <c r="AE136" i="1"/>
  <c r="T137" i="1"/>
  <c r="AE137" i="1"/>
  <c r="T138" i="1"/>
  <c r="AE138" i="1"/>
  <c r="T139" i="1"/>
  <c r="AE139" i="1"/>
  <c r="T140" i="1"/>
  <c r="AE140" i="1"/>
  <c r="T141" i="1"/>
  <c r="AE141" i="1"/>
  <c r="T142" i="1"/>
  <c r="AE142" i="1"/>
  <c r="T143" i="1"/>
  <c r="AE143" i="1"/>
  <c r="T144" i="1"/>
  <c r="AE144" i="1"/>
  <c r="T145" i="1"/>
  <c r="AE145" i="1"/>
  <c r="T146" i="1"/>
  <c r="AE146" i="1"/>
  <c r="T147" i="1"/>
  <c r="AE147" i="1"/>
  <c r="T148" i="1"/>
  <c r="AE148" i="1"/>
  <c r="T149" i="1"/>
  <c r="AE149" i="1"/>
  <c r="T150" i="1"/>
  <c r="AE150" i="1"/>
  <c r="T151" i="1"/>
  <c r="AE151" i="1"/>
  <c r="T152" i="1"/>
  <c r="AE152" i="1"/>
  <c r="T153" i="1"/>
  <c r="AE153" i="1"/>
  <c r="T154" i="1"/>
  <c r="AE154" i="1"/>
  <c r="T155" i="1"/>
  <c r="AE155" i="1"/>
  <c r="T156" i="1"/>
  <c r="AE156" i="1"/>
  <c r="T157" i="1"/>
  <c r="AE157" i="1"/>
  <c r="T158" i="1"/>
  <c r="AE158" i="1"/>
  <c r="T159" i="1"/>
  <c r="AE159" i="1"/>
  <c r="T160" i="1"/>
  <c r="AE160" i="1"/>
  <c r="T161" i="1"/>
  <c r="AE161" i="1"/>
  <c r="T162" i="1"/>
  <c r="AE162" i="1"/>
  <c r="T163" i="1"/>
  <c r="AE163" i="1"/>
  <c r="T164" i="1"/>
  <c r="AE164" i="1"/>
  <c r="T165" i="1"/>
  <c r="AE165" i="1"/>
  <c r="T166" i="1"/>
  <c r="AE166" i="1"/>
  <c r="T167" i="1"/>
  <c r="AE167" i="1"/>
  <c r="T168" i="1"/>
  <c r="AE168" i="1"/>
  <c r="T169" i="1"/>
  <c r="AE169" i="1"/>
  <c r="T170" i="1"/>
  <c r="AE170" i="1"/>
  <c r="T171" i="1"/>
  <c r="AE171" i="1"/>
  <c r="T172" i="1"/>
  <c r="AE172" i="1"/>
  <c r="T173" i="1"/>
  <c r="AE173" i="1"/>
  <c r="T174" i="1"/>
  <c r="AE174" i="1"/>
  <c r="T175" i="1"/>
  <c r="AE175" i="1"/>
  <c r="T176" i="1"/>
  <c r="AE176" i="1"/>
  <c r="T177" i="1"/>
  <c r="AE177" i="1"/>
  <c r="T178" i="1"/>
  <c r="AE178" i="1"/>
  <c r="T179" i="1"/>
  <c r="AE179" i="1"/>
  <c r="T180" i="1"/>
  <c r="AE180" i="1"/>
  <c r="T181" i="1"/>
  <c r="AE181" i="1"/>
  <c r="T182" i="1"/>
  <c r="AE182" i="1"/>
  <c r="T183" i="1"/>
  <c r="AE183" i="1"/>
  <c r="T184" i="1"/>
  <c r="AE184" i="1"/>
  <c r="T185" i="1"/>
  <c r="AE185" i="1"/>
  <c r="T186" i="1"/>
  <c r="AE186" i="1"/>
  <c r="T187" i="1"/>
  <c r="AE187" i="1"/>
  <c r="T188" i="1"/>
  <c r="AE188" i="1"/>
  <c r="T189" i="1"/>
  <c r="AE189" i="1"/>
  <c r="T190" i="1"/>
  <c r="AE190" i="1"/>
  <c r="T191" i="1"/>
  <c r="AE191" i="1"/>
  <c r="T192" i="1"/>
  <c r="AE192" i="1"/>
  <c r="T193" i="1"/>
  <c r="AE193" i="1"/>
  <c r="T194" i="1"/>
  <c r="AE194" i="1"/>
  <c r="T195" i="1"/>
  <c r="AE195" i="1"/>
  <c r="T196" i="1"/>
  <c r="AE196" i="1"/>
  <c r="T197" i="1"/>
  <c r="AE197" i="1"/>
  <c r="T198" i="1"/>
  <c r="AE198" i="1"/>
  <c r="T199" i="1"/>
  <c r="AE199" i="1"/>
  <c r="T200" i="1"/>
  <c r="AE200" i="1"/>
  <c r="T201" i="1"/>
  <c r="AE201" i="1"/>
  <c r="T202" i="1"/>
  <c r="AE202" i="1"/>
  <c r="T203" i="1"/>
  <c r="AE203" i="1"/>
  <c r="T204" i="1"/>
  <c r="AE204" i="1"/>
  <c r="T205" i="1"/>
  <c r="AE205" i="1"/>
  <c r="T206" i="1"/>
  <c r="AE206" i="1"/>
  <c r="T207" i="1"/>
  <c r="AE207" i="1"/>
  <c r="T208" i="1"/>
  <c r="AE208" i="1"/>
  <c r="T209" i="1"/>
  <c r="AE209" i="1"/>
  <c r="T210" i="1"/>
  <c r="AE210" i="1"/>
  <c r="T211" i="1"/>
  <c r="AE211" i="1"/>
  <c r="T212" i="1"/>
  <c r="AE212" i="1"/>
  <c r="T213" i="1"/>
  <c r="AE213" i="1"/>
  <c r="T214" i="1"/>
  <c r="AE214" i="1"/>
  <c r="T215" i="1"/>
  <c r="AE215" i="1"/>
  <c r="T216" i="1"/>
  <c r="AE216" i="1"/>
  <c r="T217" i="1"/>
  <c r="AE217" i="1"/>
  <c r="T218" i="1"/>
  <c r="AE218" i="1"/>
  <c r="T219" i="1"/>
  <c r="AE219" i="1"/>
  <c r="T220" i="1"/>
  <c r="AE220" i="1"/>
  <c r="T221" i="1"/>
  <c r="AE221" i="1"/>
  <c r="T222" i="1"/>
  <c r="AE222" i="1"/>
  <c r="T223" i="1"/>
  <c r="AE223" i="1"/>
  <c r="T224" i="1"/>
  <c r="AE224" i="1"/>
  <c r="T225" i="1"/>
  <c r="AE225" i="1"/>
  <c r="T226" i="1"/>
  <c r="AE226" i="1"/>
  <c r="T227" i="1"/>
  <c r="AE227" i="1"/>
  <c r="T228" i="1"/>
  <c r="AE228" i="1"/>
  <c r="T229" i="1"/>
  <c r="AE229" i="1"/>
  <c r="T230" i="1"/>
  <c r="AE230" i="1"/>
  <c r="T231" i="1"/>
  <c r="AE231" i="1"/>
  <c r="T232" i="1"/>
  <c r="AE232" i="1"/>
  <c r="T233" i="1"/>
  <c r="AE233" i="1"/>
  <c r="T234" i="1"/>
  <c r="AE234" i="1"/>
  <c r="T235" i="1"/>
  <c r="AE235" i="1"/>
  <c r="T236" i="1"/>
  <c r="AE236" i="1"/>
  <c r="T237" i="1"/>
  <c r="AE237" i="1"/>
  <c r="T238" i="1"/>
  <c r="AE238" i="1"/>
  <c r="T239" i="1"/>
  <c r="AE239" i="1"/>
  <c r="T240" i="1"/>
  <c r="AE240" i="1"/>
  <c r="T241" i="1"/>
  <c r="AE241" i="1"/>
  <c r="T242" i="1"/>
  <c r="AE242" i="1"/>
  <c r="T243" i="1"/>
  <c r="AE243" i="1"/>
  <c r="T244" i="1"/>
  <c r="AE244" i="1"/>
  <c r="T245" i="1"/>
  <c r="AE245" i="1"/>
  <c r="T246" i="1"/>
  <c r="AE246" i="1"/>
  <c r="T247" i="1"/>
  <c r="AE247" i="1"/>
  <c r="T248" i="1"/>
  <c r="AE248" i="1"/>
  <c r="T249" i="1"/>
  <c r="AE249" i="1"/>
  <c r="T250" i="1"/>
  <c r="AE250" i="1"/>
  <c r="T251" i="1"/>
  <c r="AE251" i="1"/>
  <c r="T252" i="1"/>
  <c r="AE252" i="1"/>
  <c r="T253" i="1"/>
  <c r="AE253" i="1"/>
  <c r="T254" i="1"/>
  <c r="AE254" i="1"/>
  <c r="T255" i="1"/>
  <c r="AE255" i="1"/>
  <c r="T256" i="1"/>
  <c r="AE256" i="1"/>
  <c r="T257" i="1"/>
  <c r="AE257" i="1"/>
  <c r="T258" i="1"/>
  <c r="AE258" i="1"/>
  <c r="T259" i="1"/>
  <c r="AE259" i="1"/>
  <c r="T260" i="1"/>
  <c r="AE260" i="1"/>
  <c r="T261" i="1"/>
  <c r="AE261" i="1"/>
  <c r="T262" i="1"/>
  <c r="AE262" i="1"/>
  <c r="T263" i="1"/>
  <c r="AE263" i="1"/>
  <c r="T264" i="1"/>
  <c r="AE264" i="1"/>
  <c r="T265" i="1"/>
  <c r="AE265" i="1"/>
  <c r="T266" i="1"/>
  <c r="AE266" i="1"/>
  <c r="T267" i="1"/>
  <c r="AE267" i="1"/>
  <c r="T268" i="1"/>
  <c r="AE268" i="1"/>
  <c r="T269" i="1"/>
  <c r="AE269" i="1"/>
  <c r="T270" i="1"/>
  <c r="AE270" i="1"/>
  <c r="T271" i="1"/>
  <c r="AE271" i="1"/>
  <c r="T272" i="1"/>
  <c r="AE272" i="1"/>
  <c r="T273" i="1"/>
  <c r="AE273" i="1"/>
  <c r="T274" i="1"/>
  <c r="AE274" i="1"/>
  <c r="T275" i="1"/>
  <c r="AE275" i="1"/>
  <c r="T276" i="1"/>
  <c r="AE276" i="1"/>
  <c r="T277" i="1"/>
  <c r="AE277" i="1"/>
  <c r="T278" i="1"/>
  <c r="AE278" i="1"/>
  <c r="T279" i="1"/>
  <c r="AE279" i="1"/>
  <c r="T280" i="1"/>
  <c r="AE280" i="1"/>
  <c r="T281" i="1"/>
  <c r="AE281" i="1"/>
  <c r="T282" i="1"/>
  <c r="AE282" i="1"/>
  <c r="T283" i="1"/>
  <c r="AE283" i="1"/>
  <c r="T284" i="1"/>
  <c r="AE284" i="1"/>
  <c r="T285" i="1"/>
  <c r="AE285" i="1"/>
  <c r="T286" i="1"/>
  <c r="AE286" i="1"/>
  <c r="T287" i="1"/>
  <c r="AE287" i="1"/>
  <c r="T288" i="1"/>
  <c r="AE288" i="1"/>
  <c r="T289" i="1"/>
  <c r="AE289" i="1"/>
  <c r="T290" i="1"/>
  <c r="AE290" i="1"/>
  <c r="T291" i="1"/>
  <c r="AE291" i="1"/>
  <c r="T292" i="1"/>
  <c r="AE292" i="1"/>
  <c r="T293" i="1"/>
  <c r="AE293" i="1"/>
  <c r="T294" i="1"/>
  <c r="AE294" i="1"/>
  <c r="T295" i="1"/>
  <c r="AE295" i="1"/>
  <c r="T296" i="1"/>
  <c r="AE296" i="1"/>
  <c r="T297" i="1"/>
  <c r="AE297" i="1"/>
  <c r="T298" i="1"/>
  <c r="AE298" i="1"/>
  <c r="T299" i="1"/>
  <c r="AE299" i="1"/>
  <c r="T300" i="1"/>
  <c r="AE300" i="1"/>
  <c r="T301" i="1"/>
  <c r="AE301" i="1"/>
  <c r="T302" i="1"/>
  <c r="AE302" i="1"/>
  <c r="T303" i="1"/>
  <c r="AE303" i="1"/>
  <c r="T304" i="1"/>
  <c r="AE304" i="1"/>
  <c r="T305" i="1"/>
  <c r="AE305" i="1"/>
  <c r="T306" i="1"/>
  <c r="AE306" i="1"/>
  <c r="T307" i="1"/>
  <c r="AE307" i="1"/>
  <c r="T308" i="1"/>
  <c r="AE308" i="1"/>
  <c r="T309" i="1"/>
  <c r="AE309" i="1"/>
  <c r="T310" i="1"/>
  <c r="AE310" i="1"/>
  <c r="T311" i="1"/>
  <c r="AE311" i="1"/>
  <c r="T312" i="1"/>
  <c r="AE312" i="1"/>
  <c r="T313" i="1"/>
  <c r="AE313" i="1"/>
  <c r="T314" i="1"/>
  <c r="AE314" i="1"/>
  <c r="T315" i="1"/>
  <c r="AE315" i="1"/>
  <c r="T316" i="1"/>
  <c r="AE316" i="1"/>
  <c r="T317" i="1"/>
  <c r="AE317" i="1"/>
  <c r="T318" i="1"/>
  <c r="AE318" i="1"/>
  <c r="T319" i="1"/>
  <c r="AE319" i="1"/>
  <c r="T320" i="1"/>
  <c r="AE320" i="1"/>
  <c r="T321" i="1"/>
  <c r="AE321" i="1"/>
  <c r="T322" i="1"/>
  <c r="AE322" i="1"/>
  <c r="T323" i="1"/>
  <c r="AE323" i="1"/>
  <c r="T324" i="1"/>
  <c r="AE324" i="1"/>
  <c r="T325" i="1"/>
  <c r="AE325" i="1"/>
  <c r="T326" i="1"/>
  <c r="AE326" i="1"/>
  <c r="T327" i="1"/>
  <c r="AE327" i="1"/>
  <c r="T328" i="1"/>
  <c r="AE328" i="1"/>
  <c r="T329" i="1"/>
  <c r="AE329" i="1"/>
  <c r="T330" i="1"/>
  <c r="AE330" i="1"/>
  <c r="T331" i="1"/>
  <c r="AE331" i="1"/>
  <c r="T332" i="1"/>
  <c r="AE332" i="1"/>
  <c r="T333" i="1"/>
  <c r="AE333" i="1"/>
  <c r="T334" i="1"/>
  <c r="AE334" i="1"/>
  <c r="T335" i="1"/>
  <c r="AE335" i="1"/>
  <c r="T336" i="1"/>
  <c r="AE336" i="1"/>
  <c r="T337" i="1"/>
  <c r="AE337" i="1"/>
  <c r="T338" i="1"/>
  <c r="AE338" i="1"/>
  <c r="T339" i="1"/>
  <c r="AE339" i="1"/>
  <c r="T340" i="1"/>
  <c r="AE340" i="1"/>
  <c r="T341" i="1"/>
  <c r="AE341" i="1"/>
  <c r="T342" i="1"/>
  <c r="AE342" i="1"/>
  <c r="T343" i="1"/>
  <c r="AE343" i="1"/>
  <c r="T344" i="1"/>
  <c r="AE344" i="1"/>
  <c r="T345" i="1"/>
  <c r="AE345" i="1"/>
  <c r="T346" i="1"/>
  <c r="AE346" i="1"/>
  <c r="T347" i="1"/>
  <c r="AE347" i="1"/>
  <c r="T348" i="1"/>
  <c r="AE348" i="1"/>
  <c r="T349" i="1"/>
  <c r="AE349" i="1"/>
  <c r="T350" i="1"/>
  <c r="AE350" i="1"/>
  <c r="T351" i="1"/>
  <c r="AE351" i="1"/>
  <c r="T352" i="1"/>
  <c r="AE352" i="1"/>
  <c r="T353" i="1"/>
  <c r="AE353" i="1"/>
  <c r="T354" i="1"/>
  <c r="AE354" i="1"/>
  <c r="T355" i="1"/>
  <c r="AE355" i="1"/>
  <c r="T356" i="1"/>
  <c r="AE356" i="1"/>
  <c r="T357" i="1"/>
  <c r="AE357" i="1"/>
  <c r="T358" i="1"/>
  <c r="AE358" i="1"/>
  <c r="T359" i="1"/>
  <c r="AE359" i="1"/>
  <c r="T360" i="1"/>
  <c r="AE360" i="1"/>
  <c r="T361" i="1"/>
  <c r="AE361" i="1"/>
  <c r="T362" i="1"/>
  <c r="AE362" i="1"/>
  <c r="T363" i="1"/>
  <c r="AE363" i="1"/>
  <c r="T364" i="1"/>
  <c r="AE364" i="1"/>
  <c r="T365" i="1"/>
  <c r="AE365" i="1"/>
  <c r="T366" i="1"/>
  <c r="AE366" i="1"/>
  <c r="T367" i="1"/>
  <c r="AE367" i="1"/>
  <c r="T368" i="1"/>
  <c r="AE368" i="1"/>
  <c r="T369" i="1"/>
  <c r="AE369" i="1"/>
  <c r="T370" i="1"/>
  <c r="AE370" i="1"/>
  <c r="AE6" i="1"/>
  <c r="AH8" i="1"/>
  <c r="AS8" i="1"/>
  <c r="AQ9" i="1"/>
  <c r="AH9" i="1"/>
  <c r="AS9" i="1"/>
  <c r="AQ10" i="1"/>
  <c r="AH10" i="1"/>
  <c r="AS10" i="1"/>
  <c r="AQ11" i="1"/>
  <c r="AH11" i="1"/>
  <c r="AS11" i="1"/>
  <c r="AQ12" i="1"/>
  <c r="AH12" i="1"/>
  <c r="AS12" i="1"/>
  <c r="AQ13" i="1"/>
  <c r="AH13" i="1"/>
  <c r="AS13" i="1"/>
  <c r="AQ14" i="1"/>
  <c r="AH14" i="1"/>
  <c r="AS14" i="1"/>
  <c r="AQ15" i="1"/>
  <c r="AH15" i="1"/>
  <c r="AS15" i="1"/>
  <c r="AQ16" i="1"/>
  <c r="AH16" i="1"/>
  <c r="AS16" i="1"/>
  <c r="AQ17" i="1"/>
  <c r="AH17" i="1"/>
  <c r="AS17" i="1"/>
  <c r="AQ18" i="1"/>
  <c r="AH18" i="1"/>
  <c r="AS18" i="1"/>
  <c r="AQ19" i="1"/>
  <c r="AH19" i="1"/>
  <c r="AS19" i="1"/>
  <c r="AQ20" i="1"/>
  <c r="AH20" i="1"/>
  <c r="AS20" i="1"/>
  <c r="AQ21" i="1"/>
  <c r="AH21" i="1"/>
  <c r="AS21" i="1"/>
  <c r="AQ22" i="1"/>
  <c r="AH22" i="1"/>
  <c r="AS22" i="1"/>
  <c r="AQ23" i="1"/>
  <c r="AH23" i="1"/>
  <c r="AS23" i="1"/>
  <c r="AQ24" i="1"/>
  <c r="AH24" i="1"/>
  <c r="AS24" i="1"/>
  <c r="AQ25" i="1"/>
  <c r="AH25" i="1"/>
  <c r="AS25" i="1"/>
  <c r="AQ26" i="1"/>
  <c r="AH26" i="1"/>
  <c r="AS26" i="1"/>
  <c r="AQ27" i="1"/>
  <c r="AH27" i="1"/>
  <c r="AS27" i="1"/>
  <c r="AQ28" i="1"/>
  <c r="AH28" i="1"/>
  <c r="AS28" i="1"/>
  <c r="AQ29" i="1"/>
  <c r="AH29" i="1"/>
  <c r="AS29" i="1"/>
  <c r="AQ30" i="1"/>
  <c r="AH30" i="1"/>
  <c r="AS30" i="1"/>
  <c r="AQ31" i="1"/>
  <c r="AH31" i="1"/>
  <c r="AS31" i="1"/>
  <c r="AQ32" i="1"/>
  <c r="AH32" i="1"/>
  <c r="AS32" i="1"/>
  <c r="AQ33" i="1"/>
  <c r="AH33" i="1"/>
  <c r="AS33" i="1"/>
  <c r="AQ34" i="1"/>
  <c r="AH34" i="1"/>
  <c r="AS34" i="1"/>
  <c r="AQ35" i="1"/>
  <c r="AH35" i="1"/>
  <c r="AS35" i="1"/>
  <c r="AQ36" i="1"/>
  <c r="AH36" i="1"/>
  <c r="AS36" i="1"/>
  <c r="AQ37" i="1"/>
  <c r="AH37" i="1"/>
  <c r="AS37" i="1"/>
  <c r="AQ38" i="1"/>
  <c r="AH38" i="1"/>
  <c r="AS38" i="1"/>
  <c r="AQ39" i="1"/>
  <c r="AH39" i="1"/>
  <c r="AS39" i="1"/>
  <c r="AQ40" i="1"/>
  <c r="AH40" i="1"/>
  <c r="AS40" i="1"/>
  <c r="AQ41" i="1"/>
  <c r="AH41" i="1"/>
  <c r="AS41" i="1"/>
  <c r="AQ42" i="1"/>
  <c r="AH42" i="1"/>
  <c r="AS42" i="1"/>
  <c r="AQ43" i="1"/>
  <c r="AH43" i="1"/>
  <c r="AS43" i="1"/>
  <c r="AQ44" i="1"/>
  <c r="AH44" i="1"/>
  <c r="AS44" i="1"/>
  <c r="AQ47" i="1"/>
  <c r="AH47" i="1"/>
  <c r="AS47" i="1"/>
  <c r="AQ48" i="1"/>
  <c r="AH48" i="1"/>
  <c r="AS48" i="1"/>
  <c r="AQ49" i="1"/>
  <c r="AH49" i="1"/>
  <c r="AS49" i="1"/>
  <c r="AQ50" i="1"/>
  <c r="AH50" i="1"/>
  <c r="AS50" i="1"/>
  <c r="AQ52" i="1"/>
  <c r="AH52" i="1"/>
  <c r="AS52" i="1"/>
  <c r="AQ53" i="1"/>
  <c r="AH53" i="1"/>
  <c r="AS53" i="1"/>
  <c r="AQ54" i="1"/>
  <c r="AH54" i="1"/>
  <c r="AS54" i="1"/>
  <c r="AQ55" i="1"/>
  <c r="AH55" i="1"/>
  <c r="AS55" i="1"/>
  <c r="AQ56" i="1"/>
  <c r="AH56" i="1"/>
  <c r="AS56" i="1"/>
  <c r="AQ57" i="1"/>
  <c r="AH57" i="1"/>
  <c r="AS57" i="1"/>
  <c r="AQ58" i="1"/>
  <c r="AH58" i="1"/>
  <c r="AS58" i="1"/>
  <c r="AQ59" i="1"/>
  <c r="AH59" i="1"/>
  <c r="AS59" i="1"/>
  <c r="AQ60" i="1"/>
  <c r="AH60" i="1"/>
  <c r="AS60" i="1"/>
  <c r="AQ61" i="1"/>
  <c r="AH61" i="1"/>
  <c r="AS61" i="1"/>
  <c r="AQ62" i="1"/>
  <c r="AH62" i="1"/>
  <c r="AS62" i="1"/>
  <c r="AQ63" i="1"/>
  <c r="AH63" i="1"/>
  <c r="AS63" i="1"/>
  <c r="AQ64" i="1"/>
  <c r="AH64" i="1"/>
  <c r="AS64" i="1"/>
  <c r="AQ65" i="1"/>
  <c r="AH65" i="1"/>
  <c r="AS65" i="1"/>
  <c r="AQ66" i="1"/>
  <c r="AH66" i="1"/>
  <c r="AS66" i="1"/>
  <c r="AQ67" i="1"/>
  <c r="AH67" i="1"/>
  <c r="AS67" i="1"/>
  <c r="AQ68" i="1"/>
  <c r="AH68" i="1"/>
  <c r="AS68" i="1"/>
  <c r="AQ69" i="1"/>
  <c r="AH69" i="1"/>
  <c r="AS69" i="1"/>
  <c r="AQ70" i="1"/>
  <c r="AH70" i="1"/>
  <c r="AS70" i="1"/>
  <c r="AQ71" i="1"/>
  <c r="AH71" i="1"/>
  <c r="AS71" i="1"/>
  <c r="AQ72" i="1"/>
  <c r="AH72" i="1"/>
  <c r="AS72" i="1"/>
  <c r="AQ73" i="1"/>
  <c r="AH73" i="1"/>
  <c r="AS73" i="1"/>
  <c r="AQ74" i="1"/>
  <c r="AH74" i="1"/>
  <c r="AS74" i="1"/>
  <c r="AQ75" i="1"/>
  <c r="AH75" i="1"/>
  <c r="AS75" i="1"/>
  <c r="AQ76" i="1"/>
  <c r="AH76" i="1"/>
  <c r="AS76" i="1"/>
  <c r="AQ77" i="1"/>
  <c r="AH77" i="1"/>
  <c r="AS77" i="1"/>
  <c r="AQ78" i="1"/>
  <c r="AH78" i="1"/>
  <c r="AS78" i="1"/>
  <c r="AQ79" i="1"/>
  <c r="AH79" i="1"/>
  <c r="AS79" i="1"/>
  <c r="AQ80" i="1"/>
  <c r="AH80" i="1"/>
  <c r="AS80" i="1"/>
  <c r="AQ81" i="1"/>
  <c r="AH81" i="1"/>
  <c r="AS81" i="1"/>
  <c r="AQ82" i="1"/>
  <c r="AH82" i="1"/>
  <c r="AS82" i="1"/>
  <c r="AQ83" i="1"/>
  <c r="AH83" i="1"/>
  <c r="AS83" i="1"/>
  <c r="AQ84" i="1"/>
  <c r="AH84" i="1"/>
  <c r="AS84" i="1"/>
  <c r="AQ85" i="1"/>
  <c r="AH85" i="1"/>
  <c r="AS85" i="1"/>
  <c r="AQ86" i="1"/>
  <c r="AH86" i="1"/>
  <c r="AS86" i="1"/>
  <c r="AQ87" i="1"/>
  <c r="AH87" i="1"/>
  <c r="AS87" i="1"/>
  <c r="AQ88" i="1"/>
  <c r="AH88" i="1"/>
  <c r="AS88" i="1"/>
  <c r="AQ89" i="1"/>
  <c r="AH89" i="1"/>
  <c r="AS89" i="1"/>
  <c r="AQ90" i="1"/>
  <c r="AH90" i="1"/>
  <c r="AS90" i="1"/>
  <c r="AQ91" i="1"/>
  <c r="AH91" i="1"/>
  <c r="AS91" i="1"/>
  <c r="AQ92" i="1"/>
  <c r="AH92" i="1"/>
  <c r="AS92" i="1"/>
  <c r="AQ93" i="1"/>
  <c r="AH93" i="1"/>
  <c r="AS93" i="1"/>
  <c r="AQ94" i="1"/>
  <c r="AH94" i="1"/>
  <c r="AS94" i="1"/>
  <c r="AQ95" i="1"/>
  <c r="AH95" i="1"/>
  <c r="AS95" i="1"/>
  <c r="AQ96" i="1"/>
  <c r="AH96" i="1"/>
  <c r="AS96" i="1"/>
  <c r="AQ97" i="1"/>
  <c r="AH97" i="1"/>
  <c r="AS97" i="1"/>
  <c r="AQ98" i="1"/>
  <c r="AH98" i="1"/>
  <c r="AS98" i="1"/>
  <c r="AQ99" i="1"/>
  <c r="AH99" i="1"/>
  <c r="AS99" i="1"/>
  <c r="AQ100" i="1"/>
  <c r="AH100" i="1"/>
  <c r="AS100" i="1"/>
  <c r="AQ101" i="1"/>
  <c r="AH101" i="1"/>
  <c r="AS101" i="1"/>
  <c r="AQ102" i="1"/>
  <c r="AH102" i="1"/>
  <c r="AS102" i="1"/>
  <c r="AQ103" i="1"/>
  <c r="AH103" i="1"/>
  <c r="AS103" i="1"/>
  <c r="AQ104" i="1"/>
  <c r="AH104" i="1"/>
  <c r="AS104" i="1"/>
  <c r="AQ105" i="1"/>
  <c r="AH105" i="1"/>
  <c r="AS105" i="1"/>
  <c r="AQ106" i="1"/>
  <c r="AH106" i="1"/>
  <c r="AS106" i="1"/>
  <c r="AQ107" i="1"/>
  <c r="AH107" i="1"/>
  <c r="AS107" i="1"/>
  <c r="AQ108" i="1"/>
  <c r="AH108" i="1"/>
  <c r="AS108" i="1"/>
  <c r="AQ109" i="1"/>
  <c r="AH109" i="1"/>
  <c r="AS109" i="1"/>
  <c r="AQ110" i="1"/>
  <c r="AH110" i="1"/>
  <c r="AS110" i="1"/>
  <c r="AQ111" i="1"/>
  <c r="AH111" i="1"/>
  <c r="AS111" i="1"/>
  <c r="AQ112" i="1"/>
  <c r="AH112" i="1"/>
  <c r="AS112" i="1"/>
  <c r="AQ113" i="1"/>
  <c r="AH113" i="1"/>
  <c r="AS113" i="1"/>
  <c r="AQ114" i="1"/>
  <c r="AH114" i="1"/>
  <c r="AS114" i="1"/>
  <c r="AQ115" i="1"/>
  <c r="AH115" i="1"/>
  <c r="AS115" i="1"/>
  <c r="AQ116" i="1"/>
  <c r="AH116" i="1"/>
  <c r="AS116" i="1"/>
  <c r="AQ117" i="1"/>
  <c r="AH117" i="1"/>
  <c r="AS117" i="1"/>
  <c r="AQ118" i="1"/>
  <c r="AH118" i="1"/>
  <c r="AS118" i="1"/>
  <c r="AQ119" i="1"/>
  <c r="AH119" i="1"/>
  <c r="AS119" i="1"/>
  <c r="AQ120" i="1"/>
  <c r="AH120" i="1"/>
  <c r="AS120" i="1"/>
  <c r="AQ121" i="1"/>
  <c r="AH121" i="1"/>
  <c r="AS121" i="1"/>
  <c r="AQ122" i="1"/>
  <c r="AH122" i="1"/>
  <c r="AS122" i="1"/>
  <c r="AQ123" i="1"/>
  <c r="AH123" i="1"/>
  <c r="AS123" i="1"/>
  <c r="AQ124" i="1"/>
  <c r="AH124" i="1"/>
  <c r="AS124" i="1"/>
  <c r="AQ125" i="1"/>
  <c r="AH125" i="1"/>
  <c r="AS125" i="1"/>
  <c r="AQ126" i="1"/>
  <c r="AH126" i="1"/>
  <c r="AS126" i="1"/>
  <c r="AQ127" i="1"/>
  <c r="AH127" i="1"/>
  <c r="AS127" i="1"/>
  <c r="AQ128" i="1"/>
  <c r="AH128" i="1"/>
  <c r="AS128" i="1"/>
  <c r="AQ129" i="1"/>
  <c r="AH129" i="1"/>
  <c r="AS129" i="1"/>
  <c r="AQ130" i="1"/>
  <c r="AH130" i="1"/>
  <c r="AS130" i="1"/>
  <c r="AQ131" i="1"/>
  <c r="AH131" i="1"/>
  <c r="AS131" i="1"/>
  <c r="AQ132" i="1"/>
  <c r="AH132" i="1"/>
  <c r="AS132" i="1"/>
  <c r="AQ133" i="1"/>
  <c r="AH133" i="1"/>
  <c r="AS133" i="1"/>
  <c r="AQ134" i="1"/>
  <c r="AH134" i="1"/>
  <c r="AS134" i="1"/>
  <c r="AQ135" i="1"/>
  <c r="AH135" i="1"/>
  <c r="AS135" i="1"/>
  <c r="AQ136" i="1"/>
  <c r="AH136" i="1"/>
  <c r="AS136" i="1"/>
  <c r="AQ137" i="1"/>
  <c r="AH137" i="1"/>
  <c r="AS137" i="1"/>
  <c r="AQ138" i="1"/>
  <c r="AH138" i="1"/>
  <c r="AS138" i="1"/>
  <c r="AQ139" i="1"/>
  <c r="AH139" i="1"/>
  <c r="AS139" i="1"/>
  <c r="AQ140" i="1"/>
  <c r="AH140" i="1"/>
  <c r="AS140" i="1"/>
  <c r="AQ141" i="1"/>
  <c r="AH141" i="1"/>
  <c r="AS141" i="1"/>
  <c r="AQ142" i="1"/>
  <c r="AH142" i="1"/>
  <c r="AS142" i="1"/>
  <c r="AQ143" i="1"/>
  <c r="AH143" i="1"/>
  <c r="AS143" i="1"/>
  <c r="AQ144" i="1"/>
  <c r="AH144" i="1"/>
  <c r="AS144" i="1"/>
  <c r="AQ145" i="1"/>
  <c r="AH145" i="1"/>
  <c r="AS145" i="1"/>
  <c r="AQ146" i="1"/>
  <c r="AH146" i="1"/>
  <c r="AS146" i="1"/>
  <c r="AQ147" i="1"/>
  <c r="AH147" i="1"/>
  <c r="AS147" i="1"/>
  <c r="AQ148" i="1"/>
  <c r="AH148" i="1"/>
  <c r="AS148" i="1"/>
  <c r="AQ149" i="1"/>
  <c r="AH149" i="1"/>
  <c r="AS149" i="1"/>
  <c r="AQ150" i="1"/>
  <c r="AH150" i="1"/>
  <c r="AS150" i="1"/>
  <c r="AQ151" i="1"/>
  <c r="AH151" i="1"/>
  <c r="AS151" i="1"/>
  <c r="AQ152" i="1"/>
  <c r="AH152" i="1"/>
  <c r="AS152" i="1"/>
  <c r="AQ153" i="1"/>
  <c r="AH153" i="1"/>
  <c r="AS153" i="1"/>
  <c r="AQ154" i="1"/>
  <c r="AH154" i="1"/>
  <c r="AS154" i="1"/>
  <c r="AQ155" i="1"/>
  <c r="AH155" i="1"/>
  <c r="AS155" i="1"/>
  <c r="AQ156" i="1"/>
  <c r="AH156" i="1"/>
  <c r="AS156" i="1"/>
  <c r="AQ157" i="1"/>
  <c r="AH157" i="1"/>
  <c r="AS157" i="1"/>
  <c r="AQ158" i="1"/>
  <c r="AH158" i="1"/>
  <c r="AS158" i="1"/>
  <c r="AQ159" i="1"/>
  <c r="AH159" i="1"/>
  <c r="AS159" i="1"/>
  <c r="AQ160" i="1"/>
  <c r="AH160" i="1"/>
  <c r="AS160" i="1"/>
  <c r="AQ161" i="1"/>
  <c r="AH161" i="1"/>
  <c r="AS161" i="1"/>
  <c r="AQ162" i="1"/>
  <c r="AH162" i="1"/>
  <c r="AS162" i="1"/>
  <c r="AQ163" i="1"/>
  <c r="AH163" i="1"/>
  <c r="AS163" i="1"/>
  <c r="AQ164" i="1"/>
  <c r="AH164" i="1"/>
  <c r="AS164" i="1"/>
  <c r="AQ165" i="1"/>
  <c r="AH165" i="1"/>
  <c r="AS165" i="1"/>
  <c r="AQ166" i="1"/>
  <c r="AH166" i="1"/>
  <c r="AS166" i="1"/>
  <c r="AQ167" i="1"/>
  <c r="AH167" i="1"/>
  <c r="AS167" i="1"/>
  <c r="AQ168" i="1"/>
  <c r="AH168" i="1"/>
  <c r="AS168" i="1"/>
  <c r="AQ169" i="1"/>
  <c r="AH169" i="1"/>
  <c r="AS169" i="1"/>
  <c r="AQ170" i="1"/>
  <c r="AH170" i="1"/>
  <c r="AS170" i="1"/>
  <c r="AQ171" i="1"/>
  <c r="AH171" i="1"/>
  <c r="AS171" i="1"/>
  <c r="AQ172" i="1"/>
  <c r="AH172" i="1"/>
  <c r="AS172" i="1"/>
  <c r="AQ173" i="1"/>
  <c r="AH173" i="1"/>
  <c r="AS173" i="1"/>
  <c r="AQ174" i="1"/>
  <c r="AH174" i="1"/>
  <c r="AS174" i="1"/>
  <c r="AQ175" i="1"/>
  <c r="AH175" i="1"/>
  <c r="AS175" i="1"/>
  <c r="AQ176" i="1"/>
  <c r="AH176" i="1"/>
  <c r="AS176" i="1"/>
  <c r="AQ177" i="1"/>
  <c r="AH177" i="1"/>
  <c r="AS177" i="1"/>
  <c r="AQ178" i="1"/>
  <c r="AH178" i="1"/>
  <c r="AS178" i="1"/>
  <c r="AQ179" i="1"/>
  <c r="AH179" i="1"/>
  <c r="AS179" i="1"/>
  <c r="AQ180" i="1"/>
  <c r="AH180" i="1"/>
  <c r="AS180" i="1"/>
  <c r="AQ181" i="1"/>
  <c r="AH181" i="1"/>
  <c r="AS181" i="1"/>
  <c r="AQ182" i="1"/>
  <c r="AH182" i="1"/>
  <c r="AS182" i="1"/>
  <c r="AQ183" i="1"/>
  <c r="AH183" i="1"/>
  <c r="AS183" i="1"/>
  <c r="AQ184" i="1"/>
  <c r="AH184" i="1"/>
  <c r="AS184" i="1"/>
  <c r="AQ185" i="1"/>
  <c r="AH185" i="1"/>
  <c r="AS185" i="1"/>
  <c r="AQ186" i="1"/>
  <c r="AH186" i="1"/>
  <c r="AS186" i="1"/>
  <c r="AQ187" i="1"/>
  <c r="AH187" i="1"/>
  <c r="AS187" i="1"/>
  <c r="AQ188" i="1"/>
  <c r="AH188" i="1"/>
  <c r="AS188" i="1"/>
  <c r="AQ189" i="1"/>
  <c r="AH189" i="1"/>
  <c r="AS189" i="1"/>
  <c r="AQ190" i="1"/>
  <c r="AH190" i="1"/>
  <c r="AS190" i="1"/>
  <c r="AQ191" i="1"/>
  <c r="AH191" i="1"/>
  <c r="AS191" i="1"/>
  <c r="AQ192" i="1"/>
  <c r="AH192" i="1"/>
  <c r="AS192" i="1"/>
  <c r="AQ193" i="1"/>
  <c r="AH193" i="1"/>
  <c r="AS193" i="1"/>
  <c r="AQ194" i="1"/>
  <c r="AH194" i="1"/>
  <c r="AS194" i="1"/>
  <c r="AQ195" i="1"/>
  <c r="AH195" i="1"/>
  <c r="AS195" i="1"/>
  <c r="AQ196" i="1"/>
  <c r="AH196" i="1"/>
  <c r="AS196" i="1"/>
  <c r="AQ197" i="1"/>
  <c r="AH197" i="1"/>
  <c r="AS197" i="1"/>
  <c r="AQ198" i="1"/>
  <c r="AH198" i="1"/>
  <c r="AS198" i="1"/>
  <c r="AQ199" i="1"/>
  <c r="AH199" i="1"/>
  <c r="AS199" i="1"/>
  <c r="AQ200" i="1"/>
  <c r="AH200" i="1"/>
  <c r="AS200" i="1"/>
  <c r="AQ201" i="1"/>
  <c r="AH201" i="1"/>
  <c r="AS201" i="1"/>
  <c r="AQ202" i="1"/>
  <c r="AH202" i="1"/>
  <c r="AS202" i="1"/>
  <c r="AQ203" i="1"/>
  <c r="AH203" i="1"/>
  <c r="AS203" i="1"/>
  <c r="AQ204" i="1"/>
  <c r="AH204" i="1"/>
  <c r="AS204" i="1"/>
  <c r="AQ205" i="1"/>
  <c r="AH205" i="1"/>
  <c r="AS205" i="1"/>
  <c r="AQ206" i="1"/>
  <c r="AH206" i="1"/>
  <c r="AS206" i="1"/>
  <c r="AQ207" i="1"/>
  <c r="AH207" i="1"/>
  <c r="AS207" i="1"/>
  <c r="AQ208" i="1"/>
  <c r="AH208" i="1"/>
  <c r="AS208" i="1"/>
  <c r="AQ209" i="1"/>
  <c r="AH209" i="1"/>
  <c r="AS209" i="1"/>
  <c r="AQ210" i="1"/>
  <c r="AH210" i="1"/>
  <c r="AS210" i="1"/>
  <c r="AQ211" i="1"/>
  <c r="AH211" i="1"/>
  <c r="AS211" i="1"/>
  <c r="AQ212" i="1"/>
  <c r="AH212" i="1"/>
  <c r="AS212" i="1"/>
  <c r="AQ213" i="1"/>
  <c r="AH213" i="1"/>
  <c r="AS213" i="1"/>
  <c r="AQ214" i="1"/>
  <c r="AH214" i="1"/>
  <c r="AS214" i="1"/>
  <c r="AQ215" i="1"/>
  <c r="AH215" i="1"/>
  <c r="AS215" i="1"/>
  <c r="AQ216" i="1"/>
  <c r="AH216" i="1"/>
  <c r="AS216" i="1"/>
  <c r="AQ217" i="1"/>
  <c r="AH217" i="1"/>
  <c r="AS217" i="1"/>
  <c r="AQ218" i="1"/>
  <c r="AH218" i="1"/>
  <c r="AS218" i="1"/>
  <c r="AQ219" i="1"/>
  <c r="AH219" i="1"/>
  <c r="AS219" i="1"/>
  <c r="AQ220" i="1"/>
  <c r="AH220" i="1"/>
  <c r="AS220" i="1"/>
  <c r="AQ221" i="1"/>
  <c r="AH221" i="1"/>
  <c r="AS221" i="1"/>
  <c r="AQ222" i="1"/>
  <c r="AH222" i="1"/>
  <c r="AS222" i="1"/>
  <c r="AQ223" i="1"/>
  <c r="AH223" i="1"/>
  <c r="AS223" i="1"/>
  <c r="AQ224" i="1"/>
  <c r="AH224" i="1"/>
  <c r="AS224" i="1"/>
  <c r="AQ225" i="1"/>
  <c r="AH225" i="1"/>
  <c r="AS225" i="1"/>
  <c r="AQ226" i="1"/>
  <c r="AH226" i="1"/>
  <c r="AS226" i="1"/>
  <c r="AQ227" i="1"/>
  <c r="AH227" i="1"/>
  <c r="AS227" i="1"/>
  <c r="AQ228" i="1"/>
  <c r="AH228" i="1"/>
  <c r="AS228" i="1"/>
  <c r="AQ229" i="1"/>
  <c r="AH229" i="1"/>
  <c r="AS229" i="1"/>
  <c r="AQ230" i="1"/>
  <c r="AH230" i="1"/>
  <c r="AS230" i="1"/>
  <c r="AQ231" i="1"/>
  <c r="AH231" i="1"/>
  <c r="AS231" i="1"/>
  <c r="AQ232" i="1"/>
  <c r="AH232" i="1"/>
  <c r="AS232" i="1"/>
  <c r="AQ233" i="1"/>
  <c r="AH233" i="1"/>
  <c r="AS233" i="1"/>
  <c r="AQ234" i="1"/>
  <c r="AH234" i="1"/>
  <c r="AS234" i="1"/>
  <c r="AQ235" i="1"/>
  <c r="AH235" i="1"/>
  <c r="AS235" i="1"/>
  <c r="AQ236" i="1"/>
  <c r="AH236" i="1"/>
  <c r="AS236" i="1"/>
  <c r="AQ237" i="1"/>
  <c r="AH237" i="1"/>
  <c r="AS237" i="1"/>
  <c r="AQ238" i="1"/>
  <c r="AH238" i="1"/>
  <c r="AS238" i="1"/>
  <c r="AQ239" i="1"/>
  <c r="AH239" i="1"/>
  <c r="AS239" i="1"/>
  <c r="AQ240" i="1"/>
  <c r="AH240" i="1"/>
  <c r="AS240" i="1"/>
  <c r="AQ241" i="1"/>
  <c r="AH241" i="1"/>
  <c r="AS241" i="1"/>
  <c r="AQ242" i="1"/>
  <c r="AH242" i="1"/>
  <c r="AS242" i="1"/>
  <c r="AQ243" i="1"/>
  <c r="AH243" i="1"/>
  <c r="AS243" i="1"/>
  <c r="AQ244" i="1"/>
  <c r="AH244" i="1"/>
  <c r="AS244" i="1"/>
  <c r="AQ245" i="1"/>
  <c r="AH245" i="1"/>
  <c r="AS245" i="1"/>
  <c r="AQ246" i="1"/>
  <c r="AH246" i="1"/>
  <c r="AS246" i="1"/>
  <c r="AQ247" i="1"/>
  <c r="AH247" i="1"/>
  <c r="AS247" i="1"/>
  <c r="AQ248" i="1"/>
  <c r="AH248" i="1"/>
  <c r="AS248" i="1"/>
  <c r="AQ249" i="1"/>
  <c r="AH249" i="1"/>
  <c r="AS249" i="1"/>
  <c r="AQ250" i="1"/>
  <c r="AH250" i="1"/>
  <c r="AS250" i="1"/>
  <c r="AQ251" i="1"/>
  <c r="AH251" i="1"/>
  <c r="AS251" i="1"/>
  <c r="AQ252" i="1"/>
  <c r="AH252" i="1"/>
  <c r="AS252" i="1"/>
  <c r="AQ253" i="1"/>
  <c r="AH253" i="1"/>
  <c r="AS253" i="1"/>
  <c r="AQ254" i="1"/>
  <c r="AH254" i="1"/>
  <c r="AS254" i="1"/>
  <c r="AQ255" i="1"/>
  <c r="AH255" i="1"/>
  <c r="AS255" i="1"/>
  <c r="AQ256" i="1"/>
  <c r="AH256" i="1"/>
  <c r="AS256" i="1"/>
  <c r="AQ257" i="1"/>
  <c r="AH257" i="1"/>
  <c r="AS257" i="1"/>
  <c r="AQ258" i="1"/>
  <c r="AH258" i="1"/>
  <c r="AS258" i="1"/>
  <c r="AQ259" i="1"/>
  <c r="AH259" i="1"/>
  <c r="AS259" i="1"/>
  <c r="AQ260" i="1"/>
  <c r="AH260" i="1"/>
  <c r="AS260" i="1"/>
  <c r="AQ261" i="1"/>
  <c r="AH261" i="1"/>
  <c r="AS261" i="1"/>
  <c r="AQ262" i="1"/>
  <c r="AH262" i="1"/>
  <c r="AS262" i="1"/>
  <c r="AQ263" i="1"/>
  <c r="AH263" i="1"/>
  <c r="AS263" i="1"/>
  <c r="AQ264" i="1"/>
  <c r="AH264" i="1"/>
  <c r="AS264" i="1"/>
  <c r="AQ265" i="1"/>
  <c r="AH265" i="1"/>
  <c r="AS265" i="1"/>
  <c r="AQ266" i="1"/>
  <c r="AH266" i="1"/>
  <c r="AS266" i="1"/>
  <c r="AQ267" i="1"/>
  <c r="AH267" i="1"/>
  <c r="AS267" i="1"/>
  <c r="AQ268" i="1"/>
  <c r="AH268" i="1"/>
  <c r="AS268" i="1"/>
  <c r="AQ269" i="1"/>
  <c r="AH269" i="1"/>
  <c r="AS269" i="1"/>
  <c r="AQ270" i="1"/>
  <c r="AH270" i="1"/>
  <c r="AS270" i="1"/>
  <c r="AQ271" i="1"/>
  <c r="AH271" i="1"/>
  <c r="AS271" i="1"/>
  <c r="AQ272" i="1"/>
  <c r="AH272" i="1"/>
  <c r="AS272" i="1"/>
  <c r="AQ273" i="1"/>
  <c r="AH273" i="1"/>
  <c r="AS273" i="1"/>
  <c r="AQ274" i="1"/>
  <c r="AH274" i="1"/>
  <c r="AS274" i="1"/>
  <c r="AQ275" i="1"/>
  <c r="AH275" i="1"/>
  <c r="AS275" i="1"/>
  <c r="AQ276" i="1"/>
  <c r="AH276" i="1"/>
  <c r="AS276" i="1"/>
  <c r="AQ277" i="1"/>
  <c r="AH277" i="1"/>
  <c r="AS277" i="1"/>
  <c r="AQ278" i="1"/>
  <c r="AH278" i="1"/>
  <c r="AS278" i="1"/>
  <c r="AQ279" i="1"/>
  <c r="AH279" i="1"/>
  <c r="AS279" i="1"/>
  <c r="AQ280" i="1"/>
  <c r="AH280" i="1"/>
  <c r="AS280" i="1"/>
  <c r="AQ281" i="1"/>
  <c r="AH281" i="1"/>
  <c r="AS281" i="1"/>
  <c r="AQ282" i="1"/>
  <c r="AH282" i="1"/>
  <c r="AS282" i="1"/>
  <c r="AQ283" i="1"/>
  <c r="AH283" i="1"/>
  <c r="AS283" i="1"/>
  <c r="AQ284" i="1"/>
  <c r="AH284" i="1"/>
  <c r="AS284" i="1"/>
  <c r="AQ285" i="1"/>
  <c r="AH285" i="1"/>
  <c r="AS285" i="1"/>
  <c r="AQ286" i="1"/>
  <c r="AH286" i="1"/>
  <c r="AS286" i="1"/>
  <c r="AQ287" i="1"/>
  <c r="AH287" i="1"/>
  <c r="AS287" i="1"/>
  <c r="AQ288" i="1"/>
  <c r="AH288" i="1"/>
  <c r="AS288" i="1"/>
  <c r="AQ289" i="1"/>
  <c r="AH289" i="1"/>
  <c r="AS289" i="1"/>
  <c r="AQ290" i="1"/>
  <c r="AH290" i="1"/>
  <c r="AS290" i="1"/>
  <c r="AQ291" i="1"/>
  <c r="AH291" i="1"/>
  <c r="AS291" i="1"/>
  <c r="AQ292" i="1"/>
  <c r="AH292" i="1"/>
  <c r="AS292" i="1"/>
  <c r="AQ293" i="1"/>
  <c r="AH293" i="1"/>
  <c r="AS293" i="1"/>
  <c r="AQ294" i="1"/>
  <c r="AH294" i="1"/>
  <c r="AS294" i="1"/>
  <c r="AQ295" i="1"/>
  <c r="AH295" i="1"/>
  <c r="AS295" i="1"/>
  <c r="AQ296" i="1"/>
  <c r="AH296" i="1"/>
  <c r="AS296" i="1"/>
  <c r="AQ297" i="1"/>
  <c r="AH297" i="1"/>
  <c r="AS297" i="1"/>
  <c r="AQ298" i="1"/>
  <c r="AH298" i="1"/>
  <c r="AS298" i="1"/>
  <c r="AQ299" i="1"/>
  <c r="AH299" i="1"/>
  <c r="AS299" i="1"/>
  <c r="AQ300" i="1"/>
  <c r="AH300" i="1"/>
  <c r="AS300" i="1"/>
  <c r="AQ301" i="1"/>
  <c r="AH301" i="1"/>
  <c r="AS301" i="1"/>
  <c r="AQ302" i="1"/>
  <c r="AH302" i="1"/>
  <c r="AS302" i="1"/>
  <c r="AQ303" i="1"/>
  <c r="AH303" i="1"/>
  <c r="AS303" i="1"/>
  <c r="AQ304" i="1"/>
  <c r="AH304" i="1"/>
  <c r="AS304" i="1"/>
  <c r="AQ305" i="1"/>
  <c r="AH305" i="1"/>
  <c r="AS305" i="1"/>
  <c r="AQ306" i="1"/>
  <c r="AH306" i="1"/>
  <c r="AS306" i="1"/>
  <c r="AQ307" i="1"/>
  <c r="AH307" i="1"/>
  <c r="AS307" i="1"/>
  <c r="AQ308" i="1"/>
  <c r="AH308" i="1"/>
  <c r="AS308" i="1"/>
  <c r="AQ309" i="1"/>
  <c r="AH309" i="1"/>
  <c r="AS309" i="1"/>
  <c r="AQ310" i="1"/>
  <c r="AH310" i="1"/>
  <c r="AS310" i="1"/>
  <c r="AQ311" i="1"/>
  <c r="AH311" i="1"/>
  <c r="AS311" i="1"/>
  <c r="AQ312" i="1"/>
  <c r="AH312" i="1"/>
  <c r="AS312" i="1"/>
  <c r="AQ313" i="1"/>
  <c r="AH313" i="1"/>
  <c r="AS313" i="1"/>
  <c r="AQ314" i="1"/>
  <c r="AH314" i="1"/>
  <c r="AS314" i="1"/>
  <c r="AQ315" i="1"/>
  <c r="AH315" i="1"/>
  <c r="AS315" i="1"/>
  <c r="AQ316" i="1"/>
  <c r="AH316" i="1"/>
  <c r="AS316" i="1"/>
  <c r="AQ317" i="1"/>
  <c r="AH317" i="1"/>
  <c r="AS317" i="1"/>
  <c r="AQ318" i="1"/>
  <c r="AH318" i="1"/>
  <c r="AS318" i="1"/>
  <c r="AQ319" i="1"/>
  <c r="AH319" i="1"/>
  <c r="AS319" i="1"/>
  <c r="AQ320" i="1"/>
  <c r="AH320" i="1"/>
  <c r="AS320" i="1"/>
  <c r="AQ321" i="1"/>
  <c r="AH321" i="1"/>
  <c r="AS321" i="1"/>
  <c r="AQ322" i="1"/>
  <c r="AH322" i="1"/>
  <c r="AS322" i="1"/>
  <c r="AQ323" i="1"/>
  <c r="AH323" i="1"/>
  <c r="AS323" i="1"/>
  <c r="AQ324" i="1"/>
  <c r="AH324" i="1"/>
  <c r="AS324" i="1"/>
  <c r="AQ325" i="1"/>
  <c r="AH325" i="1"/>
  <c r="AS325" i="1"/>
  <c r="AQ326" i="1"/>
  <c r="AH326" i="1"/>
  <c r="AS326" i="1"/>
  <c r="AQ327" i="1"/>
  <c r="AH327" i="1"/>
  <c r="AS327" i="1"/>
  <c r="AQ328" i="1"/>
  <c r="AH328" i="1"/>
  <c r="AS328" i="1"/>
  <c r="AQ329" i="1"/>
  <c r="AH329" i="1"/>
  <c r="AS329" i="1"/>
  <c r="AQ330" i="1"/>
  <c r="AH330" i="1"/>
  <c r="AS330" i="1"/>
  <c r="AQ331" i="1"/>
  <c r="AH331" i="1"/>
  <c r="AS331" i="1"/>
  <c r="AQ332" i="1"/>
  <c r="AH332" i="1"/>
  <c r="AS332" i="1"/>
  <c r="AQ333" i="1"/>
  <c r="AH333" i="1"/>
  <c r="AS333" i="1"/>
  <c r="AQ334" i="1"/>
  <c r="AH334" i="1"/>
  <c r="AS334" i="1"/>
  <c r="AQ335" i="1"/>
  <c r="AH335" i="1"/>
  <c r="AS335" i="1"/>
  <c r="AQ336" i="1"/>
  <c r="AH336" i="1"/>
  <c r="AS336" i="1"/>
  <c r="AQ337" i="1"/>
  <c r="AH337" i="1"/>
  <c r="AS337" i="1"/>
  <c r="AQ338" i="1"/>
  <c r="AH338" i="1"/>
  <c r="AS338" i="1"/>
  <c r="AQ339" i="1"/>
  <c r="AH339" i="1"/>
  <c r="AS339" i="1"/>
  <c r="AQ340" i="1"/>
  <c r="AH340" i="1"/>
  <c r="AS340" i="1"/>
  <c r="AQ341" i="1"/>
  <c r="AH341" i="1"/>
  <c r="AS341" i="1"/>
  <c r="AQ342" i="1"/>
  <c r="AH342" i="1"/>
  <c r="AS342" i="1"/>
  <c r="AQ343" i="1"/>
  <c r="AH343" i="1"/>
  <c r="AS343" i="1"/>
  <c r="AQ344" i="1"/>
  <c r="AH344" i="1"/>
  <c r="AS344" i="1"/>
  <c r="AQ345" i="1"/>
  <c r="AH345" i="1"/>
  <c r="AS345" i="1"/>
  <c r="AQ346" i="1"/>
  <c r="AH346" i="1"/>
  <c r="AS346" i="1"/>
  <c r="AQ347" i="1"/>
  <c r="AH347" i="1"/>
  <c r="AS347" i="1"/>
  <c r="AQ348" i="1"/>
  <c r="AH348" i="1"/>
  <c r="AS348" i="1"/>
  <c r="AQ349" i="1"/>
  <c r="AH349" i="1"/>
  <c r="AS349" i="1"/>
  <c r="AQ350" i="1"/>
  <c r="AH350" i="1"/>
  <c r="AS350" i="1"/>
  <c r="AQ351" i="1"/>
  <c r="AH351" i="1"/>
  <c r="AS351" i="1"/>
  <c r="AQ352" i="1"/>
  <c r="AH352" i="1"/>
  <c r="AS352" i="1"/>
  <c r="AQ353" i="1"/>
  <c r="AH353" i="1"/>
  <c r="AS353" i="1"/>
  <c r="AQ354" i="1"/>
  <c r="AH354" i="1"/>
  <c r="AS354" i="1"/>
  <c r="AQ355" i="1"/>
  <c r="AH355" i="1"/>
  <c r="AS355" i="1"/>
  <c r="AQ356" i="1"/>
  <c r="AH356" i="1"/>
  <c r="AS356" i="1"/>
  <c r="AQ357" i="1"/>
  <c r="AH357" i="1"/>
  <c r="AS357" i="1"/>
  <c r="AQ358" i="1"/>
  <c r="AH358" i="1"/>
  <c r="AS358" i="1"/>
  <c r="AQ359" i="1"/>
  <c r="AH359" i="1"/>
  <c r="AS359" i="1"/>
  <c r="AQ360" i="1"/>
  <c r="AH360" i="1"/>
  <c r="AS360" i="1"/>
  <c r="AQ361" i="1"/>
  <c r="AH361" i="1"/>
  <c r="AS361" i="1"/>
  <c r="AQ362" i="1"/>
  <c r="AH362" i="1"/>
  <c r="AS362" i="1"/>
  <c r="AQ363" i="1"/>
  <c r="AH363" i="1"/>
  <c r="AS363" i="1"/>
  <c r="AQ364" i="1"/>
  <c r="AH364" i="1"/>
  <c r="AS364" i="1"/>
  <c r="AQ365" i="1"/>
  <c r="AH365" i="1"/>
  <c r="AS365" i="1"/>
  <c r="AQ366" i="1"/>
  <c r="AH366" i="1"/>
  <c r="AS366" i="1"/>
  <c r="AQ367" i="1"/>
  <c r="AH367" i="1"/>
  <c r="AS367" i="1"/>
  <c r="AQ368" i="1"/>
  <c r="AH368" i="1"/>
  <c r="AS368" i="1"/>
  <c r="AQ369" i="1"/>
  <c r="AH369" i="1"/>
  <c r="AS369" i="1"/>
  <c r="AF370" i="1"/>
  <c r="AQ370" i="1"/>
  <c r="AH370" i="1"/>
  <c r="AS370" i="1"/>
  <c r="AH7" i="1"/>
  <c r="AS7" i="1"/>
  <c r="AQ7" i="1"/>
  <c r="CA3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7" i="1"/>
  <c r="BS48" i="1"/>
  <c r="BS49" i="1"/>
  <c r="BS50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6" i="1"/>
  <c r="CA2" i="1"/>
  <c r="G27" i="1"/>
  <c r="G24" i="1"/>
  <c r="X7" i="1"/>
  <c r="Y7" i="1"/>
  <c r="X8" i="1"/>
  <c r="Y8" i="1"/>
  <c r="X9" i="1"/>
  <c r="Y9" i="1"/>
  <c r="X10" i="1"/>
  <c r="Y10" i="1"/>
  <c r="X11" i="1"/>
  <c r="Y11" i="1"/>
  <c r="X12" i="1"/>
  <c r="Y12" i="1"/>
  <c r="X13" i="1"/>
  <c r="Y13" i="1"/>
  <c r="X14" i="1"/>
  <c r="Y14" i="1"/>
  <c r="X15" i="1"/>
  <c r="Y15" i="1"/>
  <c r="X16" i="1"/>
  <c r="Y16" i="1"/>
  <c r="X17" i="1"/>
  <c r="Y17" i="1"/>
  <c r="X18" i="1"/>
  <c r="Y18" i="1"/>
  <c r="X19" i="1"/>
  <c r="Y19" i="1"/>
  <c r="X20" i="1"/>
  <c r="Y20" i="1"/>
  <c r="X21" i="1"/>
  <c r="Y21" i="1"/>
  <c r="X22" i="1"/>
  <c r="Y22" i="1"/>
  <c r="X23" i="1"/>
  <c r="Y23" i="1"/>
  <c r="X24" i="1"/>
  <c r="Y24" i="1"/>
  <c r="X25" i="1"/>
  <c r="Y25" i="1"/>
  <c r="X26" i="1"/>
  <c r="Y26" i="1"/>
  <c r="X27" i="1"/>
  <c r="Y27" i="1"/>
  <c r="X28" i="1"/>
  <c r="Y28" i="1"/>
  <c r="X29" i="1"/>
  <c r="Y29" i="1"/>
  <c r="X30" i="1"/>
  <c r="Y30" i="1"/>
  <c r="X31" i="1"/>
  <c r="Y31" i="1"/>
  <c r="X32" i="1"/>
  <c r="Y32" i="1"/>
  <c r="X33" i="1"/>
  <c r="Y33" i="1"/>
  <c r="X34" i="1"/>
  <c r="Y34" i="1"/>
  <c r="X35" i="1"/>
  <c r="Y35" i="1"/>
  <c r="X36" i="1"/>
  <c r="Y36" i="1"/>
  <c r="X37" i="1"/>
  <c r="Y37" i="1"/>
  <c r="X38" i="1"/>
  <c r="Y38" i="1"/>
  <c r="X39" i="1"/>
  <c r="Y39" i="1"/>
  <c r="X40" i="1"/>
  <c r="Y40" i="1"/>
  <c r="X41" i="1"/>
  <c r="Y41" i="1"/>
  <c r="X42" i="1"/>
  <c r="Y42" i="1"/>
  <c r="X43" i="1"/>
  <c r="Y43" i="1"/>
  <c r="X44" i="1"/>
  <c r="Y44" i="1"/>
  <c r="X47" i="1"/>
  <c r="Y47" i="1"/>
  <c r="X48" i="1"/>
  <c r="Y48" i="1"/>
  <c r="X49" i="1"/>
  <c r="Y49" i="1"/>
  <c r="X50" i="1"/>
  <c r="Y50" i="1"/>
  <c r="X52" i="1"/>
  <c r="Y52" i="1"/>
  <c r="X53" i="1"/>
  <c r="Y53" i="1"/>
  <c r="X54" i="1"/>
  <c r="Y54" i="1"/>
  <c r="X55" i="1"/>
  <c r="Y55" i="1"/>
  <c r="X56" i="1"/>
  <c r="Y56" i="1"/>
  <c r="X57" i="1"/>
  <c r="Y57" i="1"/>
  <c r="X58" i="1"/>
  <c r="Y58" i="1"/>
  <c r="X59" i="1"/>
  <c r="Y59" i="1"/>
  <c r="X60" i="1"/>
  <c r="Y60" i="1"/>
  <c r="X61" i="1"/>
  <c r="Y61" i="1"/>
  <c r="X62" i="1"/>
  <c r="Y62" i="1"/>
  <c r="X63" i="1"/>
  <c r="Y63" i="1"/>
  <c r="X64" i="1"/>
  <c r="Y64" i="1"/>
  <c r="X65" i="1"/>
  <c r="Y65" i="1"/>
  <c r="X66" i="1"/>
  <c r="Y66" i="1"/>
  <c r="X67" i="1"/>
  <c r="Y67" i="1"/>
  <c r="X68" i="1"/>
  <c r="Y68" i="1"/>
  <c r="X69" i="1"/>
  <c r="Y69" i="1"/>
  <c r="X70" i="1"/>
  <c r="Y70" i="1"/>
  <c r="X71" i="1"/>
  <c r="Y71" i="1"/>
  <c r="X72" i="1"/>
  <c r="Y72" i="1"/>
  <c r="X73" i="1"/>
  <c r="Y73" i="1"/>
  <c r="X74" i="1"/>
  <c r="Y74" i="1"/>
  <c r="X75" i="1"/>
  <c r="Y75" i="1"/>
  <c r="X76" i="1"/>
  <c r="Y76" i="1"/>
  <c r="X77" i="1"/>
  <c r="Y77" i="1"/>
  <c r="X78" i="1"/>
  <c r="Y78" i="1"/>
  <c r="X79" i="1"/>
  <c r="Y79" i="1"/>
  <c r="X80" i="1"/>
  <c r="Y80" i="1"/>
  <c r="X81" i="1"/>
  <c r="Y81" i="1"/>
  <c r="X82" i="1"/>
  <c r="Y82" i="1"/>
  <c r="X83" i="1"/>
  <c r="Y83" i="1"/>
  <c r="X84" i="1"/>
  <c r="Y84" i="1"/>
  <c r="X85" i="1"/>
  <c r="Y85" i="1"/>
  <c r="X86" i="1"/>
  <c r="Y86" i="1"/>
  <c r="X87" i="1"/>
  <c r="Y87" i="1"/>
  <c r="X88" i="1"/>
  <c r="Y88" i="1"/>
  <c r="X89" i="1"/>
  <c r="Y89" i="1"/>
  <c r="X90" i="1"/>
  <c r="Y90" i="1"/>
  <c r="X91" i="1"/>
  <c r="Y91" i="1"/>
  <c r="X92" i="1"/>
  <c r="Y92" i="1"/>
  <c r="X93" i="1"/>
  <c r="Y93" i="1"/>
  <c r="X94" i="1"/>
  <c r="Y94" i="1"/>
  <c r="X95" i="1"/>
  <c r="Y95" i="1"/>
  <c r="X96" i="1"/>
  <c r="Y96" i="1"/>
  <c r="X97" i="1"/>
  <c r="Y97" i="1"/>
  <c r="X98" i="1"/>
  <c r="Y98" i="1"/>
  <c r="X99" i="1"/>
  <c r="Y99" i="1"/>
  <c r="X100" i="1"/>
  <c r="Y100" i="1"/>
  <c r="X101" i="1"/>
  <c r="Y101" i="1"/>
  <c r="X102" i="1"/>
  <c r="Y102" i="1"/>
  <c r="X103" i="1"/>
  <c r="Y103" i="1"/>
  <c r="X104" i="1"/>
  <c r="Y104" i="1"/>
  <c r="X105" i="1"/>
  <c r="Y105" i="1"/>
  <c r="X106" i="1"/>
  <c r="Y106" i="1"/>
  <c r="X107" i="1"/>
  <c r="Y107" i="1"/>
  <c r="X108" i="1"/>
  <c r="Y108" i="1"/>
  <c r="X109" i="1"/>
  <c r="Y109" i="1"/>
  <c r="X110" i="1"/>
  <c r="Y110" i="1"/>
  <c r="X111" i="1"/>
  <c r="Y111" i="1"/>
  <c r="X112" i="1"/>
  <c r="Y112" i="1"/>
  <c r="X113" i="1"/>
  <c r="Y113" i="1"/>
  <c r="X114" i="1"/>
  <c r="Y114" i="1"/>
  <c r="X115" i="1"/>
  <c r="Y115" i="1"/>
  <c r="X116" i="1"/>
  <c r="Y116" i="1"/>
  <c r="X117" i="1"/>
  <c r="Y117" i="1"/>
  <c r="X118" i="1"/>
  <c r="Y118" i="1"/>
  <c r="X119" i="1"/>
  <c r="Y119" i="1"/>
  <c r="X120" i="1"/>
  <c r="Y120" i="1"/>
  <c r="X121" i="1"/>
  <c r="Y121" i="1"/>
  <c r="X122" i="1"/>
  <c r="Y122" i="1"/>
  <c r="X123" i="1"/>
  <c r="Y123" i="1"/>
  <c r="X124" i="1"/>
  <c r="Y124" i="1"/>
  <c r="X125" i="1"/>
  <c r="Y125" i="1"/>
  <c r="X126" i="1"/>
  <c r="Y126" i="1"/>
  <c r="X127" i="1"/>
  <c r="Y127" i="1"/>
  <c r="X128" i="1"/>
  <c r="Y128" i="1"/>
  <c r="X129" i="1"/>
  <c r="Y129" i="1"/>
  <c r="X130" i="1"/>
  <c r="Y130" i="1"/>
  <c r="X131" i="1"/>
  <c r="Y131" i="1"/>
  <c r="X132" i="1"/>
  <c r="Y132" i="1"/>
  <c r="X133" i="1"/>
  <c r="Y133" i="1"/>
  <c r="X134" i="1"/>
  <c r="Y134" i="1"/>
  <c r="X135" i="1"/>
  <c r="Y135" i="1"/>
  <c r="X136" i="1"/>
  <c r="Y136" i="1"/>
  <c r="X137" i="1"/>
  <c r="Y137" i="1"/>
  <c r="X138" i="1"/>
  <c r="Y138" i="1"/>
  <c r="X139" i="1"/>
  <c r="Y139" i="1"/>
  <c r="X140" i="1"/>
  <c r="Y140" i="1"/>
  <c r="X141" i="1"/>
  <c r="Y141" i="1"/>
  <c r="X142" i="1"/>
  <c r="Y142" i="1"/>
  <c r="X143" i="1"/>
  <c r="Y143" i="1"/>
  <c r="X144" i="1"/>
  <c r="Y144" i="1"/>
  <c r="X145" i="1"/>
  <c r="Y145" i="1"/>
  <c r="X146" i="1"/>
  <c r="Y146" i="1"/>
  <c r="X147" i="1"/>
  <c r="Y147" i="1"/>
  <c r="X148" i="1"/>
  <c r="Y148" i="1"/>
  <c r="X149" i="1"/>
  <c r="Y149" i="1"/>
  <c r="X150" i="1"/>
  <c r="Y150" i="1"/>
  <c r="X151" i="1"/>
  <c r="Y151" i="1"/>
  <c r="X152" i="1"/>
  <c r="Y152" i="1"/>
  <c r="X153" i="1"/>
  <c r="Y153" i="1"/>
  <c r="X154" i="1"/>
  <c r="Y154" i="1"/>
  <c r="X155" i="1"/>
  <c r="Y155" i="1"/>
  <c r="X156" i="1"/>
  <c r="Y156" i="1"/>
  <c r="X157" i="1"/>
  <c r="Y157" i="1"/>
  <c r="X158" i="1"/>
  <c r="Y158" i="1"/>
  <c r="X159" i="1"/>
  <c r="Y159" i="1"/>
  <c r="X160" i="1"/>
  <c r="Y160" i="1"/>
  <c r="X161" i="1"/>
  <c r="Y161" i="1"/>
  <c r="X162" i="1"/>
  <c r="Y162" i="1"/>
  <c r="X163" i="1"/>
  <c r="Y163" i="1"/>
  <c r="X164" i="1"/>
  <c r="Y164" i="1"/>
  <c r="X165" i="1"/>
  <c r="Y165" i="1"/>
  <c r="X166" i="1"/>
  <c r="Y166" i="1"/>
  <c r="X167" i="1"/>
  <c r="Y167" i="1"/>
  <c r="X168" i="1"/>
  <c r="Y168" i="1"/>
  <c r="X169" i="1"/>
  <c r="Y169" i="1"/>
  <c r="X170" i="1"/>
  <c r="Y170" i="1"/>
  <c r="X171" i="1"/>
  <c r="Y171" i="1"/>
  <c r="X172" i="1"/>
  <c r="Y172" i="1"/>
  <c r="X173" i="1"/>
  <c r="Y173" i="1"/>
  <c r="X174" i="1"/>
  <c r="Y174" i="1"/>
  <c r="X175" i="1"/>
  <c r="Y175" i="1"/>
  <c r="X176" i="1"/>
  <c r="Y176" i="1"/>
  <c r="X177" i="1"/>
  <c r="Y177" i="1"/>
  <c r="X178" i="1"/>
  <c r="Y178" i="1"/>
  <c r="X179" i="1"/>
  <c r="Y179" i="1"/>
  <c r="X180" i="1"/>
  <c r="Y180" i="1"/>
  <c r="X181" i="1"/>
  <c r="Y181" i="1"/>
  <c r="X182" i="1"/>
  <c r="Y182" i="1"/>
  <c r="X183" i="1"/>
  <c r="Y183" i="1"/>
  <c r="X184" i="1"/>
  <c r="Y184" i="1"/>
  <c r="X185" i="1"/>
  <c r="Y185" i="1"/>
  <c r="X186" i="1"/>
  <c r="Y186" i="1"/>
  <c r="X187" i="1"/>
  <c r="Y187" i="1"/>
  <c r="X188" i="1"/>
  <c r="Y188" i="1"/>
  <c r="X189" i="1"/>
  <c r="Y189" i="1"/>
  <c r="X190" i="1"/>
  <c r="Y190" i="1"/>
  <c r="X191" i="1"/>
  <c r="Y191" i="1"/>
  <c r="X192" i="1"/>
  <c r="Y192" i="1"/>
  <c r="X193" i="1"/>
  <c r="Y193" i="1"/>
  <c r="X194" i="1"/>
  <c r="Y194" i="1"/>
  <c r="X195" i="1"/>
  <c r="Y195" i="1"/>
  <c r="X196" i="1"/>
  <c r="Y196" i="1"/>
  <c r="X197" i="1"/>
  <c r="Y197" i="1"/>
  <c r="X198" i="1"/>
  <c r="Y198" i="1"/>
  <c r="X199" i="1"/>
  <c r="Y199" i="1"/>
  <c r="X200" i="1"/>
  <c r="Y200" i="1"/>
  <c r="X201" i="1"/>
  <c r="Y201" i="1"/>
  <c r="X202" i="1"/>
  <c r="Y202" i="1"/>
  <c r="X203" i="1"/>
  <c r="Y203" i="1"/>
  <c r="X204" i="1"/>
  <c r="Y204" i="1"/>
  <c r="X205" i="1"/>
  <c r="Y205" i="1"/>
  <c r="X206" i="1"/>
  <c r="Y206" i="1"/>
  <c r="X207" i="1"/>
  <c r="Y207" i="1"/>
  <c r="X208" i="1"/>
  <c r="Y208" i="1"/>
  <c r="X209" i="1"/>
  <c r="Y209" i="1"/>
  <c r="X210" i="1"/>
  <c r="Y210" i="1"/>
  <c r="X211" i="1"/>
  <c r="Y211" i="1"/>
  <c r="X212" i="1"/>
  <c r="Y212" i="1"/>
  <c r="X213" i="1"/>
  <c r="Y213" i="1"/>
  <c r="X214" i="1"/>
  <c r="Y214" i="1"/>
  <c r="X215" i="1"/>
  <c r="Y215" i="1"/>
  <c r="X216" i="1"/>
  <c r="Y216" i="1"/>
  <c r="X217" i="1"/>
  <c r="Y217" i="1"/>
  <c r="X218" i="1"/>
  <c r="Y218" i="1"/>
  <c r="X219" i="1"/>
  <c r="Y219" i="1"/>
  <c r="X220" i="1"/>
  <c r="Y220" i="1"/>
  <c r="X221" i="1"/>
  <c r="Y221" i="1"/>
  <c r="X222" i="1"/>
  <c r="Y222" i="1"/>
  <c r="X223" i="1"/>
  <c r="Y223" i="1"/>
  <c r="X224" i="1"/>
  <c r="Y224" i="1"/>
  <c r="X225" i="1"/>
  <c r="Y225" i="1"/>
  <c r="X226" i="1"/>
  <c r="Y226" i="1"/>
  <c r="X227" i="1"/>
  <c r="Y227" i="1"/>
  <c r="X228" i="1"/>
  <c r="Y228" i="1"/>
  <c r="X229" i="1"/>
  <c r="Y229" i="1"/>
  <c r="X230" i="1"/>
  <c r="Y230" i="1"/>
  <c r="X231" i="1"/>
  <c r="Y231" i="1"/>
  <c r="X232" i="1"/>
  <c r="Y232" i="1"/>
  <c r="X233" i="1"/>
  <c r="Y233" i="1"/>
  <c r="X234" i="1"/>
  <c r="Y234" i="1"/>
  <c r="X235" i="1"/>
  <c r="Y235" i="1"/>
  <c r="X236" i="1"/>
  <c r="Y236" i="1"/>
  <c r="X237" i="1"/>
  <c r="Y237" i="1"/>
  <c r="X238" i="1"/>
  <c r="Y238" i="1"/>
  <c r="X239" i="1"/>
  <c r="Y239" i="1"/>
  <c r="X240" i="1"/>
  <c r="Y240" i="1"/>
  <c r="X241" i="1"/>
  <c r="Y241" i="1"/>
  <c r="X242" i="1"/>
  <c r="Y242" i="1"/>
  <c r="X243" i="1"/>
  <c r="Y243" i="1"/>
  <c r="X244" i="1"/>
  <c r="Y244" i="1"/>
  <c r="X245" i="1"/>
  <c r="Y245" i="1"/>
  <c r="X246" i="1"/>
  <c r="Y246" i="1"/>
  <c r="X247" i="1"/>
  <c r="Y247" i="1"/>
  <c r="X248" i="1"/>
  <c r="Y248" i="1"/>
  <c r="X249" i="1"/>
  <c r="Y249" i="1"/>
  <c r="X250" i="1"/>
  <c r="Y250" i="1"/>
  <c r="X251" i="1"/>
  <c r="Y251" i="1"/>
  <c r="X252" i="1"/>
  <c r="Y252" i="1"/>
  <c r="X253" i="1"/>
  <c r="Y253" i="1"/>
  <c r="X254" i="1"/>
  <c r="Y254" i="1"/>
  <c r="X255" i="1"/>
  <c r="Y255" i="1"/>
  <c r="X256" i="1"/>
  <c r="Y256" i="1"/>
  <c r="X257" i="1"/>
  <c r="Y257" i="1"/>
  <c r="X258" i="1"/>
  <c r="Y258" i="1"/>
  <c r="X259" i="1"/>
  <c r="Y259" i="1"/>
  <c r="X260" i="1"/>
  <c r="Y260" i="1"/>
  <c r="X261" i="1"/>
  <c r="Y261" i="1"/>
  <c r="X262" i="1"/>
  <c r="Y262" i="1"/>
  <c r="X263" i="1"/>
  <c r="Y263" i="1"/>
  <c r="X264" i="1"/>
  <c r="Y264" i="1"/>
  <c r="X265" i="1"/>
  <c r="Y265" i="1"/>
  <c r="X266" i="1"/>
  <c r="Y266" i="1"/>
  <c r="X267" i="1"/>
  <c r="Y267" i="1"/>
  <c r="X268" i="1"/>
  <c r="Y268" i="1"/>
  <c r="X269" i="1"/>
  <c r="Y269" i="1"/>
  <c r="X270" i="1"/>
  <c r="Y270" i="1"/>
  <c r="X271" i="1"/>
  <c r="Y271" i="1"/>
  <c r="X272" i="1"/>
  <c r="Y272" i="1"/>
  <c r="X273" i="1"/>
  <c r="Y273" i="1"/>
  <c r="X274" i="1"/>
  <c r="Y274" i="1"/>
  <c r="X275" i="1"/>
  <c r="Y275" i="1"/>
  <c r="X276" i="1"/>
  <c r="Y276" i="1"/>
  <c r="X277" i="1"/>
  <c r="Y277" i="1"/>
  <c r="X278" i="1"/>
  <c r="Y278" i="1"/>
  <c r="X279" i="1"/>
  <c r="Y279" i="1"/>
  <c r="X280" i="1"/>
  <c r="Y280" i="1"/>
  <c r="X281" i="1"/>
  <c r="Y281" i="1"/>
  <c r="X282" i="1"/>
  <c r="Y282" i="1"/>
  <c r="X283" i="1"/>
  <c r="Y283" i="1"/>
  <c r="X284" i="1"/>
  <c r="Y284" i="1"/>
  <c r="X285" i="1"/>
  <c r="Y285" i="1"/>
  <c r="X286" i="1"/>
  <c r="Y286" i="1"/>
  <c r="X287" i="1"/>
  <c r="Y287" i="1"/>
  <c r="X288" i="1"/>
  <c r="Y288" i="1"/>
  <c r="X289" i="1"/>
  <c r="Y289" i="1"/>
  <c r="X290" i="1"/>
  <c r="Y290" i="1"/>
  <c r="X291" i="1"/>
  <c r="Y291" i="1"/>
  <c r="X292" i="1"/>
  <c r="Y292" i="1"/>
  <c r="X293" i="1"/>
  <c r="Y293" i="1"/>
  <c r="X294" i="1"/>
  <c r="Y294" i="1"/>
  <c r="X295" i="1"/>
  <c r="Y295" i="1"/>
  <c r="X296" i="1"/>
  <c r="Y296" i="1"/>
  <c r="X297" i="1"/>
  <c r="Y297" i="1"/>
  <c r="X298" i="1"/>
  <c r="Y298" i="1"/>
  <c r="X299" i="1"/>
  <c r="Y299" i="1"/>
  <c r="X300" i="1"/>
  <c r="Y300" i="1"/>
  <c r="X301" i="1"/>
  <c r="Y301" i="1"/>
  <c r="X302" i="1"/>
  <c r="Y302" i="1"/>
  <c r="X303" i="1"/>
  <c r="Y303" i="1"/>
  <c r="X304" i="1"/>
  <c r="Y304" i="1"/>
  <c r="X305" i="1"/>
  <c r="Y305" i="1"/>
  <c r="X306" i="1"/>
  <c r="Y306" i="1"/>
  <c r="X307" i="1"/>
  <c r="Y307" i="1"/>
  <c r="X308" i="1"/>
  <c r="Y308" i="1"/>
  <c r="X309" i="1"/>
  <c r="Y309" i="1"/>
  <c r="X310" i="1"/>
  <c r="Y310" i="1"/>
  <c r="X311" i="1"/>
  <c r="Y311" i="1"/>
  <c r="X312" i="1"/>
  <c r="Y312" i="1"/>
  <c r="X313" i="1"/>
  <c r="Y313" i="1"/>
  <c r="X314" i="1"/>
  <c r="Y314" i="1"/>
  <c r="X315" i="1"/>
  <c r="Y315" i="1"/>
  <c r="X316" i="1"/>
  <c r="Y316" i="1"/>
  <c r="X317" i="1"/>
  <c r="Y317" i="1"/>
  <c r="X318" i="1"/>
  <c r="Y318" i="1"/>
  <c r="X319" i="1"/>
  <c r="Y319" i="1"/>
  <c r="X320" i="1"/>
  <c r="Y320" i="1"/>
  <c r="X321" i="1"/>
  <c r="Y321" i="1"/>
  <c r="X322" i="1"/>
  <c r="Y322" i="1"/>
  <c r="X323" i="1"/>
  <c r="Y323" i="1"/>
  <c r="X324" i="1"/>
  <c r="Y324" i="1"/>
  <c r="X325" i="1"/>
  <c r="Y325" i="1"/>
  <c r="X326" i="1"/>
  <c r="Y326" i="1"/>
  <c r="X327" i="1"/>
  <c r="Y327" i="1"/>
  <c r="X328" i="1"/>
  <c r="Y328" i="1"/>
  <c r="X329" i="1"/>
  <c r="Y329" i="1"/>
  <c r="X330" i="1"/>
  <c r="Y330" i="1"/>
  <c r="X331" i="1"/>
  <c r="Y331" i="1"/>
  <c r="X332" i="1"/>
  <c r="Y332" i="1"/>
  <c r="X333" i="1"/>
  <c r="Y333" i="1"/>
  <c r="X334" i="1"/>
  <c r="Y334" i="1"/>
  <c r="X335" i="1"/>
  <c r="Y335" i="1"/>
  <c r="X336" i="1"/>
  <c r="Y336" i="1"/>
  <c r="X337" i="1"/>
  <c r="Y337" i="1"/>
  <c r="X338" i="1"/>
  <c r="Y338" i="1"/>
  <c r="X339" i="1"/>
  <c r="Y339" i="1"/>
  <c r="X340" i="1"/>
  <c r="Y340" i="1"/>
  <c r="X341" i="1"/>
  <c r="Y341" i="1"/>
  <c r="X342" i="1"/>
  <c r="Y342" i="1"/>
  <c r="X343" i="1"/>
  <c r="Y343" i="1"/>
  <c r="X344" i="1"/>
  <c r="Y344" i="1"/>
  <c r="X345" i="1"/>
  <c r="Y345" i="1"/>
  <c r="X346" i="1"/>
  <c r="Y346" i="1"/>
  <c r="X347" i="1"/>
  <c r="Y347" i="1"/>
  <c r="X348" i="1"/>
  <c r="Y348" i="1"/>
  <c r="X349" i="1"/>
  <c r="Y349" i="1"/>
  <c r="X350" i="1"/>
  <c r="Y350" i="1"/>
  <c r="X351" i="1"/>
  <c r="Y351" i="1"/>
  <c r="X352" i="1"/>
  <c r="Y352" i="1"/>
  <c r="X353" i="1"/>
  <c r="Y353" i="1"/>
  <c r="X354" i="1"/>
  <c r="Y354" i="1"/>
  <c r="X355" i="1"/>
  <c r="Y355" i="1"/>
  <c r="X356" i="1"/>
  <c r="Y356" i="1"/>
  <c r="X357" i="1"/>
  <c r="Y357" i="1"/>
  <c r="X358" i="1"/>
  <c r="Y358" i="1"/>
  <c r="X359" i="1"/>
  <c r="Y359" i="1"/>
  <c r="X360" i="1"/>
  <c r="Y360" i="1"/>
  <c r="X361" i="1"/>
  <c r="Y361" i="1"/>
  <c r="X362" i="1"/>
  <c r="Y362" i="1"/>
  <c r="X363" i="1"/>
  <c r="Y363" i="1"/>
  <c r="X364" i="1"/>
  <c r="Y364" i="1"/>
  <c r="X365" i="1"/>
  <c r="Y365" i="1"/>
  <c r="X366" i="1"/>
  <c r="Y366" i="1"/>
  <c r="X367" i="1"/>
  <c r="Y367" i="1"/>
  <c r="X368" i="1"/>
  <c r="Y368" i="1"/>
  <c r="X369" i="1"/>
  <c r="Y369" i="1"/>
  <c r="X370" i="1"/>
  <c r="Y370" i="1"/>
  <c r="AA370" i="1"/>
  <c r="AI370" i="1"/>
  <c r="AJ370" i="1"/>
  <c r="AP370" i="1"/>
  <c r="AA369" i="1"/>
  <c r="AI369" i="1"/>
  <c r="AJ369" i="1"/>
  <c r="AP369" i="1"/>
  <c r="AP368" i="1"/>
  <c r="AP367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8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4" i="1"/>
  <c r="AP293" i="1"/>
  <c r="AP292" i="1"/>
  <c r="AP291" i="1"/>
  <c r="AP290" i="1"/>
  <c r="AP289" i="1"/>
  <c r="AP288" i="1"/>
  <c r="AP287" i="1"/>
  <c r="AP286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3" i="1"/>
  <c r="AP192" i="1"/>
  <c r="AP191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7" i="1"/>
  <c r="Z48" i="1"/>
  <c r="Z49" i="1"/>
  <c r="Z50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BC370" i="1"/>
  <c r="BF370" i="1"/>
  <c r="BC369" i="1"/>
  <c r="BF369" i="1"/>
  <c r="BC368" i="1"/>
  <c r="BF368" i="1"/>
  <c r="BC367" i="1"/>
  <c r="BF367" i="1"/>
  <c r="BC366" i="1"/>
  <c r="BF366" i="1"/>
  <c r="BC365" i="1"/>
  <c r="BF365" i="1"/>
  <c r="BC364" i="1"/>
  <c r="BF364" i="1"/>
  <c r="BC363" i="1"/>
  <c r="BF363" i="1"/>
  <c r="BC362" i="1"/>
  <c r="BF362" i="1"/>
  <c r="BC361" i="1"/>
  <c r="BF361" i="1"/>
  <c r="BC360" i="1"/>
  <c r="BF360" i="1"/>
  <c r="BC359" i="1"/>
  <c r="BF359" i="1"/>
  <c r="BC358" i="1"/>
  <c r="BF358" i="1"/>
  <c r="BC357" i="1"/>
  <c r="BF357" i="1"/>
  <c r="BC356" i="1"/>
  <c r="BF356" i="1"/>
  <c r="BC355" i="1"/>
  <c r="BF355" i="1"/>
  <c r="BC354" i="1"/>
  <c r="BF354" i="1"/>
  <c r="BC353" i="1"/>
  <c r="BF353" i="1"/>
  <c r="BC352" i="1"/>
  <c r="BF352" i="1"/>
  <c r="BC351" i="1"/>
  <c r="BF351" i="1"/>
  <c r="BC350" i="1"/>
  <c r="BF350" i="1"/>
  <c r="BC349" i="1"/>
  <c r="BF349" i="1"/>
  <c r="BC348" i="1"/>
  <c r="BF348" i="1"/>
  <c r="BC347" i="1"/>
  <c r="BF347" i="1"/>
  <c r="BC346" i="1"/>
  <c r="BF346" i="1"/>
  <c r="BC345" i="1"/>
  <c r="BF345" i="1"/>
  <c r="BC344" i="1"/>
  <c r="BF344" i="1"/>
  <c r="BC343" i="1"/>
  <c r="BF343" i="1"/>
  <c r="BC342" i="1"/>
  <c r="BF342" i="1"/>
  <c r="BC341" i="1"/>
  <c r="BF341" i="1"/>
  <c r="BC340" i="1"/>
  <c r="BF340" i="1"/>
  <c r="BC339" i="1"/>
  <c r="BF339" i="1"/>
  <c r="BC338" i="1"/>
  <c r="BF338" i="1"/>
  <c r="BC337" i="1"/>
  <c r="BF337" i="1"/>
  <c r="BC336" i="1"/>
  <c r="BF336" i="1"/>
  <c r="BC335" i="1"/>
  <c r="BF335" i="1"/>
  <c r="BC334" i="1"/>
  <c r="BF334" i="1"/>
  <c r="BC333" i="1"/>
  <c r="BF333" i="1"/>
  <c r="BC332" i="1"/>
  <c r="BF332" i="1"/>
  <c r="BC331" i="1"/>
  <c r="BF331" i="1"/>
  <c r="BC330" i="1"/>
  <c r="BF330" i="1"/>
  <c r="BC329" i="1"/>
  <c r="BF329" i="1"/>
  <c r="BC328" i="1"/>
  <c r="BF328" i="1"/>
  <c r="BC327" i="1"/>
  <c r="BF327" i="1"/>
  <c r="BC326" i="1"/>
  <c r="BF326" i="1"/>
  <c r="BC325" i="1"/>
  <c r="BF325" i="1"/>
  <c r="BC324" i="1"/>
  <c r="BF324" i="1"/>
  <c r="BC323" i="1"/>
  <c r="BF323" i="1"/>
  <c r="BC322" i="1"/>
  <c r="BF322" i="1"/>
  <c r="BC321" i="1"/>
  <c r="BF321" i="1"/>
  <c r="BC320" i="1"/>
  <c r="BF320" i="1"/>
  <c r="BC319" i="1"/>
  <c r="BF319" i="1"/>
  <c r="BC318" i="1"/>
  <c r="BF318" i="1"/>
  <c r="BC317" i="1"/>
  <c r="BF317" i="1"/>
  <c r="BC316" i="1"/>
  <c r="BF316" i="1"/>
  <c r="BC315" i="1"/>
  <c r="BF315" i="1"/>
  <c r="BC314" i="1"/>
  <c r="BF314" i="1"/>
  <c r="BC313" i="1"/>
  <c r="BF313" i="1"/>
  <c r="BC312" i="1"/>
  <c r="BF312" i="1"/>
  <c r="BC311" i="1"/>
  <c r="BF311" i="1"/>
  <c r="BC310" i="1"/>
  <c r="BF310" i="1"/>
  <c r="BC309" i="1"/>
  <c r="BF309" i="1"/>
  <c r="BC308" i="1"/>
  <c r="BF308" i="1"/>
  <c r="BC307" i="1"/>
  <c r="BF307" i="1"/>
  <c r="BC306" i="1"/>
  <c r="BF306" i="1"/>
  <c r="BC305" i="1"/>
  <c r="BF305" i="1"/>
  <c r="BC304" i="1"/>
  <c r="BF304" i="1"/>
  <c r="BC303" i="1"/>
  <c r="BF303" i="1"/>
  <c r="BC302" i="1"/>
  <c r="BF302" i="1"/>
  <c r="BC301" i="1"/>
  <c r="BF301" i="1"/>
  <c r="BC300" i="1"/>
  <c r="BF300" i="1"/>
  <c r="BC299" i="1"/>
  <c r="BF299" i="1"/>
  <c r="BC298" i="1"/>
  <c r="BF298" i="1"/>
  <c r="BC297" i="1"/>
  <c r="BF297" i="1"/>
  <c r="BC296" i="1"/>
  <c r="BF296" i="1"/>
  <c r="BC295" i="1"/>
  <c r="BF295" i="1"/>
  <c r="BC294" i="1"/>
  <c r="BF294" i="1"/>
  <c r="BC293" i="1"/>
  <c r="BF293" i="1"/>
  <c r="BC292" i="1"/>
  <c r="BF292" i="1"/>
  <c r="BC291" i="1"/>
  <c r="BF291" i="1"/>
  <c r="BC290" i="1"/>
  <c r="BF290" i="1"/>
  <c r="BC289" i="1"/>
  <c r="BF289" i="1"/>
  <c r="BC288" i="1"/>
  <c r="BF288" i="1"/>
  <c r="BC287" i="1"/>
  <c r="BF287" i="1"/>
  <c r="BC286" i="1"/>
  <c r="BF286" i="1"/>
  <c r="BE286" i="1"/>
  <c r="BH286" i="1"/>
  <c r="BC285" i="1"/>
  <c r="BF285" i="1"/>
  <c r="BE285" i="1"/>
  <c r="BH285" i="1"/>
  <c r="BC284" i="1"/>
  <c r="BF284" i="1"/>
  <c r="BE284" i="1"/>
  <c r="BH284" i="1"/>
  <c r="BC283" i="1"/>
  <c r="BF283" i="1"/>
  <c r="BE283" i="1"/>
  <c r="BH283" i="1"/>
  <c r="BC282" i="1"/>
  <c r="BF282" i="1"/>
  <c r="BE282" i="1"/>
  <c r="BH282" i="1"/>
  <c r="BC281" i="1"/>
  <c r="BF281" i="1"/>
  <c r="BE281" i="1"/>
  <c r="BH281" i="1"/>
  <c r="BC280" i="1"/>
  <c r="BF280" i="1"/>
  <c r="BE280" i="1"/>
  <c r="BH280" i="1"/>
  <c r="BC279" i="1"/>
  <c r="BF279" i="1"/>
  <c r="BE279" i="1"/>
  <c r="BH279" i="1"/>
  <c r="BC278" i="1"/>
  <c r="BF278" i="1"/>
  <c r="BE278" i="1"/>
  <c r="BH278" i="1"/>
  <c r="BC277" i="1"/>
  <c r="BF277" i="1"/>
  <c r="BE277" i="1"/>
  <c r="BH277" i="1"/>
  <c r="BC276" i="1"/>
  <c r="BF276" i="1"/>
  <c r="BE276" i="1"/>
  <c r="BH276" i="1"/>
  <c r="BC275" i="1"/>
  <c r="BF275" i="1"/>
  <c r="BE275" i="1"/>
  <c r="BH275" i="1"/>
  <c r="BC274" i="1"/>
  <c r="BF274" i="1"/>
  <c r="BE274" i="1"/>
  <c r="BH274" i="1"/>
  <c r="BC273" i="1"/>
  <c r="BF273" i="1"/>
  <c r="BE273" i="1"/>
  <c r="BH273" i="1"/>
  <c r="BC272" i="1"/>
  <c r="BF272" i="1"/>
  <c r="BE272" i="1"/>
  <c r="BH272" i="1"/>
  <c r="BC271" i="1"/>
  <c r="BF271" i="1"/>
  <c r="BE271" i="1"/>
  <c r="BH271" i="1"/>
  <c r="BC270" i="1"/>
  <c r="BF270" i="1"/>
  <c r="BE270" i="1"/>
  <c r="BH270" i="1"/>
  <c r="BC269" i="1"/>
  <c r="BF269" i="1"/>
  <c r="BE269" i="1"/>
  <c r="BH269" i="1"/>
  <c r="BC268" i="1"/>
  <c r="BF268" i="1"/>
  <c r="BE268" i="1"/>
  <c r="BH268" i="1"/>
  <c r="BC267" i="1"/>
  <c r="BF267" i="1"/>
  <c r="BE267" i="1"/>
  <c r="BH267" i="1"/>
  <c r="BC266" i="1"/>
  <c r="BF266" i="1"/>
  <c r="BE266" i="1"/>
  <c r="BH266" i="1"/>
  <c r="BC265" i="1"/>
  <c r="BF265" i="1"/>
  <c r="BE265" i="1"/>
  <c r="BH265" i="1"/>
  <c r="BC264" i="1"/>
  <c r="BF264" i="1"/>
  <c r="BE264" i="1"/>
  <c r="BH264" i="1"/>
  <c r="BC263" i="1"/>
  <c r="BF263" i="1"/>
  <c r="BE263" i="1"/>
  <c r="BH263" i="1"/>
  <c r="BC262" i="1"/>
  <c r="BF262" i="1"/>
  <c r="BE262" i="1"/>
  <c r="BH262" i="1"/>
  <c r="BC261" i="1"/>
  <c r="BF261" i="1"/>
  <c r="BE261" i="1"/>
  <c r="BH261" i="1"/>
  <c r="BC260" i="1"/>
  <c r="BF260" i="1"/>
  <c r="BE260" i="1"/>
  <c r="BH260" i="1"/>
  <c r="BC259" i="1"/>
  <c r="BF259" i="1"/>
  <c r="BE259" i="1"/>
  <c r="BH259" i="1"/>
  <c r="BC258" i="1"/>
  <c r="BF258" i="1"/>
  <c r="BE258" i="1"/>
  <c r="BH258" i="1"/>
  <c r="BC257" i="1"/>
  <c r="BF257" i="1"/>
  <c r="BE257" i="1"/>
  <c r="BH257" i="1"/>
  <c r="BC256" i="1"/>
  <c r="BF256" i="1"/>
  <c r="BE256" i="1"/>
  <c r="BH256" i="1"/>
  <c r="BC255" i="1"/>
  <c r="BF255" i="1"/>
  <c r="BE255" i="1"/>
  <c r="BH255" i="1"/>
  <c r="BC254" i="1"/>
  <c r="BF254" i="1"/>
  <c r="BE254" i="1"/>
  <c r="BH254" i="1"/>
  <c r="BC253" i="1"/>
  <c r="BF253" i="1"/>
  <c r="BE253" i="1"/>
  <c r="BH253" i="1"/>
  <c r="BC252" i="1"/>
  <c r="BF252" i="1"/>
  <c r="BE252" i="1"/>
  <c r="BH252" i="1"/>
  <c r="BC251" i="1"/>
  <c r="BF251" i="1"/>
  <c r="BE251" i="1"/>
  <c r="BH251" i="1"/>
  <c r="BC250" i="1"/>
  <c r="BF250" i="1"/>
  <c r="BE250" i="1"/>
  <c r="BH250" i="1"/>
  <c r="BC249" i="1"/>
  <c r="BF249" i="1"/>
  <c r="BE249" i="1"/>
  <c r="BH249" i="1"/>
  <c r="BC248" i="1"/>
  <c r="BF248" i="1"/>
  <c r="BE248" i="1"/>
  <c r="BH248" i="1"/>
  <c r="BC247" i="1"/>
  <c r="BF247" i="1"/>
  <c r="BE247" i="1"/>
  <c r="BH247" i="1"/>
  <c r="BC246" i="1"/>
  <c r="BF246" i="1"/>
  <c r="BE246" i="1"/>
  <c r="BH246" i="1"/>
  <c r="BC245" i="1"/>
  <c r="BF245" i="1"/>
  <c r="BE245" i="1"/>
  <c r="BH245" i="1"/>
  <c r="BC244" i="1"/>
  <c r="BF244" i="1"/>
  <c r="BE244" i="1"/>
  <c r="BH244" i="1"/>
  <c r="BC243" i="1"/>
  <c r="BF243" i="1"/>
  <c r="BE243" i="1"/>
  <c r="BH243" i="1"/>
  <c r="BC242" i="1"/>
  <c r="BF242" i="1"/>
  <c r="BE242" i="1"/>
  <c r="BH242" i="1"/>
  <c r="BC241" i="1"/>
  <c r="BF241" i="1"/>
  <c r="BE241" i="1"/>
  <c r="BH241" i="1"/>
  <c r="BC240" i="1"/>
  <c r="BF240" i="1"/>
  <c r="BE240" i="1"/>
  <c r="BH240" i="1"/>
  <c r="BC239" i="1"/>
  <c r="BF239" i="1"/>
  <c r="BE239" i="1"/>
  <c r="BH239" i="1"/>
  <c r="BC238" i="1"/>
  <c r="BF238" i="1"/>
  <c r="BE238" i="1"/>
  <c r="BH238" i="1"/>
  <c r="BC237" i="1"/>
  <c r="BF237" i="1"/>
  <c r="BE237" i="1"/>
  <c r="BH237" i="1"/>
  <c r="BC236" i="1"/>
  <c r="BF236" i="1"/>
  <c r="BE236" i="1"/>
  <c r="BH236" i="1"/>
  <c r="BC235" i="1"/>
  <c r="BF235" i="1"/>
  <c r="BE235" i="1"/>
  <c r="BH235" i="1"/>
  <c r="BC234" i="1"/>
  <c r="BF234" i="1"/>
  <c r="BE234" i="1"/>
  <c r="BH234" i="1"/>
  <c r="BC233" i="1"/>
  <c r="BF233" i="1"/>
  <c r="BE233" i="1"/>
  <c r="BH233" i="1"/>
  <c r="BC232" i="1"/>
  <c r="BF232" i="1"/>
  <c r="BE232" i="1"/>
  <c r="BH232" i="1"/>
  <c r="BC231" i="1"/>
  <c r="BF231" i="1"/>
  <c r="BE231" i="1"/>
  <c r="BH231" i="1"/>
  <c r="BC230" i="1"/>
  <c r="BF230" i="1"/>
  <c r="BE230" i="1"/>
  <c r="BH230" i="1"/>
  <c r="BC229" i="1"/>
  <c r="BF229" i="1"/>
  <c r="BE229" i="1"/>
  <c r="BH229" i="1"/>
  <c r="BC228" i="1"/>
  <c r="BF228" i="1"/>
  <c r="BE228" i="1"/>
  <c r="BH228" i="1"/>
  <c r="BC227" i="1"/>
  <c r="BF227" i="1"/>
  <c r="BE227" i="1"/>
  <c r="BH227" i="1"/>
  <c r="BC226" i="1"/>
  <c r="BF226" i="1"/>
  <c r="BE226" i="1"/>
  <c r="BH226" i="1"/>
  <c r="BC225" i="1"/>
  <c r="BF225" i="1"/>
  <c r="BE225" i="1"/>
  <c r="BH225" i="1"/>
  <c r="BC224" i="1"/>
  <c r="BF224" i="1"/>
  <c r="BE224" i="1"/>
  <c r="BH224" i="1"/>
  <c r="BC223" i="1"/>
  <c r="BF223" i="1"/>
  <c r="BE223" i="1"/>
  <c r="BH223" i="1"/>
  <c r="BC222" i="1"/>
  <c r="BF222" i="1"/>
  <c r="BE222" i="1"/>
  <c r="BH222" i="1"/>
  <c r="BC221" i="1"/>
  <c r="BF221" i="1"/>
  <c r="BE221" i="1"/>
  <c r="BH221" i="1"/>
  <c r="BC220" i="1"/>
  <c r="BF220" i="1"/>
  <c r="BE220" i="1"/>
  <c r="BH220" i="1"/>
  <c r="BC219" i="1"/>
  <c r="BF219" i="1"/>
  <c r="BE219" i="1"/>
  <c r="BH219" i="1"/>
  <c r="BC218" i="1"/>
  <c r="BF218" i="1"/>
  <c r="BE218" i="1"/>
  <c r="BH218" i="1"/>
  <c r="BC217" i="1"/>
  <c r="BF217" i="1"/>
  <c r="BE217" i="1"/>
  <c r="BH217" i="1"/>
  <c r="BC216" i="1"/>
  <c r="BF216" i="1"/>
  <c r="BE216" i="1"/>
  <c r="BH216" i="1"/>
  <c r="BC215" i="1"/>
  <c r="BF215" i="1"/>
  <c r="BE215" i="1"/>
  <c r="BH215" i="1"/>
  <c r="BC214" i="1"/>
  <c r="BF214" i="1"/>
  <c r="BE214" i="1"/>
  <c r="BH214" i="1"/>
  <c r="BC213" i="1"/>
  <c r="BF213" i="1"/>
  <c r="BE213" i="1"/>
  <c r="BH213" i="1"/>
  <c r="BC212" i="1"/>
  <c r="BF212" i="1"/>
  <c r="BE212" i="1"/>
  <c r="BH212" i="1"/>
  <c r="BC211" i="1"/>
  <c r="BF211" i="1"/>
  <c r="BE211" i="1"/>
  <c r="BH211" i="1"/>
  <c r="BC210" i="1"/>
  <c r="BF210" i="1"/>
  <c r="BE210" i="1"/>
  <c r="BH210" i="1"/>
  <c r="BC209" i="1"/>
  <c r="BF209" i="1"/>
  <c r="BE209" i="1"/>
  <c r="BH209" i="1"/>
  <c r="BC208" i="1"/>
  <c r="BF208" i="1"/>
  <c r="BE208" i="1"/>
  <c r="BH208" i="1"/>
  <c r="BC207" i="1"/>
  <c r="BF207" i="1"/>
  <c r="BE207" i="1"/>
  <c r="BH207" i="1"/>
  <c r="BC206" i="1"/>
  <c r="BF206" i="1"/>
  <c r="BE206" i="1"/>
  <c r="BH206" i="1"/>
  <c r="BC205" i="1"/>
  <c r="BF205" i="1"/>
  <c r="BE205" i="1"/>
  <c r="BH205" i="1"/>
  <c r="BC204" i="1"/>
  <c r="BF204" i="1"/>
  <c r="BE204" i="1"/>
  <c r="BH204" i="1"/>
  <c r="BC203" i="1"/>
  <c r="BF203" i="1"/>
  <c r="BE203" i="1"/>
  <c r="BH203" i="1"/>
  <c r="BC202" i="1"/>
  <c r="BF202" i="1"/>
  <c r="BE202" i="1"/>
  <c r="BH202" i="1"/>
  <c r="BC201" i="1"/>
  <c r="BF201" i="1"/>
  <c r="BE201" i="1"/>
  <c r="BH201" i="1"/>
  <c r="BC200" i="1"/>
  <c r="BF200" i="1"/>
  <c r="BE200" i="1"/>
  <c r="BH200" i="1"/>
  <c r="BC199" i="1"/>
  <c r="BF199" i="1"/>
  <c r="BE199" i="1"/>
  <c r="BH199" i="1"/>
  <c r="BC198" i="1"/>
  <c r="BF198" i="1"/>
  <c r="BE198" i="1"/>
  <c r="BH198" i="1"/>
  <c r="BC197" i="1"/>
  <c r="BF197" i="1"/>
  <c r="BE197" i="1"/>
  <c r="BH197" i="1"/>
  <c r="BC196" i="1"/>
  <c r="BF196" i="1"/>
  <c r="BE196" i="1"/>
  <c r="BH196" i="1"/>
  <c r="BC195" i="1"/>
  <c r="BF195" i="1"/>
  <c r="BE195" i="1"/>
  <c r="BH195" i="1"/>
  <c r="BC194" i="1"/>
  <c r="BF194" i="1"/>
  <c r="BE194" i="1"/>
  <c r="BH194" i="1"/>
  <c r="BC193" i="1"/>
  <c r="BF193" i="1"/>
  <c r="BE193" i="1"/>
  <c r="BH193" i="1"/>
  <c r="BC192" i="1"/>
  <c r="BF192" i="1"/>
  <c r="BE192" i="1"/>
  <c r="BH192" i="1"/>
  <c r="BC191" i="1"/>
  <c r="BF191" i="1"/>
  <c r="BE191" i="1"/>
  <c r="BH191" i="1"/>
  <c r="BC190" i="1"/>
  <c r="BF190" i="1"/>
  <c r="BE190" i="1"/>
  <c r="BH190" i="1"/>
  <c r="BC189" i="1"/>
  <c r="BF189" i="1"/>
  <c r="BE189" i="1"/>
  <c r="BH189" i="1"/>
  <c r="BC188" i="1"/>
  <c r="BF188" i="1"/>
  <c r="BE188" i="1"/>
  <c r="BH188" i="1"/>
  <c r="BC187" i="1"/>
  <c r="BF187" i="1"/>
  <c r="BE187" i="1"/>
  <c r="BH187" i="1"/>
  <c r="BC186" i="1"/>
  <c r="BF186" i="1"/>
  <c r="BE186" i="1"/>
  <c r="BH186" i="1"/>
  <c r="BC185" i="1"/>
  <c r="BF185" i="1"/>
  <c r="BE185" i="1"/>
  <c r="BH185" i="1"/>
  <c r="BC184" i="1"/>
  <c r="BF184" i="1"/>
  <c r="BE184" i="1"/>
  <c r="BH184" i="1"/>
  <c r="BC183" i="1"/>
  <c r="BF183" i="1"/>
  <c r="BE183" i="1"/>
  <c r="BH183" i="1"/>
  <c r="BC182" i="1"/>
  <c r="BF182" i="1"/>
  <c r="BE182" i="1"/>
  <c r="BH182" i="1"/>
  <c r="BC181" i="1"/>
  <c r="BF181" i="1"/>
  <c r="BE181" i="1"/>
  <c r="BH181" i="1"/>
  <c r="BC180" i="1"/>
  <c r="BF180" i="1"/>
  <c r="BE180" i="1"/>
  <c r="BH180" i="1"/>
  <c r="BC179" i="1"/>
  <c r="BF179" i="1"/>
  <c r="BE179" i="1"/>
  <c r="BH179" i="1"/>
  <c r="BC178" i="1"/>
  <c r="BF178" i="1"/>
  <c r="BE178" i="1"/>
  <c r="BH178" i="1"/>
  <c r="BC177" i="1"/>
  <c r="BF177" i="1"/>
  <c r="BE177" i="1"/>
  <c r="BH177" i="1"/>
  <c r="BC176" i="1"/>
  <c r="BF176" i="1"/>
  <c r="BE176" i="1"/>
  <c r="BH176" i="1"/>
  <c r="BC175" i="1"/>
  <c r="BF175" i="1"/>
  <c r="BE175" i="1"/>
  <c r="BH175" i="1"/>
  <c r="BC174" i="1"/>
  <c r="BF174" i="1"/>
  <c r="BE174" i="1"/>
  <c r="BH174" i="1"/>
  <c r="BC173" i="1"/>
  <c r="BF173" i="1"/>
  <c r="BE173" i="1"/>
  <c r="BH173" i="1"/>
  <c r="BC172" i="1"/>
  <c r="BF172" i="1"/>
  <c r="BE172" i="1"/>
  <c r="BH172" i="1"/>
  <c r="BC171" i="1"/>
  <c r="BF171" i="1"/>
  <c r="BE171" i="1"/>
  <c r="BH171" i="1"/>
  <c r="BC170" i="1"/>
  <c r="BF170" i="1"/>
  <c r="BE170" i="1"/>
  <c r="BH170" i="1"/>
  <c r="BC169" i="1"/>
  <c r="BF169" i="1"/>
  <c r="BE169" i="1"/>
  <c r="BH169" i="1"/>
  <c r="BC168" i="1"/>
  <c r="BF168" i="1"/>
  <c r="BE168" i="1"/>
  <c r="BH168" i="1"/>
  <c r="BC167" i="1"/>
  <c r="BF167" i="1"/>
  <c r="BE167" i="1"/>
  <c r="BH167" i="1"/>
  <c r="BC166" i="1"/>
  <c r="BF166" i="1"/>
  <c r="BE166" i="1"/>
  <c r="BH166" i="1"/>
  <c r="BC165" i="1"/>
  <c r="BF165" i="1"/>
  <c r="BE165" i="1"/>
  <c r="BH165" i="1"/>
  <c r="BC164" i="1"/>
  <c r="BF164" i="1"/>
  <c r="BE164" i="1"/>
  <c r="BH164" i="1"/>
  <c r="BC163" i="1"/>
  <c r="BF163" i="1"/>
  <c r="BE163" i="1"/>
  <c r="BH163" i="1"/>
  <c r="BC162" i="1"/>
  <c r="BF162" i="1"/>
  <c r="BE162" i="1"/>
  <c r="BH162" i="1"/>
  <c r="BC161" i="1"/>
  <c r="BF161" i="1"/>
  <c r="BE161" i="1"/>
  <c r="BH161" i="1"/>
  <c r="BC160" i="1"/>
  <c r="BF160" i="1"/>
  <c r="BE160" i="1"/>
  <c r="BH160" i="1"/>
  <c r="BC159" i="1"/>
  <c r="BF159" i="1"/>
  <c r="BE159" i="1"/>
  <c r="BH159" i="1"/>
  <c r="BC158" i="1"/>
  <c r="BF158" i="1"/>
  <c r="BE158" i="1"/>
  <c r="BH158" i="1"/>
  <c r="BC157" i="1"/>
  <c r="BF157" i="1"/>
  <c r="BE157" i="1"/>
  <c r="BH157" i="1"/>
  <c r="BC156" i="1"/>
  <c r="BF156" i="1"/>
  <c r="BE156" i="1"/>
  <c r="BH156" i="1"/>
  <c r="BC155" i="1"/>
  <c r="BF155" i="1"/>
  <c r="BE155" i="1"/>
  <c r="BH155" i="1"/>
  <c r="BC154" i="1"/>
  <c r="BF154" i="1"/>
  <c r="BE154" i="1"/>
  <c r="BH154" i="1"/>
  <c r="BC153" i="1"/>
  <c r="BF153" i="1"/>
  <c r="BE153" i="1"/>
  <c r="BH153" i="1"/>
  <c r="BC152" i="1"/>
  <c r="BF152" i="1"/>
  <c r="BE152" i="1"/>
  <c r="BH152" i="1"/>
  <c r="BC151" i="1"/>
  <c r="BF151" i="1"/>
  <c r="BE151" i="1"/>
  <c r="BH151" i="1"/>
  <c r="BC150" i="1"/>
  <c r="BF150" i="1"/>
  <c r="BE150" i="1"/>
  <c r="BH150" i="1"/>
  <c r="BC149" i="1"/>
  <c r="BF149" i="1"/>
  <c r="BE149" i="1"/>
  <c r="BH149" i="1"/>
  <c r="BC148" i="1"/>
  <c r="BF148" i="1"/>
  <c r="BE148" i="1"/>
  <c r="BH148" i="1"/>
  <c r="BC147" i="1"/>
  <c r="BF147" i="1"/>
  <c r="BE147" i="1"/>
  <c r="BH147" i="1"/>
  <c r="BC146" i="1"/>
  <c r="BF146" i="1"/>
  <c r="BE146" i="1"/>
  <c r="BH146" i="1"/>
  <c r="BC145" i="1"/>
  <c r="BF145" i="1"/>
  <c r="BE145" i="1"/>
  <c r="BH145" i="1"/>
  <c r="BC144" i="1"/>
  <c r="BF144" i="1"/>
  <c r="BE144" i="1"/>
  <c r="BH144" i="1"/>
  <c r="BC143" i="1"/>
  <c r="BF143" i="1"/>
  <c r="BE143" i="1"/>
  <c r="BH143" i="1"/>
  <c r="BC142" i="1"/>
  <c r="BF142" i="1"/>
  <c r="BE142" i="1"/>
  <c r="BH142" i="1"/>
  <c r="BC141" i="1"/>
  <c r="BF141" i="1"/>
  <c r="BE141" i="1"/>
  <c r="BH141" i="1"/>
  <c r="BC140" i="1"/>
  <c r="BF140" i="1"/>
  <c r="BE140" i="1"/>
  <c r="BH140" i="1"/>
  <c r="BC139" i="1"/>
  <c r="BF139" i="1"/>
  <c r="BE139" i="1"/>
  <c r="BH139" i="1"/>
  <c r="BC138" i="1"/>
  <c r="BF138" i="1"/>
  <c r="BE138" i="1"/>
  <c r="BH138" i="1"/>
  <c r="BC137" i="1"/>
  <c r="BF137" i="1"/>
  <c r="BE137" i="1"/>
  <c r="BH137" i="1"/>
  <c r="BC136" i="1"/>
  <c r="BF136" i="1"/>
  <c r="BE136" i="1"/>
  <c r="BH136" i="1"/>
  <c r="BC135" i="1"/>
  <c r="BF135" i="1"/>
  <c r="BE135" i="1"/>
  <c r="BH135" i="1"/>
  <c r="BC134" i="1"/>
  <c r="BF134" i="1"/>
  <c r="BE134" i="1"/>
  <c r="BH134" i="1"/>
  <c r="BC133" i="1"/>
  <c r="BF133" i="1"/>
  <c r="BE133" i="1"/>
  <c r="BH133" i="1"/>
  <c r="BC132" i="1"/>
  <c r="BF132" i="1"/>
  <c r="BE132" i="1"/>
  <c r="BH132" i="1"/>
  <c r="BC131" i="1"/>
  <c r="BF131" i="1"/>
  <c r="BE131" i="1"/>
  <c r="BH131" i="1"/>
  <c r="BC130" i="1"/>
  <c r="BF130" i="1"/>
  <c r="BE130" i="1"/>
  <c r="BH130" i="1"/>
  <c r="BC129" i="1"/>
  <c r="BF129" i="1"/>
  <c r="BE129" i="1"/>
  <c r="BH129" i="1"/>
  <c r="BC128" i="1"/>
  <c r="BF128" i="1"/>
  <c r="BE128" i="1"/>
  <c r="BH128" i="1"/>
  <c r="BC127" i="1"/>
  <c r="BF127" i="1"/>
  <c r="BE127" i="1"/>
  <c r="BH127" i="1"/>
  <c r="BC126" i="1"/>
  <c r="BF126" i="1"/>
  <c r="BE126" i="1"/>
  <c r="BH126" i="1"/>
  <c r="BC125" i="1"/>
  <c r="BF125" i="1"/>
  <c r="BE125" i="1"/>
  <c r="BH125" i="1"/>
  <c r="BC124" i="1"/>
  <c r="BF124" i="1"/>
  <c r="BE124" i="1"/>
  <c r="BH124" i="1"/>
  <c r="BC123" i="1"/>
  <c r="BF123" i="1"/>
  <c r="BE123" i="1"/>
  <c r="BH123" i="1"/>
  <c r="BC122" i="1"/>
  <c r="BF122" i="1"/>
  <c r="BE122" i="1"/>
  <c r="BH122" i="1"/>
  <c r="BC121" i="1"/>
  <c r="BF121" i="1"/>
  <c r="BE121" i="1"/>
  <c r="BH121" i="1"/>
  <c r="BC120" i="1"/>
  <c r="BF120" i="1"/>
  <c r="BE120" i="1"/>
  <c r="BH120" i="1"/>
  <c r="BC119" i="1"/>
  <c r="BF119" i="1"/>
  <c r="BE119" i="1"/>
  <c r="BH119" i="1"/>
  <c r="BC118" i="1"/>
  <c r="BF118" i="1"/>
  <c r="BE118" i="1"/>
  <c r="BH118" i="1"/>
  <c r="BC117" i="1"/>
  <c r="BF117" i="1"/>
  <c r="BE117" i="1"/>
  <c r="BH117" i="1"/>
  <c r="BC116" i="1"/>
  <c r="BF116" i="1"/>
  <c r="BE116" i="1"/>
  <c r="BH116" i="1"/>
  <c r="BC115" i="1"/>
  <c r="BF115" i="1"/>
  <c r="BE115" i="1"/>
  <c r="BH115" i="1"/>
  <c r="BC114" i="1"/>
  <c r="BF114" i="1"/>
  <c r="BE114" i="1"/>
  <c r="BH114" i="1"/>
  <c r="BC113" i="1"/>
  <c r="BF113" i="1"/>
  <c r="BE113" i="1"/>
  <c r="BH113" i="1"/>
  <c r="BC112" i="1"/>
  <c r="BF112" i="1"/>
  <c r="BE112" i="1"/>
  <c r="BH112" i="1"/>
  <c r="BC111" i="1"/>
  <c r="BF111" i="1"/>
  <c r="BE111" i="1"/>
  <c r="BH111" i="1"/>
  <c r="BC110" i="1"/>
  <c r="BF110" i="1"/>
  <c r="BE110" i="1"/>
  <c r="BH110" i="1"/>
  <c r="BC109" i="1"/>
  <c r="BF109" i="1"/>
  <c r="BE109" i="1"/>
  <c r="BH109" i="1"/>
  <c r="BC108" i="1"/>
  <c r="BF108" i="1"/>
  <c r="BE108" i="1"/>
  <c r="BH108" i="1"/>
  <c r="BC107" i="1"/>
  <c r="BF107" i="1"/>
  <c r="BE107" i="1"/>
  <c r="BH107" i="1"/>
  <c r="BC106" i="1"/>
  <c r="BF106" i="1"/>
  <c r="BE106" i="1"/>
  <c r="BH106" i="1"/>
  <c r="BC105" i="1"/>
  <c r="BF105" i="1"/>
  <c r="BE105" i="1"/>
  <c r="BH105" i="1"/>
  <c r="BC104" i="1"/>
  <c r="BF104" i="1"/>
  <c r="BE104" i="1"/>
  <c r="BH104" i="1"/>
  <c r="BC103" i="1"/>
  <c r="BF103" i="1"/>
  <c r="BE103" i="1"/>
  <c r="BH103" i="1"/>
  <c r="BC102" i="1"/>
  <c r="BF102" i="1"/>
  <c r="BE102" i="1"/>
  <c r="BH102" i="1"/>
  <c r="BC101" i="1"/>
  <c r="BF101" i="1"/>
  <c r="BE101" i="1"/>
  <c r="BH101" i="1"/>
  <c r="BC100" i="1"/>
  <c r="BF100" i="1"/>
  <c r="BE100" i="1"/>
  <c r="BH100" i="1"/>
  <c r="BC99" i="1"/>
  <c r="BF99" i="1"/>
  <c r="BE99" i="1"/>
  <c r="BH99" i="1"/>
  <c r="BC98" i="1"/>
  <c r="BF98" i="1"/>
  <c r="BE98" i="1"/>
  <c r="BH98" i="1"/>
  <c r="BC97" i="1"/>
  <c r="BF97" i="1"/>
  <c r="BE97" i="1"/>
  <c r="BH97" i="1"/>
  <c r="BC96" i="1"/>
  <c r="BF96" i="1"/>
  <c r="BE96" i="1"/>
  <c r="BH96" i="1"/>
  <c r="BC95" i="1"/>
  <c r="BF95" i="1"/>
  <c r="BE95" i="1"/>
  <c r="BH95" i="1"/>
  <c r="BC94" i="1"/>
  <c r="BF94" i="1"/>
  <c r="BE94" i="1"/>
  <c r="BH94" i="1"/>
  <c r="BC93" i="1"/>
  <c r="BF93" i="1"/>
  <c r="BC92" i="1"/>
  <c r="BF92" i="1"/>
  <c r="BC91" i="1"/>
  <c r="BF91" i="1"/>
  <c r="BC90" i="1"/>
  <c r="BF90" i="1"/>
  <c r="BC89" i="1"/>
  <c r="BF89" i="1"/>
  <c r="BC88" i="1"/>
  <c r="BF88" i="1"/>
  <c r="BC87" i="1"/>
  <c r="BF87" i="1"/>
  <c r="BC86" i="1"/>
  <c r="BF86" i="1"/>
  <c r="BC85" i="1"/>
  <c r="BF85" i="1"/>
  <c r="BC84" i="1"/>
  <c r="BF84" i="1"/>
  <c r="BC83" i="1"/>
  <c r="BF83" i="1"/>
  <c r="BC82" i="1"/>
  <c r="BF82" i="1"/>
  <c r="BC81" i="1"/>
  <c r="BF81" i="1"/>
  <c r="BC80" i="1"/>
  <c r="BF80" i="1"/>
  <c r="BC79" i="1"/>
  <c r="BF79" i="1"/>
  <c r="BC78" i="1"/>
  <c r="BF78" i="1"/>
  <c r="BC77" i="1"/>
  <c r="BF77" i="1"/>
  <c r="BC76" i="1"/>
  <c r="BF76" i="1"/>
  <c r="BC75" i="1"/>
  <c r="BF75" i="1"/>
  <c r="BC74" i="1"/>
  <c r="BF74" i="1"/>
  <c r="BC73" i="1"/>
  <c r="BF73" i="1"/>
  <c r="BC72" i="1"/>
  <c r="BF72" i="1"/>
  <c r="BC71" i="1"/>
  <c r="BF71" i="1"/>
  <c r="BC70" i="1"/>
  <c r="BF70" i="1"/>
  <c r="BC69" i="1"/>
  <c r="BF69" i="1"/>
  <c r="BC68" i="1"/>
  <c r="BF68" i="1"/>
  <c r="BC67" i="1"/>
  <c r="BF67" i="1"/>
  <c r="BC66" i="1"/>
  <c r="BF66" i="1"/>
  <c r="BC65" i="1"/>
  <c r="BF65" i="1"/>
  <c r="BC64" i="1"/>
  <c r="BF64" i="1"/>
  <c r="BC63" i="1"/>
  <c r="BF63" i="1"/>
  <c r="BC62" i="1"/>
  <c r="BF62" i="1"/>
  <c r="BC61" i="1"/>
  <c r="BF61" i="1"/>
  <c r="BC60" i="1"/>
  <c r="BF60" i="1"/>
  <c r="BC59" i="1"/>
  <c r="BF59" i="1"/>
  <c r="BC58" i="1"/>
  <c r="BF58" i="1"/>
  <c r="BC57" i="1"/>
  <c r="BF57" i="1"/>
  <c r="BC56" i="1"/>
  <c r="BF56" i="1"/>
  <c r="BC55" i="1"/>
  <c r="BF55" i="1"/>
  <c r="BC54" i="1"/>
  <c r="BF54" i="1"/>
  <c r="BC53" i="1"/>
  <c r="BF53" i="1"/>
  <c r="BC52" i="1"/>
  <c r="BF52" i="1"/>
  <c r="BC50" i="1"/>
  <c r="BF50" i="1"/>
  <c r="BC49" i="1"/>
  <c r="BF49" i="1"/>
  <c r="BC48" i="1"/>
  <c r="BF48" i="1"/>
  <c r="BC47" i="1"/>
  <c r="BF47" i="1"/>
  <c r="BC44" i="1"/>
  <c r="BF44" i="1"/>
  <c r="BC43" i="1"/>
  <c r="BF43" i="1"/>
  <c r="BC42" i="1"/>
  <c r="BF42" i="1"/>
  <c r="BC41" i="1"/>
  <c r="BF41" i="1"/>
  <c r="BC40" i="1"/>
  <c r="BF40" i="1"/>
  <c r="BC39" i="1"/>
  <c r="BF39" i="1"/>
  <c r="BC38" i="1"/>
  <c r="BF38" i="1"/>
  <c r="BC37" i="1"/>
  <c r="BF37" i="1"/>
  <c r="BC36" i="1"/>
  <c r="BF36" i="1"/>
  <c r="BC35" i="1"/>
  <c r="BF35" i="1"/>
  <c r="BC34" i="1"/>
  <c r="BF34" i="1"/>
  <c r="BC33" i="1"/>
  <c r="BF33" i="1"/>
  <c r="BC32" i="1"/>
  <c r="BF32" i="1"/>
  <c r="BC31" i="1"/>
  <c r="BF31" i="1"/>
  <c r="BC30" i="1"/>
  <c r="BF30" i="1"/>
  <c r="BC29" i="1"/>
  <c r="BF29" i="1"/>
  <c r="BC28" i="1"/>
  <c r="BF28" i="1"/>
  <c r="BC27" i="1"/>
  <c r="BF27" i="1"/>
  <c r="BC26" i="1"/>
  <c r="BF26" i="1"/>
  <c r="BC25" i="1"/>
  <c r="BF25" i="1"/>
  <c r="BC24" i="1"/>
  <c r="BF24" i="1"/>
  <c r="BC23" i="1"/>
  <c r="BF23" i="1"/>
  <c r="BC22" i="1"/>
  <c r="BF22" i="1"/>
  <c r="BC21" i="1"/>
  <c r="BF21" i="1"/>
  <c r="BC20" i="1"/>
  <c r="BF20" i="1"/>
  <c r="BC19" i="1"/>
  <c r="BF19" i="1"/>
  <c r="BC18" i="1"/>
  <c r="BF18" i="1"/>
  <c r="BC17" i="1"/>
  <c r="BF17" i="1"/>
  <c r="BC16" i="1"/>
  <c r="BF16" i="1"/>
  <c r="BC15" i="1"/>
  <c r="BF15" i="1"/>
  <c r="BC14" i="1"/>
  <c r="BF14" i="1"/>
  <c r="BC13" i="1"/>
  <c r="BF13" i="1"/>
  <c r="BC12" i="1"/>
  <c r="BF12" i="1"/>
  <c r="BC11" i="1"/>
  <c r="BF11" i="1"/>
  <c r="BC10" i="1"/>
  <c r="BF10" i="1"/>
  <c r="BC9" i="1"/>
  <c r="BF9" i="1"/>
  <c r="BC8" i="1"/>
  <c r="BF8" i="1"/>
  <c r="AZ7" i="1"/>
  <c r="AY7" i="1"/>
  <c r="AX7" i="1"/>
  <c r="DW2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7" i="1"/>
  <c r="P48" i="1"/>
  <c r="P49" i="1"/>
  <c r="P50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7" i="1"/>
  <c r="C32" i="1"/>
  <c r="BG16" i="1"/>
  <c r="BH16" i="1"/>
  <c r="BG12" i="1"/>
  <c r="BH12" i="1"/>
  <c r="BH10" i="1"/>
  <c r="BG10" i="1"/>
  <c r="BH18" i="1"/>
  <c r="BG18" i="1"/>
  <c r="BH14" i="1"/>
  <c r="BG14" i="1"/>
  <c r="BG9" i="1"/>
  <c r="BH9" i="1"/>
  <c r="BG15" i="1"/>
  <c r="BH15" i="1"/>
  <c r="BG11" i="1"/>
  <c r="BH11" i="1"/>
  <c r="BG17" i="1"/>
  <c r="BH17" i="1"/>
  <c r="BG13" i="1"/>
  <c r="BH13" i="1"/>
  <c r="BG8" i="1"/>
  <c r="BH8" i="1"/>
  <c r="BE17" i="1"/>
  <c r="BD17" i="1"/>
  <c r="BE14" i="1"/>
  <c r="BE11" i="1"/>
  <c r="G12" i="1"/>
  <c r="BD8" i="1"/>
  <c r="AS6" i="1"/>
  <c r="AR6" i="1"/>
  <c r="AQ6" i="1"/>
  <c r="BH26" i="1"/>
  <c r="BG26" i="1"/>
  <c r="BG37" i="1"/>
  <c r="BH37" i="1"/>
  <c r="BG50" i="1"/>
  <c r="BH50" i="1"/>
  <c r="BG59" i="1"/>
  <c r="BH59" i="1"/>
  <c r="BG67" i="1"/>
  <c r="BH67" i="1"/>
  <c r="BG79" i="1"/>
  <c r="BH79" i="1"/>
  <c r="BG91" i="1"/>
  <c r="BH91" i="1"/>
  <c r="BG99" i="1"/>
  <c r="BG111" i="1"/>
  <c r="BG123" i="1"/>
  <c r="BG135" i="1"/>
  <c r="BG143" i="1"/>
  <c r="BG151" i="1"/>
  <c r="BG163" i="1"/>
  <c r="BG175" i="1"/>
  <c r="BG187" i="1"/>
  <c r="BG195" i="1"/>
  <c r="BG207" i="1"/>
  <c r="BG219" i="1"/>
  <c r="BG227" i="1"/>
  <c r="BG235" i="1"/>
  <c r="BG247" i="1"/>
  <c r="BG259" i="1"/>
  <c r="BG271" i="1"/>
  <c r="BG279" i="1"/>
  <c r="BG291" i="1"/>
  <c r="BH291" i="1"/>
  <c r="BG303" i="1"/>
  <c r="BH303" i="1"/>
  <c r="BG315" i="1"/>
  <c r="BH315" i="1"/>
  <c r="BG323" i="1"/>
  <c r="BH323" i="1"/>
  <c r="BG335" i="1"/>
  <c r="BH335" i="1"/>
  <c r="BG343" i="1"/>
  <c r="BH343" i="1"/>
  <c r="BE355" i="1"/>
  <c r="BG355" i="1"/>
  <c r="BH355" i="1"/>
  <c r="BG367" i="1"/>
  <c r="BH367" i="1"/>
  <c r="BG20" i="1"/>
  <c r="BH20" i="1"/>
  <c r="BE24" i="1"/>
  <c r="BG24" i="1"/>
  <c r="BH24" i="1"/>
  <c r="BG28" i="1"/>
  <c r="BH28" i="1"/>
  <c r="BG35" i="1"/>
  <c r="BH35" i="1"/>
  <c r="BG21" i="1"/>
  <c r="BH21" i="1"/>
  <c r="BE25" i="1"/>
  <c r="BG25" i="1"/>
  <c r="BH25" i="1"/>
  <c r="BD29" i="1"/>
  <c r="BG29" i="1"/>
  <c r="BH29" i="1"/>
  <c r="BG32" i="1"/>
  <c r="BH32" i="1"/>
  <c r="BG36" i="1"/>
  <c r="BH36" i="1"/>
  <c r="BD40" i="1"/>
  <c r="BG40" i="1"/>
  <c r="BH40" i="1"/>
  <c r="BD43" i="1"/>
  <c r="BG43" i="1"/>
  <c r="BH43" i="1"/>
  <c r="BD49" i="1"/>
  <c r="BG49" i="1"/>
  <c r="BH49" i="1"/>
  <c r="BG54" i="1"/>
  <c r="BH54" i="1"/>
  <c r="BG58" i="1"/>
  <c r="BH58" i="1"/>
  <c r="BG62" i="1"/>
  <c r="BH62" i="1"/>
  <c r="BG66" i="1"/>
  <c r="BH66" i="1"/>
  <c r="BG70" i="1"/>
  <c r="BH70" i="1"/>
  <c r="BG74" i="1"/>
  <c r="BH74" i="1"/>
  <c r="BG78" i="1"/>
  <c r="BH78" i="1"/>
  <c r="BG82" i="1"/>
  <c r="BH82" i="1"/>
  <c r="BG86" i="1"/>
  <c r="BH86" i="1"/>
  <c r="BG90" i="1"/>
  <c r="BH90" i="1"/>
  <c r="BG94" i="1"/>
  <c r="BG98" i="1"/>
  <c r="BG102" i="1"/>
  <c r="BG106" i="1"/>
  <c r="BG110" i="1"/>
  <c r="BG114" i="1"/>
  <c r="BG118" i="1"/>
  <c r="BG122" i="1"/>
  <c r="BG126" i="1"/>
  <c r="BG130" i="1"/>
  <c r="BG134" i="1"/>
  <c r="BG138" i="1"/>
  <c r="BG142" i="1"/>
  <c r="BG146" i="1"/>
  <c r="BG150" i="1"/>
  <c r="BG154" i="1"/>
  <c r="BG158" i="1"/>
  <c r="BG162" i="1"/>
  <c r="BG166" i="1"/>
  <c r="BG170" i="1"/>
  <c r="BG174" i="1"/>
  <c r="BG178" i="1"/>
  <c r="BG182" i="1"/>
  <c r="BG186" i="1"/>
  <c r="BG190" i="1"/>
  <c r="BG194" i="1"/>
  <c r="BG198" i="1"/>
  <c r="BG202" i="1"/>
  <c r="BG206" i="1"/>
  <c r="BG210" i="1"/>
  <c r="BG214" i="1"/>
  <c r="BG218" i="1"/>
  <c r="BG222" i="1"/>
  <c r="BG226" i="1"/>
  <c r="BG230" i="1"/>
  <c r="BG234" i="1"/>
  <c r="BG238" i="1"/>
  <c r="BG242" i="1"/>
  <c r="BG246" i="1"/>
  <c r="BD250" i="1"/>
  <c r="BG250" i="1"/>
  <c r="BG254" i="1"/>
  <c r="BD258" i="1"/>
  <c r="BG258" i="1"/>
  <c r="BG262" i="1"/>
  <c r="BD266" i="1"/>
  <c r="BG266" i="1"/>
  <c r="BG270" i="1"/>
  <c r="BG274" i="1"/>
  <c r="BG278" i="1"/>
  <c r="BG282" i="1"/>
  <c r="BG286" i="1"/>
  <c r="BG290" i="1"/>
  <c r="BH290" i="1"/>
  <c r="BG294" i="1"/>
  <c r="BH294" i="1"/>
  <c r="BG298" i="1"/>
  <c r="BH298" i="1"/>
  <c r="BG302" i="1"/>
  <c r="BH302" i="1"/>
  <c r="BG306" i="1"/>
  <c r="BH306" i="1"/>
  <c r="BG310" i="1"/>
  <c r="BH310" i="1"/>
  <c r="BD314" i="1"/>
  <c r="BG314" i="1"/>
  <c r="BH314" i="1"/>
  <c r="BG318" i="1"/>
  <c r="BH318" i="1"/>
  <c r="BG322" i="1"/>
  <c r="BH322" i="1"/>
  <c r="BE326" i="1"/>
  <c r="BG326" i="1"/>
  <c r="BH326" i="1"/>
  <c r="BG330" i="1"/>
  <c r="BH330" i="1"/>
  <c r="BG334" i="1"/>
  <c r="BH334" i="1"/>
  <c r="BE338" i="1"/>
  <c r="BG338" i="1"/>
  <c r="BH338" i="1"/>
  <c r="BG342" i="1"/>
  <c r="BH342" i="1"/>
  <c r="BG346" i="1"/>
  <c r="BH346" i="1"/>
  <c r="BG350" i="1"/>
  <c r="BH350" i="1"/>
  <c r="BH354" i="1"/>
  <c r="BG354" i="1"/>
  <c r="BH358" i="1"/>
  <c r="BG358" i="1"/>
  <c r="BH362" i="1"/>
  <c r="BG362" i="1"/>
  <c r="BH366" i="1"/>
  <c r="BG366" i="1"/>
  <c r="BH370" i="1"/>
  <c r="BG370" i="1"/>
  <c r="BH22" i="1"/>
  <c r="BG22" i="1"/>
  <c r="BG33" i="1"/>
  <c r="BH33" i="1"/>
  <c r="BE41" i="1"/>
  <c r="BG41" i="1"/>
  <c r="BH41" i="1"/>
  <c r="BG55" i="1"/>
  <c r="BH55" i="1"/>
  <c r="BG71" i="1"/>
  <c r="BH71" i="1"/>
  <c r="BG83" i="1"/>
  <c r="BH83" i="1"/>
  <c r="BG95" i="1"/>
  <c r="BG107" i="1"/>
  <c r="BG119" i="1"/>
  <c r="BG127" i="1"/>
  <c r="BG139" i="1"/>
  <c r="BG155" i="1"/>
  <c r="BG167" i="1"/>
  <c r="BG179" i="1"/>
  <c r="BG191" i="1"/>
  <c r="BG203" i="1"/>
  <c r="BG211" i="1"/>
  <c r="BG223" i="1"/>
  <c r="BD239" i="1"/>
  <c r="BG239" i="1"/>
  <c r="BG251" i="1"/>
  <c r="BG263" i="1"/>
  <c r="BG275" i="1"/>
  <c r="BG287" i="1"/>
  <c r="BH287" i="1"/>
  <c r="BG299" i="1"/>
  <c r="BH299" i="1"/>
  <c r="BG307" i="1"/>
  <c r="BH307" i="1"/>
  <c r="BG319" i="1"/>
  <c r="BH319" i="1"/>
  <c r="BG331" i="1"/>
  <c r="BH331" i="1"/>
  <c r="BG347" i="1"/>
  <c r="BH347" i="1"/>
  <c r="BG359" i="1"/>
  <c r="BH359" i="1"/>
  <c r="BG23" i="1"/>
  <c r="BH23" i="1"/>
  <c r="BG27" i="1"/>
  <c r="BH27" i="1"/>
  <c r="BD31" i="1"/>
  <c r="BG31" i="1"/>
  <c r="BH31" i="1"/>
  <c r="BH34" i="1"/>
  <c r="BG34" i="1"/>
  <c r="BH38" i="1"/>
  <c r="BG38" i="1"/>
  <c r="BH42" i="1"/>
  <c r="BG42" i="1"/>
  <c r="BD47" i="1"/>
  <c r="BG47" i="1"/>
  <c r="BH47" i="1"/>
  <c r="BD52" i="1"/>
  <c r="BG52" i="1"/>
  <c r="BH52" i="1"/>
  <c r="BG56" i="1"/>
  <c r="BH56" i="1"/>
  <c r="BG60" i="1"/>
  <c r="BH60" i="1"/>
  <c r="BG64" i="1"/>
  <c r="BH64" i="1"/>
  <c r="BG68" i="1"/>
  <c r="BH68" i="1"/>
  <c r="BG72" i="1"/>
  <c r="BH72" i="1"/>
  <c r="BG76" i="1"/>
  <c r="BH76" i="1"/>
  <c r="BG80" i="1"/>
  <c r="BH80" i="1"/>
  <c r="BG84" i="1"/>
  <c r="BH84" i="1"/>
  <c r="BG88" i="1"/>
  <c r="BH88" i="1"/>
  <c r="BG92" i="1"/>
  <c r="BH92" i="1"/>
  <c r="BG96" i="1"/>
  <c r="BG100" i="1"/>
  <c r="BG104" i="1"/>
  <c r="BG108" i="1"/>
  <c r="BG112" i="1"/>
  <c r="BG116" i="1"/>
  <c r="BG120" i="1"/>
  <c r="BG124" i="1"/>
  <c r="BG128" i="1"/>
  <c r="BG132" i="1"/>
  <c r="BG136" i="1"/>
  <c r="BG140" i="1"/>
  <c r="BG144" i="1"/>
  <c r="BG148" i="1"/>
  <c r="BG152" i="1"/>
  <c r="BG156" i="1"/>
  <c r="BG160" i="1"/>
  <c r="BG164" i="1"/>
  <c r="BG168" i="1"/>
  <c r="BG172" i="1"/>
  <c r="BG176" i="1"/>
  <c r="BG180" i="1"/>
  <c r="BG184" i="1"/>
  <c r="BG188" i="1"/>
  <c r="BG192" i="1"/>
  <c r="BG196" i="1"/>
  <c r="BG200" i="1"/>
  <c r="BG204" i="1"/>
  <c r="BG208" i="1"/>
  <c r="BG212" i="1"/>
  <c r="BG216" i="1"/>
  <c r="BG220" i="1"/>
  <c r="BG224" i="1"/>
  <c r="BG228" i="1"/>
  <c r="BG232" i="1"/>
  <c r="BG236" i="1"/>
  <c r="BG240" i="1"/>
  <c r="BD244" i="1"/>
  <c r="BG244" i="1"/>
  <c r="BG248" i="1"/>
  <c r="BD252" i="1"/>
  <c r="BG252" i="1"/>
  <c r="BG256" i="1"/>
  <c r="BD260" i="1"/>
  <c r="BG260" i="1"/>
  <c r="BG264" i="1"/>
  <c r="BG268" i="1"/>
  <c r="BG272" i="1"/>
  <c r="BG276" i="1"/>
  <c r="BG280" i="1"/>
  <c r="BG284" i="1"/>
  <c r="BH288" i="1"/>
  <c r="BG288" i="1"/>
  <c r="BH292" i="1"/>
  <c r="BG292" i="1"/>
  <c r="BH296" i="1"/>
  <c r="BG296" i="1"/>
  <c r="BE300" i="1"/>
  <c r="BH300" i="1"/>
  <c r="BG300" i="1"/>
  <c r="BH304" i="1"/>
  <c r="BG304" i="1"/>
  <c r="BH308" i="1"/>
  <c r="BG308" i="1"/>
  <c r="BE312" i="1"/>
  <c r="BH312" i="1"/>
  <c r="BG312" i="1"/>
  <c r="BH316" i="1"/>
  <c r="BG316" i="1"/>
  <c r="BE320" i="1"/>
  <c r="BH320" i="1"/>
  <c r="BG320" i="1"/>
  <c r="BH324" i="1"/>
  <c r="BG324" i="1"/>
  <c r="BE328" i="1"/>
  <c r="BH328" i="1"/>
  <c r="BG328" i="1"/>
  <c r="BE332" i="1"/>
  <c r="BH332" i="1"/>
  <c r="BG332" i="1"/>
  <c r="BH336" i="1"/>
  <c r="BG336" i="1"/>
  <c r="BH340" i="1"/>
  <c r="BG340" i="1"/>
  <c r="BH344" i="1"/>
  <c r="BG344" i="1"/>
  <c r="BH348" i="1"/>
  <c r="BG348" i="1"/>
  <c r="BG352" i="1"/>
  <c r="BH352" i="1"/>
  <c r="BG356" i="1"/>
  <c r="BH356" i="1"/>
  <c r="BG360" i="1"/>
  <c r="BH360" i="1"/>
  <c r="BG364" i="1"/>
  <c r="BH364" i="1"/>
  <c r="BG368" i="1"/>
  <c r="BH368" i="1"/>
  <c r="BG19" i="1"/>
  <c r="BH19" i="1"/>
  <c r="BH30" i="1"/>
  <c r="BG30" i="1"/>
  <c r="BG44" i="1"/>
  <c r="BH44" i="1"/>
  <c r="BG63" i="1"/>
  <c r="BH63" i="1"/>
  <c r="BG75" i="1"/>
  <c r="BH75" i="1"/>
  <c r="BG87" i="1"/>
  <c r="BH87" i="1"/>
  <c r="BG103" i="1"/>
  <c r="BG115" i="1"/>
  <c r="BG131" i="1"/>
  <c r="BG147" i="1"/>
  <c r="BG159" i="1"/>
  <c r="BG171" i="1"/>
  <c r="BG183" i="1"/>
  <c r="BG199" i="1"/>
  <c r="BD215" i="1"/>
  <c r="BG215" i="1"/>
  <c r="BD231" i="1"/>
  <c r="BG231" i="1"/>
  <c r="BG243" i="1"/>
  <c r="BG255" i="1"/>
  <c r="BG267" i="1"/>
  <c r="BG283" i="1"/>
  <c r="BG295" i="1"/>
  <c r="BH295" i="1"/>
  <c r="BE311" i="1"/>
  <c r="BG311" i="1"/>
  <c r="BH311" i="1"/>
  <c r="BG327" i="1"/>
  <c r="BH327" i="1"/>
  <c r="BG339" i="1"/>
  <c r="BH339" i="1"/>
  <c r="BG351" i="1"/>
  <c r="BH351" i="1"/>
  <c r="BG363" i="1"/>
  <c r="BH363" i="1"/>
  <c r="BH7" i="1"/>
  <c r="BG7" i="1"/>
  <c r="BF7" i="1"/>
  <c r="BG39" i="1"/>
  <c r="BH39" i="1"/>
  <c r="BD48" i="1"/>
  <c r="BH48" i="1"/>
  <c r="BG48" i="1"/>
  <c r="BH53" i="1"/>
  <c r="BG53" i="1"/>
  <c r="BH57" i="1"/>
  <c r="BG57" i="1"/>
  <c r="BH61" i="1"/>
  <c r="BG61" i="1"/>
  <c r="BH65" i="1"/>
  <c r="BG65" i="1"/>
  <c r="BH69" i="1"/>
  <c r="BG69" i="1"/>
  <c r="BH73" i="1"/>
  <c r="BG73" i="1"/>
  <c r="BH77" i="1"/>
  <c r="BG77" i="1"/>
  <c r="BH81" i="1"/>
  <c r="BG81" i="1"/>
  <c r="BH85" i="1"/>
  <c r="BG85" i="1"/>
  <c r="BH89" i="1"/>
  <c r="BG89" i="1"/>
  <c r="BH93" i="1"/>
  <c r="BG93" i="1"/>
  <c r="BG97" i="1"/>
  <c r="BG101" i="1"/>
  <c r="BG105" i="1"/>
  <c r="BG109" i="1"/>
  <c r="BG113" i="1"/>
  <c r="BG117" i="1"/>
  <c r="BG121" i="1"/>
  <c r="BG125" i="1"/>
  <c r="BG129" i="1"/>
  <c r="BG133" i="1"/>
  <c r="BG137" i="1"/>
  <c r="BG141" i="1"/>
  <c r="BG145" i="1"/>
  <c r="BG149" i="1"/>
  <c r="BG153" i="1"/>
  <c r="BG157" i="1"/>
  <c r="BG161" i="1"/>
  <c r="BG165" i="1"/>
  <c r="BG169" i="1"/>
  <c r="BG173" i="1"/>
  <c r="BG177" i="1"/>
  <c r="BG181" i="1"/>
  <c r="BG185" i="1"/>
  <c r="BG189" i="1"/>
  <c r="BG193" i="1"/>
  <c r="BG197" i="1"/>
  <c r="BG201" i="1"/>
  <c r="BD205" i="1"/>
  <c r="BG205" i="1"/>
  <c r="BG209" i="1"/>
  <c r="BD213" i="1"/>
  <c r="BG213" i="1"/>
  <c r="BG217" i="1"/>
  <c r="BD221" i="1"/>
  <c r="BG221" i="1"/>
  <c r="BD225" i="1"/>
  <c r="BG225" i="1"/>
  <c r="BD229" i="1"/>
  <c r="BG229" i="1"/>
  <c r="BG233" i="1"/>
  <c r="BG237" i="1"/>
  <c r="BD241" i="1"/>
  <c r="BG241" i="1"/>
  <c r="BD245" i="1"/>
  <c r="BG245" i="1"/>
  <c r="BG249" i="1"/>
  <c r="BD253" i="1"/>
  <c r="BG253" i="1"/>
  <c r="BG257" i="1"/>
  <c r="BD261" i="1"/>
  <c r="BG261" i="1"/>
  <c r="BG265" i="1"/>
  <c r="BG269" i="1"/>
  <c r="BG273" i="1"/>
  <c r="BG277" i="1"/>
  <c r="BG281" i="1"/>
  <c r="BG285" i="1"/>
  <c r="BG289" i="1"/>
  <c r="BH289" i="1"/>
  <c r="BG293" i="1"/>
  <c r="BH293" i="1"/>
  <c r="BG297" i="1"/>
  <c r="BH297" i="1"/>
  <c r="BG301" i="1"/>
  <c r="BH301" i="1"/>
  <c r="BG305" i="1"/>
  <c r="BH305" i="1"/>
  <c r="BE309" i="1"/>
  <c r="BG309" i="1"/>
  <c r="BH309" i="1"/>
  <c r="BG313" i="1"/>
  <c r="BH313" i="1"/>
  <c r="BD317" i="1"/>
  <c r="BG317" i="1"/>
  <c r="BH317" i="1"/>
  <c r="BG321" i="1"/>
  <c r="BH321" i="1"/>
  <c r="BG325" i="1"/>
  <c r="BH325" i="1"/>
  <c r="BG329" i="1"/>
  <c r="BH329" i="1"/>
  <c r="BG333" i="1"/>
  <c r="BH333" i="1"/>
  <c r="BD337" i="1"/>
  <c r="BG337" i="1"/>
  <c r="BH337" i="1"/>
  <c r="BG341" i="1"/>
  <c r="BH341" i="1"/>
  <c r="BG345" i="1"/>
  <c r="BH345" i="1"/>
  <c r="BE349" i="1"/>
  <c r="BG349" i="1"/>
  <c r="BH349" i="1"/>
  <c r="BE353" i="1"/>
  <c r="BG353" i="1"/>
  <c r="BH353" i="1"/>
  <c r="BE357" i="1"/>
  <c r="BG357" i="1"/>
  <c r="BH357" i="1"/>
  <c r="BE361" i="1"/>
  <c r="BG361" i="1"/>
  <c r="BH361" i="1"/>
  <c r="BG365" i="1"/>
  <c r="BH365" i="1"/>
  <c r="BG369" i="1"/>
  <c r="BH369" i="1"/>
  <c r="BD320" i="1"/>
  <c r="BE347" i="1"/>
  <c r="BE363" i="1"/>
  <c r="BD233" i="1"/>
  <c r="BE40" i="1"/>
  <c r="BE23" i="1"/>
  <c r="BD265" i="1"/>
  <c r="BE306" i="1"/>
  <c r="BD328" i="1"/>
  <c r="BE335" i="1"/>
  <c r="BD7" i="1"/>
  <c r="BJ7" i="1"/>
  <c r="BD257" i="1"/>
  <c r="BD326" i="1"/>
  <c r="BE334" i="1"/>
  <c r="BD209" i="1"/>
  <c r="BD39" i="1"/>
  <c r="BE308" i="1"/>
  <c r="BE330" i="1"/>
  <c r="BD330" i="1"/>
  <c r="BD351" i="1"/>
  <c r="BE351" i="1"/>
  <c r="BD359" i="1"/>
  <c r="BE359" i="1"/>
  <c r="BD27" i="1"/>
  <c r="BD44" i="1"/>
  <c r="BD50" i="1"/>
  <c r="BD201" i="1"/>
  <c r="BE21" i="1"/>
  <c r="BD36" i="1"/>
  <c r="BE36" i="1"/>
  <c r="BE39" i="1"/>
  <c r="BE44" i="1"/>
  <c r="BE50" i="1"/>
  <c r="BD217" i="1"/>
  <c r="BD350" i="1"/>
  <c r="BE350" i="1"/>
  <c r="BD358" i="1"/>
  <c r="BE358" i="1"/>
  <c r="BE43" i="1"/>
  <c r="BE49" i="1"/>
  <c r="BD193" i="1"/>
  <c r="BD246" i="1"/>
  <c r="BE292" i="1"/>
  <c r="BE313" i="1"/>
  <c r="BD316" i="1"/>
  <c r="BE339" i="1"/>
  <c r="BE48" i="1"/>
  <c r="BD237" i="1"/>
  <c r="BD254" i="1"/>
  <c r="BE296" i="1"/>
  <c r="BE316" i="1"/>
  <c r="BD347" i="1"/>
  <c r="BD354" i="1"/>
  <c r="BE354" i="1"/>
  <c r="BD355" i="1"/>
  <c r="BD362" i="1"/>
  <c r="BE362" i="1"/>
  <c r="BD363" i="1"/>
  <c r="BE47" i="1"/>
  <c r="BE52" i="1"/>
  <c r="BD197" i="1"/>
  <c r="BD223" i="1"/>
  <c r="BD249" i="1"/>
  <c r="BD262" i="1"/>
  <c r="BE288" i="1"/>
  <c r="BD332" i="1"/>
  <c r="BD335" i="1"/>
  <c r="BE344" i="1"/>
  <c r="BD344" i="1"/>
  <c r="BD208" i="1"/>
  <c r="BE8" i="1"/>
  <c r="BD194" i="1"/>
  <c r="BE29" i="1"/>
  <c r="BD30" i="1"/>
  <c r="BD33" i="1"/>
  <c r="BE33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219" i="1"/>
  <c r="BD248" i="1"/>
  <c r="BD256" i="1"/>
  <c r="BD264" i="1"/>
  <c r="BE301" i="1"/>
  <c r="BE307" i="1"/>
  <c r="BD318" i="1"/>
  <c r="BE318" i="1"/>
  <c r="BD199" i="1"/>
  <c r="BD200" i="1"/>
  <c r="BD207" i="1"/>
  <c r="BD227" i="1"/>
  <c r="BE303" i="1"/>
  <c r="BD53" i="1"/>
  <c r="BE53" i="1"/>
  <c r="BD235" i="1"/>
  <c r="BD25" i="1"/>
  <c r="BD26" i="1"/>
  <c r="BD28" i="1"/>
  <c r="BE28" i="1"/>
  <c r="BD34" i="1"/>
  <c r="BE34" i="1"/>
  <c r="BD202" i="1"/>
  <c r="BD211" i="1"/>
  <c r="BD243" i="1"/>
  <c r="BD251" i="1"/>
  <c r="BD259" i="1"/>
  <c r="BD267" i="1"/>
  <c r="BE310" i="1"/>
  <c r="BE322" i="1"/>
  <c r="BD322" i="1"/>
  <c r="BE324" i="1"/>
  <c r="BD324" i="1"/>
  <c r="BD195" i="1"/>
  <c r="BD204" i="1"/>
  <c r="BD206" i="1"/>
  <c r="BD255" i="1"/>
  <c r="BE287" i="1"/>
  <c r="BE289" i="1"/>
  <c r="BE291" i="1"/>
  <c r="BE302" i="1"/>
  <c r="BE340" i="1"/>
  <c r="BD340" i="1"/>
  <c r="BD349" i="1"/>
  <c r="BD353" i="1"/>
  <c r="BD357" i="1"/>
  <c r="BD361" i="1"/>
  <c r="BE365" i="1"/>
  <c r="BD365" i="1"/>
  <c r="BE367" i="1"/>
  <c r="BD367" i="1"/>
  <c r="BE369" i="1"/>
  <c r="BD369" i="1"/>
  <c r="BD196" i="1"/>
  <c r="BD198" i="1"/>
  <c r="BD203" i="1"/>
  <c r="BD247" i="1"/>
  <c r="BD263" i="1"/>
  <c r="BE290" i="1"/>
  <c r="BE314" i="1"/>
  <c r="BD348" i="1"/>
  <c r="BE348" i="1"/>
  <c r="BD352" i="1"/>
  <c r="BE352" i="1"/>
  <c r="BD356" i="1"/>
  <c r="BE356" i="1"/>
  <c r="BD360" i="1"/>
  <c r="BE360" i="1"/>
  <c r="BE364" i="1"/>
  <c r="BD364" i="1"/>
  <c r="BE366" i="1"/>
  <c r="BD366" i="1"/>
  <c r="BE368" i="1"/>
  <c r="BD368" i="1"/>
  <c r="BE370" i="1"/>
  <c r="BD370" i="1"/>
  <c r="BE293" i="1"/>
  <c r="BE294" i="1"/>
  <c r="BE295" i="1"/>
  <c r="BE345" i="1"/>
  <c r="BD345" i="1"/>
  <c r="BE297" i="1"/>
  <c r="BE298" i="1"/>
  <c r="BE299" i="1"/>
  <c r="BE38" i="1"/>
  <c r="BE42" i="1"/>
  <c r="BE54" i="1"/>
  <c r="BD54" i="1"/>
  <c r="BE55" i="1"/>
  <c r="BD55" i="1"/>
  <c r="BE56" i="1"/>
  <c r="BD56" i="1"/>
  <c r="BE57" i="1"/>
  <c r="BD57" i="1"/>
  <c r="BE58" i="1"/>
  <c r="BD58" i="1"/>
  <c r="BE59" i="1"/>
  <c r="BD59" i="1"/>
  <c r="BE60" i="1"/>
  <c r="BD60" i="1"/>
  <c r="BE61" i="1"/>
  <c r="BD61" i="1"/>
  <c r="BE62" i="1"/>
  <c r="BD62" i="1"/>
  <c r="BE63" i="1"/>
  <c r="BD63" i="1"/>
  <c r="BE64" i="1"/>
  <c r="BD64" i="1"/>
  <c r="BE65" i="1"/>
  <c r="BD65" i="1"/>
  <c r="BE66" i="1"/>
  <c r="BD66" i="1"/>
  <c r="BE67" i="1"/>
  <c r="BD67" i="1"/>
  <c r="BE68" i="1"/>
  <c r="BD68" i="1"/>
  <c r="BE69" i="1"/>
  <c r="BD69" i="1"/>
  <c r="BE70" i="1"/>
  <c r="BD70" i="1"/>
  <c r="BE71" i="1"/>
  <c r="BD71" i="1"/>
  <c r="BE72" i="1"/>
  <c r="BD72" i="1"/>
  <c r="BE73" i="1"/>
  <c r="BD73" i="1"/>
  <c r="BE74" i="1"/>
  <c r="BD74" i="1"/>
  <c r="BE75" i="1"/>
  <c r="BD75" i="1"/>
  <c r="BE76" i="1"/>
  <c r="BD76" i="1"/>
  <c r="BE77" i="1"/>
  <c r="BD77" i="1"/>
  <c r="BE78" i="1"/>
  <c r="BD78" i="1"/>
  <c r="BE79" i="1"/>
  <c r="BD79" i="1"/>
  <c r="BE80" i="1"/>
  <c r="BD80" i="1"/>
  <c r="BE81" i="1"/>
  <c r="BD81" i="1"/>
  <c r="BE82" i="1"/>
  <c r="BD82" i="1"/>
  <c r="BE83" i="1"/>
  <c r="BD83" i="1"/>
  <c r="BE84" i="1"/>
  <c r="BD84" i="1"/>
  <c r="BE85" i="1"/>
  <c r="BD85" i="1"/>
  <c r="BE86" i="1"/>
  <c r="BD86" i="1"/>
  <c r="BE87" i="1"/>
  <c r="BD87" i="1"/>
  <c r="BE88" i="1"/>
  <c r="BD88" i="1"/>
  <c r="BE89" i="1"/>
  <c r="BD89" i="1"/>
  <c r="BE90" i="1"/>
  <c r="BD90" i="1"/>
  <c r="BE91" i="1"/>
  <c r="BD91" i="1"/>
  <c r="BE92" i="1"/>
  <c r="BD92" i="1"/>
  <c r="BE93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E16" i="1"/>
  <c r="BD38" i="1"/>
  <c r="BD42" i="1"/>
  <c r="BE9" i="1"/>
  <c r="BE12" i="1"/>
  <c r="BE18" i="1"/>
  <c r="BE20" i="1"/>
  <c r="BE22" i="1"/>
  <c r="BD210" i="1"/>
  <c r="BD15" i="1"/>
  <c r="BD16" i="1"/>
  <c r="BE7" i="1"/>
  <c r="BC7" i="1"/>
  <c r="BD9" i="1"/>
  <c r="BD12" i="1"/>
  <c r="BE15" i="1"/>
  <c r="BD18" i="1"/>
  <c r="BD20" i="1"/>
  <c r="BD22" i="1"/>
  <c r="BD24" i="1"/>
  <c r="BE26" i="1"/>
  <c r="BE27" i="1"/>
  <c r="BE30" i="1"/>
  <c r="BE31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0" i="1"/>
  <c r="BD13" i="1"/>
  <c r="BD19" i="1"/>
  <c r="BE32" i="1"/>
  <c r="BD32" i="1"/>
  <c r="BD35" i="1"/>
  <c r="BE35" i="1"/>
  <c r="BD37" i="1"/>
  <c r="BD212" i="1"/>
  <c r="BE10" i="1"/>
  <c r="BD11" i="1"/>
  <c r="BE13" i="1"/>
  <c r="BD14" i="1"/>
  <c r="BE19" i="1"/>
  <c r="BD21" i="1"/>
  <c r="BD23" i="1"/>
  <c r="BE37" i="1"/>
  <c r="BD41" i="1"/>
  <c r="BD336" i="1"/>
  <c r="BE336" i="1"/>
  <c r="BD343" i="1"/>
  <c r="BE343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35" i="1"/>
  <c r="BE319" i="1"/>
  <c r="BD319" i="1"/>
  <c r="BD214" i="1"/>
  <c r="BD216" i="1"/>
  <c r="BD218" i="1"/>
  <c r="BD220" i="1"/>
  <c r="BD222" i="1"/>
  <c r="BD224" i="1"/>
  <c r="BD226" i="1"/>
  <c r="BD228" i="1"/>
  <c r="BD230" i="1"/>
  <c r="BD232" i="1"/>
  <c r="BD234" i="1"/>
  <c r="BD236" i="1"/>
  <c r="BD238" i="1"/>
  <c r="BD240" i="1"/>
  <c r="BD242" i="1"/>
  <c r="BD346" i="1"/>
  <c r="BE346" i="1"/>
  <c r="BE315" i="1"/>
  <c r="BD315" i="1"/>
  <c r="BD268" i="1"/>
  <c r="BE342" i="1"/>
  <c r="BD342" i="1"/>
  <c r="BE333" i="1"/>
  <c r="BD333" i="1"/>
  <c r="BE317" i="1"/>
  <c r="BD321" i="1"/>
  <c r="BE321" i="1"/>
  <c r="BD323" i="1"/>
  <c r="BE323" i="1"/>
  <c r="BD325" i="1"/>
  <c r="BE325" i="1"/>
  <c r="BD327" i="1"/>
  <c r="BE327" i="1"/>
  <c r="BD329" i="1"/>
  <c r="BE329" i="1"/>
  <c r="BD331" i="1"/>
  <c r="BE331" i="1"/>
  <c r="BE341" i="1"/>
  <c r="BD341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E337" i="1"/>
  <c r="BE304" i="1"/>
  <c r="BE305" i="1"/>
  <c r="BD307" i="1"/>
  <c r="BD308" i="1"/>
  <c r="BD309" i="1"/>
  <c r="BD310" i="1"/>
  <c r="BD311" i="1"/>
  <c r="BD312" i="1"/>
  <c r="BD313" i="1"/>
  <c r="BD334" i="1"/>
  <c r="BD338" i="1"/>
  <c r="BD339" i="1"/>
  <c r="BK7" i="1"/>
  <c r="BI7" i="1"/>
  <c r="BO7" i="1"/>
  <c r="AM267" i="1"/>
  <c r="AM79" i="1"/>
  <c r="AM101" i="1"/>
  <c r="AM127" i="1"/>
  <c r="AM86" i="1"/>
  <c r="AM105" i="1"/>
  <c r="AM113" i="1"/>
  <c r="AM143" i="1"/>
  <c r="AM327" i="1"/>
  <c r="AM231" i="1"/>
  <c r="AM120" i="1"/>
  <c r="AM81" i="1"/>
  <c r="EB7" i="1"/>
  <c r="EV7" i="1"/>
  <c r="EN7" i="1"/>
  <c r="ET7" i="1"/>
  <c r="ER7" i="1"/>
  <c r="EK7" i="1"/>
  <c r="EJ7" i="1"/>
  <c r="EX7" i="1"/>
  <c r="EO7" i="1"/>
  <c r="DW7" i="1"/>
  <c r="EU7" i="1"/>
  <c r="EZ7" i="1"/>
  <c r="EC7" i="1"/>
  <c r="EF7" i="1"/>
  <c r="EA7" i="1"/>
  <c r="EG7" i="1"/>
  <c r="DZ7" i="1"/>
  <c r="BQ7" i="1"/>
  <c r="BN7" i="1"/>
  <c r="ES7" i="1"/>
  <c r="EW7" i="1"/>
  <c r="EQ7" i="1"/>
  <c r="EE7" i="1"/>
  <c r="ED7" i="1"/>
  <c r="DX7" i="1"/>
  <c r="BP7" i="1"/>
  <c r="BM7" i="1"/>
  <c r="DY7" i="1"/>
  <c r="EM7" i="1"/>
  <c r="BL7" i="1"/>
  <c r="EY7" i="1"/>
  <c r="EP7" i="1"/>
  <c r="EL7" i="1"/>
  <c r="EI7" i="1"/>
  <c r="EH7" i="1"/>
  <c r="AM303" i="1"/>
  <c r="AM198" i="1"/>
  <c r="AM278" i="1"/>
  <c r="AM100" i="1"/>
  <c r="AM147" i="1"/>
  <c r="AM269" i="1"/>
  <c r="AM176" i="1"/>
  <c r="AM232" i="1"/>
  <c r="AM362" i="1"/>
  <c r="AM195" i="1"/>
  <c r="AM282" i="1"/>
  <c r="AM94" i="1"/>
  <c r="AM279" i="1"/>
  <c r="AM76" i="1"/>
  <c r="AM62" i="1"/>
  <c r="AM27" i="1"/>
  <c r="AM19" i="1"/>
  <c r="AM9" i="1"/>
  <c r="AM287" i="1"/>
  <c r="AM228" i="1"/>
  <c r="AM251" i="1"/>
  <c r="AM266" i="1"/>
  <c r="AM284" i="1"/>
  <c r="AM173" i="1"/>
  <c r="AM230" i="1"/>
  <c r="AM369" i="1"/>
  <c r="AM254" i="1"/>
  <c r="AM201" i="1"/>
  <c r="AM121" i="1"/>
  <c r="AM87" i="1"/>
  <c r="AM168" i="1"/>
  <c r="AM152" i="1"/>
  <c r="AM138" i="1"/>
  <c r="AM186" i="1"/>
  <c r="AM124" i="1"/>
  <c r="AM324" i="1"/>
  <c r="AM66" i="1"/>
  <c r="AM31" i="1"/>
  <c r="AM99" i="1"/>
  <c r="AM75" i="1"/>
  <c r="AM205" i="1"/>
  <c r="AM234" i="1"/>
  <c r="AM341" i="1"/>
  <c r="AM192" i="1"/>
  <c r="AM136" i="1"/>
  <c r="AM342" i="1"/>
  <c r="AM42" i="1"/>
  <c r="AM26" i="1"/>
  <c r="AM78" i="1"/>
  <c r="AM74" i="1"/>
  <c r="AM219" i="1"/>
  <c r="AM326" i="1"/>
  <c r="AM150" i="1"/>
  <c r="AM183" i="1"/>
  <c r="AM22" i="1"/>
  <c r="AM28" i="1"/>
  <c r="AM184" i="1"/>
  <c r="AM199" i="1"/>
  <c r="AM227" i="1"/>
  <c r="AM245" i="1"/>
  <c r="AM54" i="1"/>
  <c r="AM52" i="1"/>
  <c r="AM17" i="1"/>
  <c r="AM197" i="1"/>
  <c r="AM256" i="1"/>
  <c r="AM102" i="1"/>
  <c r="AM366" i="1"/>
  <c r="AM122" i="1"/>
  <c r="AM276" i="1"/>
  <c r="AM39" i="1"/>
  <c r="AM275" i="1"/>
  <c r="AM174" i="1"/>
  <c r="AM262" i="1"/>
  <c r="AM194" i="1"/>
  <c r="AM209" i="1"/>
  <c r="AM298" i="1"/>
  <c r="AM309" i="1"/>
  <c r="AM188" i="1"/>
  <c r="AM179" i="1"/>
  <c r="AM109" i="1"/>
  <c r="AM96" i="1"/>
  <c r="AM177" i="1"/>
  <c r="AM158" i="1"/>
  <c r="AM83" i="1"/>
  <c r="AM322" i="1"/>
  <c r="AM281" i="1"/>
  <c r="AM313" i="1"/>
  <c r="AM203" i="1"/>
  <c r="AM240" i="1"/>
  <c r="AM352" i="1"/>
  <c r="AM156" i="1"/>
  <c r="AM330" i="1"/>
  <c r="AM148" i="1"/>
  <c r="AM117" i="1"/>
  <c r="AM268" i="1"/>
  <c r="AM73" i="1"/>
  <c r="AM217" i="1"/>
  <c r="AM82" i="1"/>
  <c r="AM7" i="1"/>
  <c r="AM301" i="1"/>
  <c r="AM280" i="1"/>
  <c r="AM318" i="1"/>
  <c r="AM340" i="1"/>
  <c r="AM356" i="1"/>
  <c r="AM295" i="1"/>
  <c r="AM363" i="1"/>
  <c r="AM207" i="1"/>
  <c r="AM77" i="1"/>
  <c r="AM69" i="1"/>
  <c r="AM34" i="1"/>
  <c r="AM18" i="1"/>
  <c r="AM10" i="1"/>
  <c r="AM67" i="1"/>
  <c r="AM50" i="1"/>
  <c r="AM193" i="1"/>
  <c r="AM202" i="1"/>
  <c r="AM208" i="1"/>
  <c r="AM246" i="1"/>
  <c r="AM131" i="1"/>
  <c r="AM229" i="1"/>
  <c r="AM367" i="1"/>
  <c r="AM285" i="1"/>
  <c r="AM170" i="1"/>
  <c r="AM123" i="1"/>
  <c r="AM299" i="1"/>
  <c r="AM319" i="1"/>
  <c r="AM140" i="1"/>
  <c r="AM95" i="1"/>
  <c r="AM247" i="1"/>
  <c r="AM337" i="1"/>
  <c r="AM135" i="1"/>
  <c r="AM190" i="1"/>
  <c r="AM57" i="1"/>
  <c r="AM48" i="1"/>
  <c r="AM259" i="1"/>
  <c r="AM224" i="1"/>
  <c r="AM91" i="1"/>
  <c r="AM325" i="1"/>
  <c r="AM345" i="1"/>
  <c r="AM187" i="1"/>
  <c r="AM216" i="1"/>
  <c r="AM145" i="1"/>
  <c r="AM92" i="1"/>
  <c r="AM70" i="1"/>
  <c r="AM11" i="1"/>
  <c r="AM68" i="1"/>
  <c r="AM33" i="1"/>
  <c r="AM25" i="1"/>
  <c r="AM306" i="1"/>
  <c r="AM252" i="1"/>
  <c r="AM235" i="1"/>
  <c r="AM272" i="1"/>
  <c r="AM250" i="1"/>
  <c r="AM314" i="1"/>
  <c r="AM43" i="1"/>
  <c r="AM64" i="1"/>
  <c r="AM47" i="1"/>
  <c r="AM29" i="1"/>
  <c r="AM21" i="1"/>
  <c r="AM220" i="1"/>
  <c r="AM211" i="1"/>
  <c r="AM49" i="1"/>
  <c r="AM44" i="1"/>
  <c r="AM271" i="1"/>
  <c r="AM23" i="1"/>
  <c r="AM15" i="1"/>
  <c r="AM238" i="1"/>
  <c r="AM128" i="1"/>
  <c r="AM214" i="1"/>
  <c r="AM307" i="1"/>
  <c r="AM204" i="1"/>
  <c r="AM368" i="1"/>
  <c r="AM343" i="1"/>
  <c r="AM104" i="1"/>
  <c r="AM370" i="1"/>
  <c r="AM336" i="1"/>
  <c r="AM260" i="1"/>
  <c r="AM196" i="1"/>
  <c r="AM41" i="1"/>
  <c r="AM221" i="1"/>
  <c r="AM55" i="1"/>
  <c r="AM277" i="1"/>
  <c r="AM108" i="1"/>
  <c r="AM218" i="1"/>
  <c r="AM361" i="1"/>
  <c r="AM213" i="1"/>
  <c r="AM294" i="1"/>
  <c r="AM355" i="1"/>
  <c r="AM270" i="1"/>
  <c r="AM40" i="1"/>
  <c r="AM14" i="1"/>
  <c r="AM223" i="1"/>
  <c r="AM144" i="1"/>
  <c r="AM61" i="1"/>
  <c r="AM308" i="1"/>
  <c r="AM241" i="1"/>
  <c r="AM338" i="1"/>
  <c r="AM65" i="1"/>
  <c r="AM297" i="1"/>
  <c r="AM274" i="1"/>
  <c r="AM350" i="1"/>
  <c r="AM212" i="1"/>
  <c r="AM126" i="1"/>
  <c r="AM72" i="1"/>
  <c r="AM134" i="1"/>
  <c r="AM38" i="1"/>
  <c r="AM360" i="1"/>
  <c r="AM349" i="1"/>
  <c r="AM332" i="1"/>
  <c r="AM264" i="1"/>
  <c r="AM255" i="1"/>
  <c r="AM286" i="1"/>
  <c r="AM357" i="1"/>
  <c r="AM32" i="1"/>
  <c r="AM354" i="1"/>
  <c r="AM215" i="1"/>
  <c r="AM239" i="1"/>
  <c r="AM328" i="1"/>
  <c r="AM296" i="1"/>
  <c r="AM258" i="1"/>
  <c r="AM160" i="1"/>
  <c r="AM292" i="1"/>
  <c r="AM191" i="1"/>
  <c r="AM237" i="1"/>
  <c r="AM206" i="1"/>
  <c r="AM288" i="1"/>
  <c r="AM261" i="1"/>
  <c r="AM347" i="1"/>
  <c r="AM225" i="1"/>
  <c r="AM257" i="1"/>
  <c r="AM142" i="1"/>
  <c r="AM334" i="1"/>
  <c r="AM346" i="1"/>
  <c r="AM331" i="1"/>
  <c r="AM344" i="1"/>
  <c r="AM200" i="1"/>
  <c r="AM130" i="1"/>
  <c r="AM321" i="1"/>
  <c r="AM348" i="1"/>
  <c r="AM106" i="1"/>
  <c r="AM56" i="1"/>
  <c r="AM172" i="1"/>
  <c r="AM358" i="1"/>
  <c r="AM118" i="1"/>
  <c r="AM30" i="1"/>
  <c r="AM305" i="1"/>
  <c r="AM351" i="1"/>
  <c r="AM359" i="1"/>
  <c r="AM289" i="1"/>
  <c r="AM315" i="1"/>
  <c r="AM236" i="1"/>
  <c r="AM244" i="1"/>
  <c r="AM293" i="1"/>
  <c r="AM329" i="1"/>
  <c r="AM222" i="1"/>
  <c r="AM320" i="1"/>
  <c r="AM273" i="1"/>
  <c r="AM116" i="1"/>
  <c r="AM112" i="1"/>
  <c r="AM162" i="1"/>
  <c r="AM339" i="1"/>
  <c r="AM63" i="1"/>
  <c r="AM253" i="1"/>
  <c r="AM317" i="1"/>
  <c r="AM180" i="1"/>
  <c r="AM60" i="1"/>
  <c r="AM181" i="1"/>
  <c r="AM353" i="1"/>
  <c r="AM20" i="1"/>
  <c r="AM37" i="1"/>
  <c r="AM98" i="1"/>
  <c r="AM210" i="1"/>
  <c r="AM166" i="1"/>
  <c r="AM13" i="1"/>
  <c r="AM265" i="1"/>
  <c r="AM93" i="1"/>
  <c r="AM88" i="1"/>
  <c r="AM36" i="1"/>
  <c r="AM335" i="1"/>
  <c r="AM226" i="1"/>
  <c r="AM107" i="1"/>
  <c r="AM159" i="1"/>
  <c r="AM333" i="1"/>
  <c r="AM110" i="1"/>
  <c r="AM283" i="1"/>
  <c r="AM304" i="1"/>
  <c r="AM242" i="1"/>
  <c r="AM311" i="1"/>
  <c r="AM249" i="1"/>
  <c r="AM364" i="1"/>
  <c r="AM154" i="1"/>
  <c r="AM233" i="1"/>
  <c r="AM114" i="1"/>
  <c r="AM365" i="1"/>
  <c r="AM178" i="1"/>
  <c r="AM59" i="1"/>
  <c r="AM263" i="1"/>
  <c r="AM139" i="1"/>
  <c r="AM149" i="1"/>
  <c r="AM300" i="1"/>
  <c r="AM248" i="1"/>
  <c r="AM290" i="1"/>
  <c r="AM175" i="1"/>
  <c r="AM146" i="1"/>
  <c r="AM119" i="1"/>
  <c r="AM167" i="1"/>
  <c r="AM155" i="1"/>
  <c r="AM71" i="1"/>
  <c r="AM53" i="1"/>
  <c r="AM90" i="1"/>
  <c r="AM165" i="1"/>
  <c r="AM169" i="1"/>
  <c r="AM129" i="1"/>
  <c r="AM58" i="1"/>
  <c r="AM97" i="1"/>
  <c r="AM103" i="1"/>
  <c r="AM291" i="1"/>
  <c r="AM163" i="1"/>
  <c r="AM125" i="1"/>
  <c r="AM12" i="1"/>
  <c r="AM111" i="1"/>
  <c r="AM132" i="1"/>
  <c r="AM161" i="1"/>
  <c r="AM151" i="1"/>
  <c r="AM35" i="1"/>
  <c r="AM115" i="1"/>
  <c r="AM137" i="1"/>
  <c r="AM133" i="1"/>
  <c r="AM323" i="1"/>
  <c r="AM153" i="1"/>
  <c r="AM312" i="1"/>
  <c r="AM316" i="1"/>
  <c r="AM189" i="1"/>
  <c r="AM185" i="1"/>
  <c r="AM85" i="1"/>
  <c r="AM171" i="1"/>
  <c r="AM243" i="1"/>
  <c r="AM80" i="1"/>
  <c r="AM84" i="1"/>
  <c r="AM141" i="1"/>
  <c r="AM89" i="1"/>
  <c r="AM182" i="1"/>
  <c r="AM157" i="1"/>
  <c r="AM164" i="1"/>
  <c r="AM302" i="1"/>
  <c r="AM310" i="1"/>
  <c r="AM16" i="1"/>
  <c r="AM8" i="1"/>
  <c r="AM24" i="1"/>
  <c r="C28" i="1"/>
  <c r="CD7" i="1"/>
  <c r="CE7" i="1"/>
  <c r="G14" i="1"/>
  <c r="AN367" i="1"/>
  <c r="AN363" i="1"/>
  <c r="AN359" i="1"/>
  <c r="AN355" i="1"/>
  <c r="AN351" i="1"/>
  <c r="AN347" i="1"/>
  <c r="AN343" i="1"/>
  <c r="AN339" i="1"/>
  <c r="AN335" i="1"/>
  <c r="AN331" i="1"/>
  <c r="AN329" i="1"/>
  <c r="AN325" i="1"/>
  <c r="AN321" i="1"/>
  <c r="AN317" i="1"/>
  <c r="AN313" i="1"/>
  <c r="AN309" i="1"/>
  <c r="AN7" i="1"/>
  <c r="AC322" i="1"/>
  <c r="AL322" i="1"/>
  <c r="AO322" i="1"/>
  <c r="AC314" i="1"/>
  <c r="AL314" i="1"/>
  <c r="AO314" i="1"/>
  <c r="AC366" i="1"/>
  <c r="AL366" i="1"/>
  <c r="AO366" i="1"/>
  <c r="AC358" i="1"/>
  <c r="AL358" i="1"/>
  <c r="AO358" i="1"/>
  <c r="AC350" i="1"/>
  <c r="AL350" i="1"/>
  <c r="AO350" i="1"/>
  <c r="AC342" i="1"/>
  <c r="AL342" i="1"/>
  <c r="AO342" i="1"/>
  <c r="AC334" i="1"/>
  <c r="AL334" i="1"/>
  <c r="AO334" i="1"/>
  <c r="AC305" i="1"/>
  <c r="AL305" i="1"/>
  <c r="AO305" i="1"/>
  <c r="AC301" i="1"/>
  <c r="AL301" i="1"/>
  <c r="AO301" i="1"/>
  <c r="AC297" i="1"/>
  <c r="AL297" i="1"/>
  <c r="AO297" i="1"/>
  <c r="AC293" i="1"/>
  <c r="AL293" i="1"/>
  <c r="AO293" i="1"/>
  <c r="AC289" i="1"/>
  <c r="AL289" i="1"/>
  <c r="AO289" i="1"/>
  <c r="AC285" i="1"/>
  <c r="AL285" i="1"/>
  <c r="AO285" i="1"/>
  <c r="AC281" i="1"/>
  <c r="AL281" i="1"/>
  <c r="AO281" i="1"/>
  <c r="AC277" i="1"/>
  <c r="AL277" i="1"/>
  <c r="AO277" i="1"/>
  <c r="AC273" i="1"/>
  <c r="AL273" i="1"/>
  <c r="AO273" i="1"/>
  <c r="AC269" i="1"/>
  <c r="AL269" i="1"/>
  <c r="AO269" i="1"/>
  <c r="AC265" i="1"/>
  <c r="AL265" i="1"/>
  <c r="AO265" i="1"/>
  <c r="AC261" i="1"/>
  <c r="AL261" i="1"/>
  <c r="AO261" i="1"/>
  <c r="AC257" i="1"/>
  <c r="AL257" i="1"/>
  <c r="AO257" i="1"/>
  <c r="AC253" i="1"/>
  <c r="AL253" i="1"/>
  <c r="AO253" i="1"/>
  <c r="AC249" i="1"/>
  <c r="AL249" i="1"/>
  <c r="AO249" i="1"/>
  <c r="AC245" i="1"/>
  <c r="AL245" i="1"/>
  <c r="AO245" i="1"/>
  <c r="AC241" i="1"/>
  <c r="AL241" i="1"/>
  <c r="AO241" i="1"/>
  <c r="AC237" i="1"/>
  <c r="AL237" i="1"/>
  <c r="AO237" i="1"/>
  <c r="AC233" i="1"/>
  <c r="AL233" i="1"/>
  <c r="AO233" i="1"/>
  <c r="AC229" i="1"/>
  <c r="AL229" i="1"/>
  <c r="AO229" i="1"/>
  <c r="AC225" i="1"/>
  <c r="AL225" i="1"/>
  <c r="AO225" i="1"/>
  <c r="AC221" i="1"/>
  <c r="AL221" i="1"/>
  <c r="AO221" i="1"/>
  <c r="AC217" i="1"/>
  <c r="AL217" i="1"/>
  <c r="AO217" i="1"/>
  <c r="AC213" i="1"/>
  <c r="AL213" i="1"/>
  <c r="AO213" i="1"/>
  <c r="AC209" i="1"/>
  <c r="AL209" i="1"/>
  <c r="AO209" i="1"/>
  <c r="AC205" i="1"/>
  <c r="AL205" i="1"/>
  <c r="AO205" i="1"/>
  <c r="AC201" i="1"/>
  <c r="AL201" i="1"/>
  <c r="AO201" i="1"/>
  <c r="AC197" i="1"/>
  <c r="AL197" i="1"/>
  <c r="AO197" i="1"/>
  <c r="AC193" i="1"/>
  <c r="AL193" i="1"/>
  <c r="AO193" i="1"/>
  <c r="AC189" i="1"/>
  <c r="AL189" i="1"/>
  <c r="AO189" i="1"/>
  <c r="AC185" i="1"/>
  <c r="AL185" i="1"/>
  <c r="AO185" i="1"/>
  <c r="AC181" i="1"/>
  <c r="AL181" i="1"/>
  <c r="AO181" i="1"/>
  <c r="AC177" i="1"/>
  <c r="AL177" i="1"/>
  <c r="AO177" i="1"/>
  <c r="AC173" i="1"/>
  <c r="AL173" i="1"/>
  <c r="AO173" i="1"/>
  <c r="AC169" i="1"/>
  <c r="AL169" i="1"/>
  <c r="AO169" i="1"/>
  <c r="AC165" i="1"/>
  <c r="AL165" i="1"/>
  <c r="AO165" i="1"/>
  <c r="AC161" i="1"/>
  <c r="AL161" i="1"/>
  <c r="AO161" i="1"/>
  <c r="AC157" i="1"/>
  <c r="AL157" i="1"/>
  <c r="AO157" i="1"/>
  <c r="AC153" i="1"/>
  <c r="AL153" i="1"/>
  <c r="AO153" i="1"/>
  <c r="AC149" i="1"/>
  <c r="AL149" i="1"/>
  <c r="AO149" i="1"/>
  <c r="AC145" i="1"/>
  <c r="AL145" i="1"/>
  <c r="AO145" i="1"/>
  <c r="AC141" i="1"/>
  <c r="AL141" i="1"/>
  <c r="AO141" i="1"/>
  <c r="AC137" i="1"/>
  <c r="AL137" i="1"/>
  <c r="AO137" i="1"/>
  <c r="AC133" i="1"/>
  <c r="AL133" i="1"/>
  <c r="AO133" i="1"/>
  <c r="AC129" i="1"/>
  <c r="AL129" i="1"/>
  <c r="AO129" i="1"/>
  <c r="AC125" i="1"/>
  <c r="AL125" i="1"/>
  <c r="AO125" i="1"/>
  <c r="AC121" i="1"/>
  <c r="AL121" i="1"/>
  <c r="AO121" i="1"/>
  <c r="AC117" i="1"/>
  <c r="AL117" i="1"/>
  <c r="AO117" i="1"/>
  <c r="AC113" i="1"/>
  <c r="AL113" i="1"/>
  <c r="AO113" i="1"/>
  <c r="AC109" i="1"/>
  <c r="AL109" i="1"/>
  <c r="AO109" i="1"/>
  <c r="AC105" i="1"/>
  <c r="AL105" i="1"/>
  <c r="AO105" i="1"/>
  <c r="AC101" i="1"/>
  <c r="AL101" i="1"/>
  <c r="AO101" i="1"/>
  <c r="AC97" i="1"/>
  <c r="AL97" i="1"/>
  <c r="AO97" i="1"/>
  <c r="AC93" i="1"/>
  <c r="AL93" i="1"/>
  <c r="AO93" i="1"/>
  <c r="AC89" i="1"/>
  <c r="AL89" i="1"/>
  <c r="AO89" i="1"/>
  <c r="AC85" i="1"/>
  <c r="AL85" i="1"/>
  <c r="AO85" i="1"/>
  <c r="AC81" i="1"/>
  <c r="AL81" i="1"/>
  <c r="AO81" i="1"/>
  <c r="AC77" i="1"/>
  <c r="AL77" i="1"/>
  <c r="AO77" i="1"/>
  <c r="AC73" i="1"/>
  <c r="AL73" i="1"/>
  <c r="AO73" i="1"/>
  <c r="AC69" i="1"/>
  <c r="AL69" i="1"/>
  <c r="AO69" i="1"/>
  <c r="AC65" i="1"/>
  <c r="AL65" i="1"/>
  <c r="AO65" i="1"/>
  <c r="AC61" i="1"/>
  <c r="AL61" i="1"/>
  <c r="AO61" i="1"/>
  <c r="AC57" i="1"/>
  <c r="AL57" i="1"/>
  <c r="AO57" i="1"/>
  <c r="AC53" i="1"/>
  <c r="AL53" i="1"/>
  <c r="AO53" i="1"/>
  <c r="AC48" i="1"/>
  <c r="AL48" i="1"/>
  <c r="AO48" i="1"/>
  <c r="AC42" i="1"/>
  <c r="AL42" i="1"/>
  <c r="AO42" i="1"/>
  <c r="AC38" i="1"/>
  <c r="AL38" i="1"/>
  <c r="AO38" i="1"/>
  <c r="AC34" i="1"/>
  <c r="AL34" i="1"/>
  <c r="AO34" i="1"/>
  <c r="AC30" i="1"/>
  <c r="AL30" i="1"/>
  <c r="AO30" i="1"/>
  <c r="AC26" i="1"/>
  <c r="AL26" i="1"/>
  <c r="AO26" i="1"/>
  <c r="AC22" i="1"/>
  <c r="AL22" i="1"/>
  <c r="AO22" i="1"/>
  <c r="AC18" i="1"/>
  <c r="AL18" i="1"/>
  <c r="AO18" i="1"/>
  <c r="AC14" i="1"/>
  <c r="AL14" i="1"/>
  <c r="AO14" i="1"/>
  <c r="AC10" i="1"/>
  <c r="AL10" i="1"/>
  <c r="AO10" i="1"/>
  <c r="AC315" i="1"/>
  <c r="AL315" i="1"/>
  <c r="AO315" i="1"/>
  <c r="AN294" i="1"/>
  <c r="AN278" i="1"/>
  <c r="AN262" i="1"/>
  <c r="AN246" i="1"/>
  <c r="AN230" i="1"/>
  <c r="AN214" i="1"/>
  <c r="AN198" i="1"/>
  <c r="AN188" i="1"/>
  <c r="AN184" i="1"/>
  <c r="AN180" i="1"/>
  <c r="AN176" i="1"/>
  <c r="AN308" i="1"/>
  <c r="AN292" i="1"/>
  <c r="AN276" i="1"/>
  <c r="AN260" i="1"/>
  <c r="AN244" i="1"/>
  <c r="AN228" i="1"/>
  <c r="AN212" i="1"/>
  <c r="AN196" i="1"/>
  <c r="AN187" i="1"/>
  <c r="AN183" i="1"/>
  <c r="AN179" i="1"/>
  <c r="AN175" i="1"/>
  <c r="AC343" i="1"/>
  <c r="AL343" i="1"/>
  <c r="AO343" i="1"/>
  <c r="AC313" i="1"/>
  <c r="AL313" i="1"/>
  <c r="AO313" i="1"/>
  <c r="AN277" i="1"/>
  <c r="AN245" i="1"/>
  <c r="AN213" i="1"/>
  <c r="AC339" i="1"/>
  <c r="AL339" i="1"/>
  <c r="AO339" i="1"/>
  <c r="AN303" i="1"/>
  <c r="AN271" i="1"/>
  <c r="AN239" i="1"/>
  <c r="AN207" i="1"/>
  <c r="AN168" i="1"/>
  <c r="AN160" i="1"/>
  <c r="AN152" i="1"/>
  <c r="AN144" i="1"/>
  <c r="AN136" i="1"/>
  <c r="AN128" i="1"/>
  <c r="AN120" i="1"/>
  <c r="AN112" i="1"/>
  <c r="AN104" i="1"/>
  <c r="AN96" i="1"/>
  <c r="AN88" i="1"/>
  <c r="AN80" i="1"/>
  <c r="AN72" i="1"/>
  <c r="AN64" i="1"/>
  <c r="AN56" i="1"/>
  <c r="AN47" i="1"/>
  <c r="AN37" i="1"/>
  <c r="AN29" i="1"/>
  <c r="AN21" i="1"/>
  <c r="AN13" i="1"/>
  <c r="AC367" i="1"/>
  <c r="AL367" i="1"/>
  <c r="AO367" i="1"/>
  <c r="AC331" i="1"/>
  <c r="AL331" i="1"/>
  <c r="AO331" i="1"/>
  <c r="AN307" i="1"/>
  <c r="AN275" i="1"/>
  <c r="AN243" i="1"/>
  <c r="AN211" i="1"/>
  <c r="AN257" i="1"/>
  <c r="AN193" i="1"/>
  <c r="AN166" i="1"/>
  <c r="AN150" i="1"/>
  <c r="AN134" i="1"/>
  <c r="AN118" i="1"/>
  <c r="AN102" i="1"/>
  <c r="AN86" i="1"/>
  <c r="AN70" i="1"/>
  <c r="AN54" i="1"/>
  <c r="AN35" i="1"/>
  <c r="AN19" i="1"/>
  <c r="AN297" i="1"/>
  <c r="AN233" i="1"/>
  <c r="AN158" i="1"/>
  <c r="AN142" i="1"/>
  <c r="AN126" i="1"/>
  <c r="AN110" i="1"/>
  <c r="AN94" i="1"/>
  <c r="AN78" i="1"/>
  <c r="AN62" i="1"/>
  <c r="AN43" i="1"/>
  <c r="AN27" i="1"/>
  <c r="AN11" i="1"/>
  <c r="AN370" i="1"/>
  <c r="AN366" i="1"/>
  <c r="AN362" i="1"/>
  <c r="AN358" i="1"/>
  <c r="AN354" i="1"/>
  <c r="AN350" i="1"/>
  <c r="AN346" i="1"/>
  <c r="AN342" i="1"/>
  <c r="AN338" i="1"/>
  <c r="AN334" i="1"/>
  <c r="AN330" i="1"/>
  <c r="AN326" i="1"/>
  <c r="AN322" i="1"/>
  <c r="AN318" i="1"/>
  <c r="AN314" i="1"/>
  <c r="AN310" i="1"/>
  <c r="AC368" i="1"/>
  <c r="AL368" i="1"/>
  <c r="AO368" i="1"/>
  <c r="AC360" i="1"/>
  <c r="AL360" i="1"/>
  <c r="AO360" i="1"/>
  <c r="AC352" i="1"/>
  <c r="AL352" i="1"/>
  <c r="AO352" i="1"/>
  <c r="AC344" i="1"/>
  <c r="AL344" i="1"/>
  <c r="AO344" i="1"/>
  <c r="AC336" i="1"/>
  <c r="AL336" i="1"/>
  <c r="AO336" i="1"/>
  <c r="AC7" i="1"/>
  <c r="AL7" i="1"/>
  <c r="AO7" i="1"/>
  <c r="AC324" i="1"/>
  <c r="AL324" i="1"/>
  <c r="AO324" i="1"/>
  <c r="AC316" i="1"/>
  <c r="AL316" i="1"/>
  <c r="AO316" i="1"/>
  <c r="AC308" i="1"/>
  <c r="AL308" i="1"/>
  <c r="AO308" i="1"/>
  <c r="AC304" i="1"/>
  <c r="AL304" i="1"/>
  <c r="AO304" i="1"/>
  <c r="AC300" i="1"/>
  <c r="AL300" i="1"/>
  <c r="AO300" i="1"/>
  <c r="AC296" i="1"/>
  <c r="AL296" i="1"/>
  <c r="AO296" i="1"/>
  <c r="AC292" i="1"/>
  <c r="AL292" i="1"/>
  <c r="AO292" i="1"/>
  <c r="AC288" i="1"/>
  <c r="AL288" i="1"/>
  <c r="AO288" i="1"/>
  <c r="AC284" i="1"/>
  <c r="AL284" i="1"/>
  <c r="AO284" i="1"/>
  <c r="AC280" i="1"/>
  <c r="AL280" i="1"/>
  <c r="AO280" i="1"/>
  <c r="AC276" i="1"/>
  <c r="AL276" i="1"/>
  <c r="AO276" i="1"/>
  <c r="AC272" i="1"/>
  <c r="AL272" i="1"/>
  <c r="AO272" i="1"/>
  <c r="AC268" i="1"/>
  <c r="AL268" i="1"/>
  <c r="AO268" i="1"/>
  <c r="AC264" i="1"/>
  <c r="AL264" i="1"/>
  <c r="AO264" i="1"/>
  <c r="AC260" i="1"/>
  <c r="AL260" i="1"/>
  <c r="AO260" i="1"/>
  <c r="AC256" i="1"/>
  <c r="AL256" i="1"/>
  <c r="AO256" i="1"/>
  <c r="AC252" i="1"/>
  <c r="AL252" i="1"/>
  <c r="AO252" i="1"/>
  <c r="AC248" i="1"/>
  <c r="AL248" i="1"/>
  <c r="AO248" i="1"/>
  <c r="AC244" i="1"/>
  <c r="AL244" i="1"/>
  <c r="AO244" i="1"/>
  <c r="AC240" i="1"/>
  <c r="AL240" i="1"/>
  <c r="AO240" i="1"/>
  <c r="AC236" i="1"/>
  <c r="AL236" i="1"/>
  <c r="AO236" i="1"/>
  <c r="AC232" i="1"/>
  <c r="AL232" i="1"/>
  <c r="AO232" i="1"/>
  <c r="AC228" i="1"/>
  <c r="AL228" i="1"/>
  <c r="AO228" i="1"/>
  <c r="AC224" i="1"/>
  <c r="AL224" i="1"/>
  <c r="AO224" i="1"/>
  <c r="AC220" i="1"/>
  <c r="AL220" i="1"/>
  <c r="AO220" i="1"/>
  <c r="AC216" i="1"/>
  <c r="AL216" i="1"/>
  <c r="AO216" i="1"/>
  <c r="AC212" i="1"/>
  <c r="AL212" i="1"/>
  <c r="AO212" i="1"/>
  <c r="AC208" i="1"/>
  <c r="AL208" i="1"/>
  <c r="AO208" i="1"/>
  <c r="AC204" i="1"/>
  <c r="AL204" i="1"/>
  <c r="AO204" i="1"/>
  <c r="AC200" i="1"/>
  <c r="AL200" i="1"/>
  <c r="AO200" i="1"/>
  <c r="AC196" i="1"/>
  <c r="AL196" i="1"/>
  <c r="AO196" i="1"/>
  <c r="AC192" i="1"/>
  <c r="AL192" i="1"/>
  <c r="AO192" i="1"/>
  <c r="AC188" i="1"/>
  <c r="AL188" i="1"/>
  <c r="AO188" i="1"/>
  <c r="AC184" i="1"/>
  <c r="AL184" i="1"/>
  <c r="AO184" i="1"/>
  <c r="AC180" i="1"/>
  <c r="AL180" i="1"/>
  <c r="AO180" i="1"/>
  <c r="AC176" i="1"/>
  <c r="AL176" i="1"/>
  <c r="AO176" i="1"/>
  <c r="AC172" i="1"/>
  <c r="AL172" i="1"/>
  <c r="AO172" i="1"/>
  <c r="AC168" i="1"/>
  <c r="AL168" i="1"/>
  <c r="AO168" i="1"/>
  <c r="AC164" i="1"/>
  <c r="AL164" i="1"/>
  <c r="AO164" i="1"/>
  <c r="AC160" i="1"/>
  <c r="AL160" i="1"/>
  <c r="AO160" i="1"/>
  <c r="AC156" i="1"/>
  <c r="AL156" i="1"/>
  <c r="AO156" i="1"/>
  <c r="AC152" i="1"/>
  <c r="AL152" i="1"/>
  <c r="AO152" i="1"/>
  <c r="AC148" i="1"/>
  <c r="AL148" i="1"/>
  <c r="AO148" i="1"/>
  <c r="AC144" i="1"/>
  <c r="AL144" i="1"/>
  <c r="AO144" i="1"/>
  <c r="AC140" i="1"/>
  <c r="AL140" i="1"/>
  <c r="AO140" i="1"/>
  <c r="AC136" i="1"/>
  <c r="AL136" i="1"/>
  <c r="AO136" i="1"/>
  <c r="AC132" i="1"/>
  <c r="AL132" i="1"/>
  <c r="AO132" i="1"/>
  <c r="AC128" i="1"/>
  <c r="AL128" i="1"/>
  <c r="AO128" i="1"/>
  <c r="AC124" i="1"/>
  <c r="AL124" i="1"/>
  <c r="AO124" i="1"/>
  <c r="AC120" i="1"/>
  <c r="AL120" i="1"/>
  <c r="AO120" i="1"/>
  <c r="AC116" i="1"/>
  <c r="AL116" i="1"/>
  <c r="AO116" i="1"/>
  <c r="AC112" i="1"/>
  <c r="AL112" i="1"/>
  <c r="AO112" i="1"/>
  <c r="AC108" i="1"/>
  <c r="AL108" i="1"/>
  <c r="AO108" i="1"/>
  <c r="AC104" i="1"/>
  <c r="AL104" i="1"/>
  <c r="AO104" i="1"/>
  <c r="AC100" i="1"/>
  <c r="AL100" i="1"/>
  <c r="AO100" i="1"/>
  <c r="AC96" i="1"/>
  <c r="AL96" i="1"/>
  <c r="AO96" i="1"/>
  <c r="AC92" i="1"/>
  <c r="AL92" i="1"/>
  <c r="AO92" i="1"/>
  <c r="AC88" i="1"/>
  <c r="AL88" i="1"/>
  <c r="AO88" i="1"/>
  <c r="AC84" i="1"/>
  <c r="AL84" i="1"/>
  <c r="AO84" i="1"/>
  <c r="AC80" i="1"/>
  <c r="AL80" i="1"/>
  <c r="AO80" i="1"/>
  <c r="AC76" i="1"/>
  <c r="AL76" i="1"/>
  <c r="AO76" i="1"/>
  <c r="AC72" i="1"/>
  <c r="AL72" i="1"/>
  <c r="AO72" i="1"/>
  <c r="AC68" i="1"/>
  <c r="AL68" i="1"/>
  <c r="AO68" i="1"/>
  <c r="AC64" i="1"/>
  <c r="AL64" i="1"/>
  <c r="AO64" i="1"/>
  <c r="AC60" i="1"/>
  <c r="AL60" i="1"/>
  <c r="AO60" i="1"/>
  <c r="AC56" i="1"/>
  <c r="AL56" i="1"/>
  <c r="AO56" i="1"/>
  <c r="AC52" i="1"/>
  <c r="AL52" i="1"/>
  <c r="AO52" i="1"/>
  <c r="AC47" i="1"/>
  <c r="AL47" i="1"/>
  <c r="AO47" i="1"/>
  <c r="AC41" i="1"/>
  <c r="AL41" i="1"/>
  <c r="AO41" i="1"/>
  <c r="AC37" i="1"/>
  <c r="AL37" i="1"/>
  <c r="AO37" i="1"/>
  <c r="AC33" i="1"/>
  <c r="AL33" i="1"/>
  <c r="AO33" i="1"/>
  <c r="AC29" i="1"/>
  <c r="AL29" i="1"/>
  <c r="AO29" i="1"/>
  <c r="AC25" i="1"/>
  <c r="AL25" i="1"/>
  <c r="AO25" i="1"/>
  <c r="AC21" i="1"/>
  <c r="AL21" i="1"/>
  <c r="AO21" i="1"/>
  <c r="AC17" i="1"/>
  <c r="AL17" i="1"/>
  <c r="AO17" i="1"/>
  <c r="AC13" i="1"/>
  <c r="AL13" i="1"/>
  <c r="AO13" i="1"/>
  <c r="AC9" i="1"/>
  <c r="AL9" i="1"/>
  <c r="AO9" i="1"/>
  <c r="AC363" i="1"/>
  <c r="AL363" i="1"/>
  <c r="AO363" i="1"/>
  <c r="AC361" i="1"/>
  <c r="AL361" i="1"/>
  <c r="AO361" i="1"/>
  <c r="AC345" i="1"/>
  <c r="AL345" i="1"/>
  <c r="AO345" i="1"/>
  <c r="AN298" i="1"/>
  <c r="AN282" i="1"/>
  <c r="AN266" i="1"/>
  <c r="AN250" i="1"/>
  <c r="AN234" i="1"/>
  <c r="AN218" i="1"/>
  <c r="AN202" i="1"/>
  <c r="AC365" i="1"/>
  <c r="AL365" i="1"/>
  <c r="AO365" i="1"/>
  <c r="AC349" i="1"/>
  <c r="AL349" i="1"/>
  <c r="AO349" i="1"/>
  <c r="AC333" i="1"/>
  <c r="AL333" i="1"/>
  <c r="AO333" i="1"/>
  <c r="AC319" i="1"/>
  <c r="AL319" i="1"/>
  <c r="AO319" i="1"/>
  <c r="AN296" i="1"/>
  <c r="AN280" i="1"/>
  <c r="AN264" i="1"/>
  <c r="AN248" i="1"/>
  <c r="AN232" i="1"/>
  <c r="AN216" i="1"/>
  <c r="AN200" i="1"/>
  <c r="AN285" i="1"/>
  <c r="AN253" i="1"/>
  <c r="AN221" i="1"/>
  <c r="AN279" i="1"/>
  <c r="AN247" i="1"/>
  <c r="AN215" i="1"/>
  <c r="AN283" i="1"/>
  <c r="AN251" i="1"/>
  <c r="AN219" i="1"/>
  <c r="AN172" i="1"/>
  <c r="AN164" i="1"/>
  <c r="AN156" i="1"/>
  <c r="AN148" i="1"/>
  <c r="AN140" i="1"/>
  <c r="AN132" i="1"/>
  <c r="AN124" i="1"/>
  <c r="AN116" i="1"/>
  <c r="AN108" i="1"/>
  <c r="AN100" i="1"/>
  <c r="AN92" i="1"/>
  <c r="AN84" i="1"/>
  <c r="AN76" i="1"/>
  <c r="AN68" i="1"/>
  <c r="AN60" i="1"/>
  <c r="AN52" i="1"/>
  <c r="AN41" i="1"/>
  <c r="AN33" i="1"/>
  <c r="AN25" i="1"/>
  <c r="AN17" i="1"/>
  <c r="AN9" i="1"/>
  <c r="AN305" i="1"/>
  <c r="AN241" i="1"/>
  <c r="AN369" i="1"/>
  <c r="AN365" i="1"/>
  <c r="AN361" i="1"/>
  <c r="AN357" i="1"/>
  <c r="AN353" i="1"/>
  <c r="AN349" i="1"/>
  <c r="AN345" i="1"/>
  <c r="AN341" i="1"/>
  <c r="AN337" i="1"/>
  <c r="AN333" i="1"/>
  <c r="AN327" i="1"/>
  <c r="AN323" i="1"/>
  <c r="AN319" i="1"/>
  <c r="AN315" i="1"/>
  <c r="AN311" i="1"/>
  <c r="AC326" i="1"/>
  <c r="AL326" i="1"/>
  <c r="AO326" i="1"/>
  <c r="AC318" i="1"/>
  <c r="AL318" i="1"/>
  <c r="AO318" i="1"/>
  <c r="AC310" i="1"/>
  <c r="AL310" i="1"/>
  <c r="AO310" i="1"/>
  <c r="AC370" i="1"/>
  <c r="AL370" i="1"/>
  <c r="AO370" i="1"/>
  <c r="AC362" i="1"/>
  <c r="AL362" i="1"/>
  <c r="AO362" i="1"/>
  <c r="AC354" i="1"/>
  <c r="AL354" i="1"/>
  <c r="AO354" i="1"/>
  <c r="AC346" i="1"/>
  <c r="AL346" i="1"/>
  <c r="AO346" i="1"/>
  <c r="AC338" i="1"/>
  <c r="AL338" i="1"/>
  <c r="AO338" i="1"/>
  <c r="AC330" i="1"/>
  <c r="AL330" i="1"/>
  <c r="AO330" i="1"/>
  <c r="AC307" i="1"/>
  <c r="AL307" i="1"/>
  <c r="AO307" i="1"/>
  <c r="AC303" i="1"/>
  <c r="AL303" i="1"/>
  <c r="AO303" i="1"/>
  <c r="AC299" i="1"/>
  <c r="AL299" i="1"/>
  <c r="AO299" i="1"/>
  <c r="AC295" i="1"/>
  <c r="AL295" i="1"/>
  <c r="AO295" i="1"/>
  <c r="AC291" i="1"/>
  <c r="AL291" i="1"/>
  <c r="AO291" i="1"/>
  <c r="AC287" i="1"/>
  <c r="AL287" i="1"/>
  <c r="AO287" i="1"/>
  <c r="AC283" i="1"/>
  <c r="AL283" i="1"/>
  <c r="AO283" i="1"/>
  <c r="AC279" i="1"/>
  <c r="AL279" i="1"/>
  <c r="AO279" i="1"/>
  <c r="AC275" i="1"/>
  <c r="AL275" i="1"/>
  <c r="AO275" i="1"/>
  <c r="AC271" i="1"/>
  <c r="AL271" i="1"/>
  <c r="AO271" i="1"/>
  <c r="AC267" i="1"/>
  <c r="AL267" i="1"/>
  <c r="AO267" i="1"/>
  <c r="AC263" i="1"/>
  <c r="AL263" i="1"/>
  <c r="AO263" i="1"/>
  <c r="AC259" i="1"/>
  <c r="AL259" i="1"/>
  <c r="AO259" i="1"/>
  <c r="AC255" i="1"/>
  <c r="AL255" i="1"/>
  <c r="AO255" i="1"/>
  <c r="AC251" i="1"/>
  <c r="AL251" i="1"/>
  <c r="AO251" i="1"/>
  <c r="AC247" i="1"/>
  <c r="AL247" i="1"/>
  <c r="AO247" i="1"/>
  <c r="AC243" i="1"/>
  <c r="AL243" i="1"/>
  <c r="AO243" i="1"/>
  <c r="AC239" i="1"/>
  <c r="AL239" i="1"/>
  <c r="AO239" i="1"/>
  <c r="AC235" i="1"/>
  <c r="AL235" i="1"/>
  <c r="AO235" i="1"/>
  <c r="AC231" i="1"/>
  <c r="AL231" i="1"/>
  <c r="AO231" i="1"/>
  <c r="AC227" i="1"/>
  <c r="AL227" i="1"/>
  <c r="AO227" i="1"/>
  <c r="AC223" i="1"/>
  <c r="AL223" i="1"/>
  <c r="AO223" i="1"/>
  <c r="AC219" i="1"/>
  <c r="AL219" i="1"/>
  <c r="AO219" i="1"/>
  <c r="AC215" i="1"/>
  <c r="AL215" i="1"/>
  <c r="AO215" i="1"/>
  <c r="AC211" i="1"/>
  <c r="AL211" i="1"/>
  <c r="AO211" i="1"/>
  <c r="AC207" i="1"/>
  <c r="AL207" i="1"/>
  <c r="AO207" i="1"/>
  <c r="AC203" i="1"/>
  <c r="AL203" i="1"/>
  <c r="AO203" i="1"/>
  <c r="AC199" i="1"/>
  <c r="AL199" i="1"/>
  <c r="AO199" i="1"/>
  <c r="AC195" i="1"/>
  <c r="AL195" i="1"/>
  <c r="AO195" i="1"/>
  <c r="AC191" i="1"/>
  <c r="AL191" i="1"/>
  <c r="AO191" i="1"/>
  <c r="AC187" i="1"/>
  <c r="AL187" i="1"/>
  <c r="AO187" i="1"/>
  <c r="AC183" i="1"/>
  <c r="AL183" i="1"/>
  <c r="AO183" i="1"/>
  <c r="AC179" i="1"/>
  <c r="AL179" i="1"/>
  <c r="AO179" i="1"/>
  <c r="AC175" i="1"/>
  <c r="AL175" i="1"/>
  <c r="AO175" i="1"/>
  <c r="AC171" i="1"/>
  <c r="AL171" i="1"/>
  <c r="AO171" i="1"/>
  <c r="AC167" i="1"/>
  <c r="AL167" i="1"/>
  <c r="AO167" i="1"/>
  <c r="AC163" i="1"/>
  <c r="AL163" i="1"/>
  <c r="AO163" i="1"/>
  <c r="AC159" i="1"/>
  <c r="AL159" i="1"/>
  <c r="AO159" i="1"/>
  <c r="AC155" i="1"/>
  <c r="AL155" i="1"/>
  <c r="AO155" i="1"/>
  <c r="AC151" i="1"/>
  <c r="AL151" i="1"/>
  <c r="AO151" i="1"/>
  <c r="AC147" i="1"/>
  <c r="AL147" i="1"/>
  <c r="AO147" i="1"/>
  <c r="AC143" i="1"/>
  <c r="AL143" i="1"/>
  <c r="AO143" i="1"/>
  <c r="AC139" i="1"/>
  <c r="AL139" i="1"/>
  <c r="AO139" i="1"/>
  <c r="AC135" i="1"/>
  <c r="AL135" i="1"/>
  <c r="AO135" i="1"/>
  <c r="AC131" i="1"/>
  <c r="AL131" i="1"/>
  <c r="AO131" i="1"/>
  <c r="AC127" i="1"/>
  <c r="AL127" i="1"/>
  <c r="AO127" i="1"/>
  <c r="AC123" i="1"/>
  <c r="AL123" i="1"/>
  <c r="AO123" i="1"/>
  <c r="AC119" i="1"/>
  <c r="AL119" i="1"/>
  <c r="AO119" i="1"/>
  <c r="AC115" i="1"/>
  <c r="AL115" i="1"/>
  <c r="AO115" i="1"/>
  <c r="AC111" i="1"/>
  <c r="AL111" i="1"/>
  <c r="AO111" i="1"/>
  <c r="AC107" i="1"/>
  <c r="AL107" i="1"/>
  <c r="AO107" i="1"/>
  <c r="AC103" i="1"/>
  <c r="AL103" i="1"/>
  <c r="AO103" i="1"/>
  <c r="AC99" i="1"/>
  <c r="AL99" i="1"/>
  <c r="AO99" i="1"/>
  <c r="AC95" i="1"/>
  <c r="AL95" i="1"/>
  <c r="AO95" i="1"/>
  <c r="AC91" i="1"/>
  <c r="AL91" i="1"/>
  <c r="AO91" i="1"/>
  <c r="AC87" i="1"/>
  <c r="AL87" i="1"/>
  <c r="AO87" i="1"/>
  <c r="AC83" i="1"/>
  <c r="AL83" i="1"/>
  <c r="AO83" i="1"/>
  <c r="AC79" i="1"/>
  <c r="AL79" i="1"/>
  <c r="AO79" i="1"/>
  <c r="AC75" i="1"/>
  <c r="AL75" i="1"/>
  <c r="AO75" i="1"/>
  <c r="AC71" i="1"/>
  <c r="AL71" i="1"/>
  <c r="AO71" i="1"/>
  <c r="AC67" i="1"/>
  <c r="AL67" i="1"/>
  <c r="AO67" i="1"/>
  <c r="AC63" i="1"/>
  <c r="AL63" i="1"/>
  <c r="AO63" i="1"/>
  <c r="AC59" i="1"/>
  <c r="AL59" i="1"/>
  <c r="AO59" i="1"/>
  <c r="AC55" i="1"/>
  <c r="AL55" i="1"/>
  <c r="AO55" i="1"/>
  <c r="AC50" i="1"/>
  <c r="AL50" i="1"/>
  <c r="AO50" i="1"/>
  <c r="AC44" i="1"/>
  <c r="AL44" i="1"/>
  <c r="AO44" i="1"/>
  <c r="AC40" i="1"/>
  <c r="AL40" i="1"/>
  <c r="AO40" i="1"/>
  <c r="AC36" i="1"/>
  <c r="AL36" i="1"/>
  <c r="AO36" i="1"/>
  <c r="AC32" i="1"/>
  <c r="AL32" i="1"/>
  <c r="AO32" i="1"/>
  <c r="AC28" i="1"/>
  <c r="AL28" i="1"/>
  <c r="AO28" i="1"/>
  <c r="AC24" i="1"/>
  <c r="AL24" i="1"/>
  <c r="AO24" i="1"/>
  <c r="AC20" i="1"/>
  <c r="AL20" i="1"/>
  <c r="AO20" i="1"/>
  <c r="AC16" i="1"/>
  <c r="AL16" i="1"/>
  <c r="AO16" i="1"/>
  <c r="AC12" i="1"/>
  <c r="AL12" i="1"/>
  <c r="AO12" i="1"/>
  <c r="AC8" i="1"/>
  <c r="AL8" i="1"/>
  <c r="AO8" i="1"/>
  <c r="AC323" i="1"/>
  <c r="AL323" i="1"/>
  <c r="AO323" i="1"/>
  <c r="AN302" i="1"/>
  <c r="AN286" i="1"/>
  <c r="AN270" i="1"/>
  <c r="AN254" i="1"/>
  <c r="AN238" i="1"/>
  <c r="AN222" i="1"/>
  <c r="AN206" i="1"/>
  <c r="AN190" i="1"/>
  <c r="AN186" i="1"/>
  <c r="AN182" i="1"/>
  <c r="AN178" i="1"/>
  <c r="AN174" i="1"/>
  <c r="AN300" i="1"/>
  <c r="AN284" i="1"/>
  <c r="AN268" i="1"/>
  <c r="AN252" i="1"/>
  <c r="AN236" i="1"/>
  <c r="AN220" i="1"/>
  <c r="AN204" i="1"/>
  <c r="AN189" i="1"/>
  <c r="AN185" i="1"/>
  <c r="AN181" i="1"/>
  <c r="AN177" i="1"/>
  <c r="AC359" i="1"/>
  <c r="AL359" i="1"/>
  <c r="AO359" i="1"/>
  <c r="AC325" i="1"/>
  <c r="AL325" i="1"/>
  <c r="AO325" i="1"/>
  <c r="AN293" i="1"/>
  <c r="AN261" i="1"/>
  <c r="AN229" i="1"/>
  <c r="AN197" i="1"/>
  <c r="AC355" i="1"/>
  <c r="AL355" i="1"/>
  <c r="AO355" i="1"/>
  <c r="AC321" i="1"/>
  <c r="AL321" i="1"/>
  <c r="AO321" i="1"/>
  <c r="AN287" i="1"/>
  <c r="AN255" i="1"/>
  <c r="AN223" i="1"/>
  <c r="AN191" i="1"/>
  <c r="AC347" i="1"/>
  <c r="AL347" i="1"/>
  <c r="AO347" i="1"/>
  <c r="AC317" i="1"/>
  <c r="AL317" i="1"/>
  <c r="AO317" i="1"/>
  <c r="AN291" i="1"/>
  <c r="AN259" i="1"/>
  <c r="AN227" i="1"/>
  <c r="AN195" i="1"/>
  <c r="AN289" i="1"/>
  <c r="AN225" i="1"/>
  <c r="AN265" i="1"/>
  <c r="AN201" i="1"/>
  <c r="AN368" i="1"/>
  <c r="AN364" i="1"/>
  <c r="AN360" i="1"/>
  <c r="AN356" i="1"/>
  <c r="AN352" i="1"/>
  <c r="AN348" i="1"/>
  <c r="AN344" i="1"/>
  <c r="AN340" i="1"/>
  <c r="AN336" i="1"/>
  <c r="AN332" i="1"/>
  <c r="AN328" i="1"/>
  <c r="AN324" i="1"/>
  <c r="AN320" i="1"/>
  <c r="AN316" i="1"/>
  <c r="AN312" i="1"/>
  <c r="AC364" i="1"/>
  <c r="AL364" i="1"/>
  <c r="AO364" i="1"/>
  <c r="AC356" i="1"/>
  <c r="AL356" i="1"/>
  <c r="AO356" i="1"/>
  <c r="AC348" i="1"/>
  <c r="AL348" i="1"/>
  <c r="AO348" i="1"/>
  <c r="AC340" i="1"/>
  <c r="AL340" i="1"/>
  <c r="AO340" i="1"/>
  <c r="AC332" i="1"/>
  <c r="AL332" i="1"/>
  <c r="AO332" i="1"/>
  <c r="AC328" i="1"/>
  <c r="AL328" i="1"/>
  <c r="AO328" i="1"/>
  <c r="AC320" i="1"/>
  <c r="AL320" i="1"/>
  <c r="AO320" i="1"/>
  <c r="AC312" i="1"/>
  <c r="AL312" i="1"/>
  <c r="AO312" i="1"/>
  <c r="AC306" i="1"/>
  <c r="AL306" i="1"/>
  <c r="AO306" i="1"/>
  <c r="AC302" i="1"/>
  <c r="AL302" i="1"/>
  <c r="AO302" i="1"/>
  <c r="AC298" i="1"/>
  <c r="AL298" i="1"/>
  <c r="AO298" i="1"/>
  <c r="AC294" i="1"/>
  <c r="AL294" i="1"/>
  <c r="AO294" i="1"/>
  <c r="AC290" i="1"/>
  <c r="AL290" i="1"/>
  <c r="AO290" i="1"/>
  <c r="AC286" i="1"/>
  <c r="AL286" i="1"/>
  <c r="AO286" i="1"/>
  <c r="AC282" i="1"/>
  <c r="AL282" i="1"/>
  <c r="AO282" i="1"/>
  <c r="AC278" i="1"/>
  <c r="AL278" i="1"/>
  <c r="AO278" i="1"/>
  <c r="AC274" i="1"/>
  <c r="AL274" i="1"/>
  <c r="AO274" i="1"/>
  <c r="AC270" i="1"/>
  <c r="AL270" i="1"/>
  <c r="AO270" i="1"/>
  <c r="AC266" i="1"/>
  <c r="AL266" i="1"/>
  <c r="AO266" i="1"/>
  <c r="AC262" i="1"/>
  <c r="AL262" i="1"/>
  <c r="AO262" i="1"/>
  <c r="AC258" i="1"/>
  <c r="AL258" i="1"/>
  <c r="AO258" i="1"/>
  <c r="AC254" i="1"/>
  <c r="AL254" i="1"/>
  <c r="AO254" i="1"/>
  <c r="AC250" i="1"/>
  <c r="AL250" i="1"/>
  <c r="AO250" i="1"/>
  <c r="AC246" i="1"/>
  <c r="AL246" i="1"/>
  <c r="AO246" i="1"/>
  <c r="AC242" i="1"/>
  <c r="AL242" i="1"/>
  <c r="AO242" i="1"/>
  <c r="AC238" i="1"/>
  <c r="AL238" i="1"/>
  <c r="AO238" i="1"/>
  <c r="AC234" i="1"/>
  <c r="AL234" i="1"/>
  <c r="AO234" i="1"/>
  <c r="AC230" i="1"/>
  <c r="AL230" i="1"/>
  <c r="AO230" i="1"/>
  <c r="AC226" i="1"/>
  <c r="AL226" i="1"/>
  <c r="AO226" i="1"/>
  <c r="AC222" i="1"/>
  <c r="AL222" i="1"/>
  <c r="AO222" i="1"/>
  <c r="AC218" i="1"/>
  <c r="AL218" i="1"/>
  <c r="AO218" i="1"/>
  <c r="AC214" i="1"/>
  <c r="AL214" i="1"/>
  <c r="AO214" i="1"/>
  <c r="AC210" i="1"/>
  <c r="AL210" i="1"/>
  <c r="AO210" i="1"/>
  <c r="AC206" i="1"/>
  <c r="AL206" i="1"/>
  <c r="AO206" i="1"/>
  <c r="AC202" i="1"/>
  <c r="AL202" i="1"/>
  <c r="AO202" i="1"/>
  <c r="AC198" i="1"/>
  <c r="AL198" i="1"/>
  <c r="AO198" i="1"/>
  <c r="AC194" i="1"/>
  <c r="AL194" i="1"/>
  <c r="AO194" i="1"/>
  <c r="AC190" i="1"/>
  <c r="AL190" i="1"/>
  <c r="AO190" i="1"/>
  <c r="AC186" i="1"/>
  <c r="AL186" i="1"/>
  <c r="AO186" i="1"/>
  <c r="AC182" i="1"/>
  <c r="AL182" i="1"/>
  <c r="AO182" i="1"/>
  <c r="AC178" i="1"/>
  <c r="AL178" i="1"/>
  <c r="AO178" i="1"/>
  <c r="AC174" i="1"/>
  <c r="AL174" i="1"/>
  <c r="AO174" i="1"/>
  <c r="AC170" i="1"/>
  <c r="AL170" i="1"/>
  <c r="AO170" i="1"/>
  <c r="AC166" i="1"/>
  <c r="AL166" i="1"/>
  <c r="AO166" i="1"/>
  <c r="AC162" i="1"/>
  <c r="AL162" i="1"/>
  <c r="AO162" i="1"/>
  <c r="AC158" i="1"/>
  <c r="AL158" i="1"/>
  <c r="AO158" i="1"/>
  <c r="AC154" i="1"/>
  <c r="AL154" i="1"/>
  <c r="AO154" i="1"/>
  <c r="AC150" i="1"/>
  <c r="AL150" i="1"/>
  <c r="AO150" i="1"/>
  <c r="AC146" i="1"/>
  <c r="AL146" i="1"/>
  <c r="AO146" i="1"/>
  <c r="AC142" i="1"/>
  <c r="AL142" i="1"/>
  <c r="AO142" i="1"/>
  <c r="AC138" i="1"/>
  <c r="AL138" i="1"/>
  <c r="AO138" i="1"/>
  <c r="AC134" i="1"/>
  <c r="AL134" i="1"/>
  <c r="AO134" i="1"/>
  <c r="AC130" i="1"/>
  <c r="AL130" i="1"/>
  <c r="AO130" i="1"/>
  <c r="AC126" i="1"/>
  <c r="AL126" i="1"/>
  <c r="AO126" i="1"/>
  <c r="AC122" i="1"/>
  <c r="AL122" i="1"/>
  <c r="AO122" i="1"/>
  <c r="AC118" i="1"/>
  <c r="AL118" i="1"/>
  <c r="AO118" i="1"/>
  <c r="AC114" i="1"/>
  <c r="AL114" i="1"/>
  <c r="AO114" i="1"/>
  <c r="AC110" i="1"/>
  <c r="AL110" i="1"/>
  <c r="AO110" i="1"/>
  <c r="AC106" i="1"/>
  <c r="AL106" i="1"/>
  <c r="AO106" i="1"/>
  <c r="AC102" i="1"/>
  <c r="AL102" i="1"/>
  <c r="AO102" i="1"/>
  <c r="AC98" i="1"/>
  <c r="AL98" i="1"/>
  <c r="AO98" i="1"/>
  <c r="AC94" i="1"/>
  <c r="AL94" i="1"/>
  <c r="AO94" i="1"/>
  <c r="AC90" i="1"/>
  <c r="AL90" i="1"/>
  <c r="AO90" i="1"/>
  <c r="AC86" i="1"/>
  <c r="AL86" i="1"/>
  <c r="AO86" i="1"/>
  <c r="AC82" i="1"/>
  <c r="AL82" i="1"/>
  <c r="AO82" i="1"/>
  <c r="AC78" i="1"/>
  <c r="AL78" i="1"/>
  <c r="AO78" i="1"/>
  <c r="AC74" i="1"/>
  <c r="AL74" i="1"/>
  <c r="AO74" i="1"/>
  <c r="AC70" i="1"/>
  <c r="AL70" i="1"/>
  <c r="AO70" i="1"/>
  <c r="AC66" i="1"/>
  <c r="AL66" i="1"/>
  <c r="AO66" i="1"/>
  <c r="AC62" i="1"/>
  <c r="AL62" i="1"/>
  <c r="AO62" i="1"/>
  <c r="AC58" i="1"/>
  <c r="AL58" i="1"/>
  <c r="AO58" i="1"/>
  <c r="AC54" i="1"/>
  <c r="AL54" i="1"/>
  <c r="AO54" i="1"/>
  <c r="AC49" i="1"/>
  <c r="AL49" i="1"/>
  <c r="AO49" i="1"/>
  <c r="AC43" i="1"/>
  <c r="AL43" i="1"/>
  <c r="AO43" i="1"/>
  <c r="AC39" i="1"/>
  <c r="AL39" i="1"/>
  <c r="AO39" i="1"/>
  <c r="AC35" i="1"/>
  <c r="AL35" i="1"/>
  <c r="AO35" i="1"/>
  <c r="AC31" i="1"/>
  <c r="AL31" i="1"/>
  <c r="AO31" i="1"/>
  <c r="AC27" i="1"/>
  <c r="AL27" i="1"/>
  <c r="AO27" i="1"/>
  <c r="AC23" i="1"/>
  <c r="AL23" i="1"/>
  <c r="AO23" i="1"/>
  <c r="AC19" i="1"/>
  <c r="AL19" i="1"/>
  <c r="AO19" i="1"/>
  <c r="AC15" i="1"/>
  <c r="AL15" i="1"/>
  <c r="AO15" i="1"/>
  <c r="AC11" i="1"/>
  <c r="AL11" i="1"/>
  <c r="AO11" i="1"/>
  <c r="AU7" i="1"/>
  <c r="AC369" i="1"/>
  <c r="AL369" i="1"/>
  <c r="AO369" i="1"/>
  <c r="AC353" i="1"/>
  <c r="AL353" i="1"/>
  <c r="AO353" i="1"/>
  <c r="AC337" i="1"/>
  <c r="AL337" i="1"/>
  <c r="AO337" i="1"/>
  <c r="AN306" i="1"/>
  <c r="AN290" i="1"/>
  <c r="AN274" i="1"/>
  <c r="AN258" i="1"/>
  <c r="AN242" i="1"/>
  <c r="AN226" i="1"/>
  <c r="AN210" i="1"/>
  <c r="AN194" i="1"/>
  <c r="AN173" i="1"/>
  <c r="AN169" i="1"/>
  <c r="AN165" i="1"/>
  <c r="AN161" i="1"/>
  <c r="AN157" i="1"/>
  <c r="AN153" i="1"/>
  <c r="AN149" i="1"/>
  <c r="AN145" i="1"/>
  <c r="AN141" i="1"/>
  <c r="AN137" i="1"/>
  <c r="AN133" i="1"/>
  <c r="AN129" i="1"/>
  <c r="AN125" i="1"/>
  <c r="AN121" i="1"/>
  <c r="AN117" i="1"/>
  <c r="AN113" i="1"/>
  <c r="AN109" i="1"/>
  <c r="AN105" i="1"/>
  <c r="AN101" i="1"/>
  <c r="AN97" i="1"/>
  <c r="AN93" i="1"/>
  <c r="AN89" i="1"/>
  <c r="AN85" i="1"/>
  <c r="AN81" i="1"/>
  <c r="AN77" i="1"/>
  <c r="AN73" i="1"/>
  <c r="AN69" i="1"/>
  <c r="AN65" i="1"/>
  <c r="AN61" i="1"/>
  <c r="AN57" i="1"/>
  <c r="AN53" i="1"/>
  <c r="AN48" i="1"/>
  <c r="AN42" i="1"/>
  <c r="AN38" i="1"/>
  <c r="AN34" i="1"/>
  <c r="AN30" i="1"/>
  <c r="AN26" i="1"/>
  <c r="AN22" i="1"/>
  <c r="AN18" i="1"/>
  <c r="AN14" i="1"/>
  <c r="AN10" i="1"/>
  <c r="AC357" i="1"/>
  <c r="AL357" i="1"/>
  <c r="AO357" i="1"/>
  <c r="AC341" i="1"/>
  <c r="AL341" i="1"/>
  <c r="AO341" i="1"/>
  <c r="AC327" i="1"/>
  <c r="AL327" i="1"/>
  <c r="AO327" i="1"/>
  <c r="AC311" i="1"/>
  <c r="AL311" i="1"/>
  <c r="AO311" i="1"/>
  <c r="AN304" i="1"/>
  <c r="AN288" i="1"/>
  <c r="AN272" i="1"/>
  <c r="AN256" i="1"/>
  <c r="AN240" i="1"/>
  <c r="AN224" i="1"/>
  <c r="AN208" i="1"/>
  <c r="AN192" i="1"/>
  <c r="AN171" i="1"/>
  <c r="AN167" i="1"/>
  <c r="AN163" i="1"/>
  <c r="AN159" i="1"/>
  <c r="AN155" i="1"/>
  <c r="AN151" i="1"/>
  <c r="AN147" i="1"/>
  <c r="AN143" i="1"/>
  <c r="AN139" i="1"/>
  <c r="AN135" i="1"/>
  <c r="AN131" i="1"/>
  <c r="AN127" i="1"/>
  <c r="AN123" i="1"/>
  <c r="AN119" i="1"/>
  <c r="AN115" i="1"/>
  <c r="AN111" i="1"/>
  <c r="AN107" i="1"/>
  <c r="AN103" i="1"/>
  <c r="AN99" i="1"/>
  <c r="AN95" i="1"/>
  <c r="AN91" i="1"/>
  <c r="AN87" i="1"/>
  <c r="AN83" i="1"/>
  <c r="AN79" i="1"/>
  <c r="AN75" i="1"/>
  <c r="AN71" i="1"/>
  <c r="AN67" i="1"/>
  <c r="AN63" i="1"/>
  <c r="AN59" i="1"/>
  <c r="AN55" i="1"/>
  <c r="AN50" i="1"/>
  <c r="AN44" i="1"/>
  <c r="AN40" i="1"/>
  <c r="AN36" i="1"/>
  <c r="AN32" i="1"/>
  <c r="AN28" i="1"/>
  <c r="AN24" i="1"/>
  <c r="AN20" i="1"/>
  <c r="AN16" i="1"/>
  <c r="AN12" i="1"/>
  <c r="AN8" i="1"/>
  <c r="AN301" i="1"/>
  <c r="AN269" i="1"/>
  <c r="AN237" i="1"/>
  <c r="AN205" i="1"/>
  <c r="AN295" i="1"/>
  <c r="AN263" i="1"/>
  <c r="AN231" i="1"/>
  <c r="AN199" i="1"/>
  <c r="AN299" i="1"/>
  <c r="AN267" i="1"/>
  <c r="AN235" i="1"/>
  <c r="AN203" i="1"/>
  <c r="AC351" i="1"/>
  <c r="AL351" i="1"/>
  <c r="AO351" i="1"/>
  <c r="AN273" i="1"/>
  <c r="AN209" i="1"/>
  <c r="AC329" i="1"/>
  <c r="AL329" i="1"/>
  <c r="AO329" i="1"/>
  <c r="AN249" i="1"/>
  <c r="AC309" i="1"/>
  <c r="AL309" i="1"/>
  <c r="AO309" i="1"/>
  <c r="AN217" i="1"/>
  <c r="AN130" i="1"/>
  <c r="AN162" i="1"/>
  <c r="AN31" i="1"/>
  <c r="AN154" i="1"/>
  <c r="AN122" i="1"/>
  <c r="AN90" i="1"/>
  <c r="AN58" i="1"/>
  <c r="AN23" i="1"/>
  <c r="AN170" i="1"/>
  <c r="AN138" i="1"/>
  <c r="AN106" i="1"/>
  <c r="AN74" i="1"/>
  <c r="AN39" i="1"/>
  <c r="AN146" i="1"/>
  <c r="AN15" i="1"/>
  <c r="AC335" i="1"/>
  <c r="AL335" i="1"/>
  <c r="AO335" i="1"/>
  <c r="AN114" i="1"/>
  <c r="AN66" i="1"/>
  <c r="AN82" i="1"/>
  <c r="AN281" i="1"/>
  <c r="AN98" i="1"/>
  <c r="AN49" i="1"/>
  <c r="AV153" i="1"/>
  <c r="AY153" i="1"/>
  <c r="BJ153" i="1"/>
  <c r="AT153" i="1"/>
  <c r="AU157" i="1"/>
  <c r="AX157" i="1"/>
  <c r="BI157" i="1"/>
  <c r="AU255" i="1"/>
  <c r="AX255" i="1"/>
  <c r="BI255" i="1"/>
  <c r="AU85" i="1"/>
  <c r="AX85" i="1"/>
  <c r="BI85" i="1"/>
  <c r="AU34" i="1"/>
  <c r="AX34" i="1"/>
  <c r="BI34" i="1"/>
  <c r="AU165" i="1"/>
  <c r="AX165" i="1"/>
  <c r="BI165" i="1"/>
  <c r="AW185" i="1"/>
  <c r="AZ185" i="1"/>
  <c r="BK185" i="1"/>
  <c r="AW137" i="1"/>
  <c r="AZ137" i="1"/>
  <c r="BK137" i="1"/>
  <c r="AV89" i="1"/>
  <c r="AY89" i="1"/>
  <c r="BJ89" i="1"/>
  <c r="AT89" i="1"/>
  <c r="AW26" i="1"/>
  <c r="AZ26" i="1"/>
  <c r="BK26" i="1"/>
  <c r="AW157" i="1"/>
  <c r="AZ157" i="1"/>
  <c r="BK157" i="1"/>
  <c r="AW77" i="1"/>
  <c r="AZ77" i="1"/>
  <c r="BK77" i="1"/>
  <c r="AW18" i="1"/>
  <c r="AZ18" i="1"/>
  <c r="BK18" i="1"/>
  <c r="AU199" i="1"/>
  <c r="AX199" i="1"/>
  <c r="BI199" i="1"/>
  <c r="AV121" i="1"/>
  <c r="AY121" i="1"/>
  <c r="BJ121" i="1"/>
  <c r="AT121" i="1"/>
  <c r="AW276" i="1"/>
  <c r="AZ276" i="1"/>
  <c r="BK276" i="1"/>
  <c r="AW204" i="1"/>
  <c r="AZ204" i="1"/>
  <c r="BK204" i="1"/>
  <c r="AW228" i="1"/>
  <c r="AZ228" i="1"/>
  <c r="BK228" i="1"/>
  <c r="AV48" i="1"/>
  <c r="AY48" i="1"/>
  <c r="BJ48" i="1"/>
  <c r="AT48" i="1"/>
  <c r="AW181" i="1"/>
  <c r="AZ181" i="1"/>
  <c r="BK181" i="1"/>
  <c r="AV129" i="1"/>
  <c r="AY129" i="1"/>
  <c r="BJ129" i="1"/>
  <c r="AT129" i="1"/>
  <c r="AW300" i="1"/>
  <c r="AZ300" i="1"/>
  <c r="BK300" i="1"/>
  <c r="AW121" i="1"/>
  <c r="AZ121" i="1"/>
  <c r="BK121" i="1"/>
  <c r="AU42" i="1"/>
  <c r="AX42" i="1"/>
  <c r="BI42" i="1"/>
  <c r="AU173" i="1"/>
  <c r="AX173" i="1"/>
  <c r="BI173" i="1"/>
  <c r="AV34" i="1"/>
  <c r="AY34" i="1"/>
  <c r="BJ34" i="1"/>
  <c r="AT34" i="1"/>
  <c r="AV101" i="1"/>
  <c r="AY101" i="1"/>
  <c r="BJ101" i="1"/>
  <c r="AT101" i="1"/>
  <c r="AV165" i="1"/>
  <c r="AY165" i="1"/>
  <c r="BJ165" i="1"/>
  <c r="AT165" i="1"/>
  <c r="AV26" i="1"/>
  <c r="AY26" i="1"/>
  <c r="BJ26" i="1"/>
  <c r="AT26" i="1"/>
  <c r="AV93" i="1"/>
  <c r="AY93" i="1"/>
  <c r="BJ93" i="1"/>
  <c r="AT93" i="1"/>
  <c r="AV157" i="1"/>
  <c r="AY157" i="1"/>
  <c r="BJ157" i="1"/>
  <c r="AT157" i="1"/>
  <c r="AV32" i="1"/>
  <c r="AY32" i="1"/>
  <c r="BJ32" i="1"/>
  <c r="AT32" i="1"/>
  <c r="AV67" i="1"/>
  <c r="AY67" i="1"/>
  <c r="BJ67" i="1"/>
  <c r="AT67" i="1"/>
  <c r="AV99" i="1"/>
  <c r="AY99" i="1"/>
  <c r="BJ99" i="1"/>
  <c r="AT99" i="1"/>
  <c r="AV131" i="1"/>
  <c r="AY131" i="1"/>
  <c r="BJ131" i="1"/>
  <c r="AT131" i="1"/>
  <c r="AV163" i="1"/>
  <c r="AY163" i="1"/>
  <c r="BJ163" i="1"/>
  <c r="AT163" i="1"/>
  <c r="AW246" i="1"/>
  <c r="AZ246" i="1"/>
  <c r="BK246" i="1"/>
  <c r="AU289" i="1"/>
  <c r="AX289" i="1"/>
  <c r="BI289" i="1"/>
  <c r="AU24" i="1"/>
  <c r="AX24" i="1"/>
  <c r="BI24" i="1"/>
  <c r="AU59" i="1"/>
  <c r="AX59" i="1"/>
  <c r="BI59" i="1"/>
  <c r="AU91" i="1"/>
  <c r="AX91" i="1"/>
  <c r="BI91" i="1"/>
  <c r="AU123" i="1"/>
  <c r="AX123" i="1"/>
  <c r="BI123" i="1"/>
  <c r="AU155" i="1"/>
  <c r="AX155" i="1"/>
  <c r="BI155" i="1"/>
  <c r="AW242" i="1"/>
  <c r="AZ242" i="1"/>
  <c r="BK242" i="1"/>
  <c r="AU285" i="1"/>
  <c r="AX285" i="1"/>
  <c r="BI285" i="1"/>
  <c r="AW216" i="1"/>
  <c r="AZ216" i="1"/>
  <c r="BK216" i="1"/>
  <c r="AU259" i="1"/>
  <c r="AX259" i="1"/>
  <c r="BI259" i="1"/>
  <c r="AU184" i="1"/>
  <c r="AX184" i="1"/>
  <c r="BI184" i="1"/>
  <c r="AW203" i="1"/>
  <c r="AZ203" i="1"/>
  <c r="BK203" i="1"/>
  <c r="AU246" i="1"/>
  <c r="AX246" i="1"/>
  <c r="BI246" i="1"/>
  <c r="AW267" i="1"/>
  <c r="AZ267" i="1"/>
  <c r="BK267" i="1"/>
  <c r="AU181" i="1"/>
  <c r="AX181" i="1"/>
  <c r="BI181" i="1"/>
  <c r="AU200" i="1"/>
  <c r="AX200" i="1"/>
  <c r="BI200" i="1"/>
  <c r="AW221" i="1"/>
  <c r="AZ221" i="1"/>
  <c r="BK221" i="1"/>
  <c r="AU264" i="1"/>
  <c r="AX264" i="1"/>
  <c r="BI264" i="1"/>
  <c r="AW285" i="1"/>
  <c r="AZ285" i="1"/>
  <c r="BK285" i="1"/>
  <c r="AU353" i="1"/>
  <c r="AX353" i="1"/>
  <c r="BI353" i="1"/>
  <c r="AV177" i="1"/>
  <c r="AY177" i="1"/>
  <c r="BJ177" i="1"/>
  <c r="AT177" i="1"/>
  <c r="AV193" i="1"/>
  <c r="AY193" i="1"/>
  <c r="BJ193" i="1"/>
  <c r="AT193" i="1"/>
  <c r="AV209" i="1"/>
  <c r="AY209" i="1"/>
  <c r="BJ209" i="1"/>
  <c r="AT209" i="1"/>
  <c r="AV225" i="1"/>
  <c r="AY225" i="1"/>
  <c r="BJ225" i="1"/>
  <c r="AT225" i="1"/>
  <c r="AV241" i="1"/>
  <c r="AY241" i="1"/>
  <c r="BJ241" i="1"/>
  <c r="AT241" i="1"/>
  <c r="AV257" i="1"/>
  <c r="AY257" i="1"/>
  <c r="BJ257" i="1"/>
  <c r="AT257" i="1"/>
  <c r="AV273" i="1"/>
  <c r="AY273" i="1"/>
  <c r="BJ273" i="1"/>
  <c r="AT273" i="1"/>
  <c r="AV289" i="1"/>
  <c r="AY289" i="1"/>
  <c r="BJ289" i="1"/>
  <c r="AT289" i="1"/>
  <c r="AV305" i="1"/>
  <c r="AY305" i="1"/>
  <c r="BJ305" i="1"/>
  <c r="AT305" i="1"/>
  <c r="AW317" i="1"/>
  <c r="AZ317" i="1"/>
  <c r="BK317" i="1"/>
  <c r="AU323" i="1"/>
  <c r="AX323" i="1"/>
  <c r="BI323" i="1"/>
  <c r="AV7" i="1"/>
  <c r="AT7" i="1"/>
  <c r="AW345" i="1"/>
  <c r="AZ345" i="1"/>
  <c r="BK345" i="1"/>
  <c r="AW361" i="1"/>
  <c r="AZ361" i="1"/>
  <c r="BK361" i="1"/>
  <c r="AV330" i="1"/>
  <c r="AY330" i="1"/>
  <c r="BJ330" i="1"/>
  <c r="AT330" i="1"/>
  <c r="AV346" i="1"/>
  <c r="AY346" i="1"/>
  <c r="BJ346" i="1"/>
  <c r="AT346" i="1"/>
  <c r="AV362" i="1"/>
  <c r="AY362" i="1"/>
  <c r="BJ362" i="1"/>
  <c r="AT362" i="1"/>
  <c r="AU73" i="1"/>
  <c r="AX73" i="1"/>
  <c r="BI73" i="1"/>
  <c r="AU137" i="1"/>
  <c r="AX137" i="1"/>
  <c r="BI137" i="1"/>
  <c r="AU48" i="1"/>
  <c r="AX48" i="1"/>
  <c r="BI48" i="1"/>
  <c r="AU113" i="1"/>
  <c r="AX113" i="1"/>
  <c r="BI113" i="1"/>
  <c r="AW179" i="1"/>
  <c r="AZ179" i="1"/>
  <c r="BK179" i="1"/>
  <c r="AW8" i="1"/>
  <c r="AZ8" i="1"/>
  <c r="BK8" i="1"/>
  <c r="AW40" i="1"/>
  <c r="AZ40" i="1"/>
  <c r="BK40" i="1"/>
  <c r="AW75" i="1"/>
  <c r="AZ75" i="1"/>
  <c r="BK75" i="1"/>
  <c r="AW107" i="1"/>
  <c r="AZ107" i="1"/>
  <c r="BK107" i="1"/>
  <c r="AW139" i="1"/>
  <c r="AZ139" i="1"/>
  <c r="BK139" i="1"/>
  <c r="AW171" i="1"/>
  <c r="AZ171" i="1"/>
  <c r="BK171" i="1"/>
  <c r="AU217" i="1"/>
  <c r="AX217" i="1"/>
  <c r="BI217" i="1"/>
  <c r="AW302" i="1"/>
  <c r="AZ302" i="1"/>
  <c r="BK302" i="1"/>
  <c r="AV36" i="1"/>
  <c r="AY36" i="1"/>
  <c r="BJ36" i="1"/>
  <c r="AT36" i="1"/>
  <c r="AV71" i="1"/>
  <c r="AY71" i="1"/>
  <c r="BJ71" i="1"/>
  <c r="AT71" i="1"/>
  <c r="AV103" i="1"/>
  <c r="AY103" i="1"/>
  <c r="BJ103" i="1"/>
  <c r="AT103" i="1"/>
  <c r="AV135" i="1"/>
  <c r="AY135" i="1"/>
  <c r="BJ135" i="1"/>
  <c r="AT135" i="1"/>
  <c r="AV167" i="1"/>
  <c r="AY167" i="1"/>
  <c r="BJ167" i="1"/>
  <c r="AT167" i="1"/>
  <c r="AU213" i="1"/>
  <c r="AX213" i="1"/>
  <c r="BI213" i="1"/>
  <c r="AW298" i="1"/>
  <c r="AZ298" i="1"/>
  <c r="BK298" i="1"/>
  <c r="AW240" i="1"/>
  <c r="AZ240" i="1"/>
  <c r="BK240" i="1"/>
  <c r="AU283" i="1"/>
  <c r="AX283" i="1"/>
  <c r="BI283" i="1"/>
  <c r="AW17" i="1"/>
  <c r="AZ17" i="1"/>
  <c r="BK17" i="1"/>
  <c r="AW33" i="1"/>
  <c r="AZ33" i="1"/>
  <c r="BK33" i="1"/>
  <c r="AW52" i="1"/>
  <c r="AZ52" i="1"/>
  <c r="BK52" i="1"/>
  <c r="AW68" i="1"/>
  <c r="AZ68" i="1"/>
  <c r="BK68" i="1"/>
  <c r="AW84" i="1"/>
  <c r="AZ84" i="1"/>
  <c r="BK84" i="1"/>
  <c r="AW100" i="1"/>
  <c r="AZ100" i="1"/>
  <c r="BK100" i="1"/>
  <c r="AW116" i="1"/>
  <c r="AZ116" i="1"/>
  <c r="BK116" i="1"/>
  <c r="AW132" i="1"/>
  <c r="AZ132" i="1"/>
  <c r="BK132" i="1"/>
  <c r="AW148" i="1"/>
  <c r="AZ148" i="1"/>
  <c r="BK148" i="1"/>
  <c r="AW164" i="1"/>
  <c r="AZ164" i="1"/>
  <c r="BK164" i="1"/>
  <c r="AW199" i="1"/>
  <c r="AZ199" i="1"/>
  <c r="BK199" i="1"/>
  <c r="AU242" i="1"/>
  <c r="AX242" i="1"/>
  <c r="BI242" i="1"/>
  <c r="AW263" i="1"/>
  <c r="AZ263" i="1"/>
  <c r="BK263" i="1"/>
  <c r="AU306" i="1"/>
  <c r="AX306" i="1"/>
  <c r="BI306" i="1"/>
  <c r="AU364" i="1"/>
  <c r="AX364" i="1"/>
  <c r="BI364" i="1"/>
  <c r="AW15" i="1"/>
  <c r="AZ15" i="1"/>
  <c r="BK15" i="1"/>
  <c r="AW31" i="1"/>
  <c r="AZ31" i="1"/>
  <c r="BK31" i="1"/>
  <c r="AW49" i="1"/>
  <c r="AZ49" i="1"/>
  <c r="BK49" i="1"/>
  <c r="AW66" i="1"/>
  <c r="AZ66" i="1"/>
  <c r="BK66" i="1"/>
  <c r="AW82" i="1"/>
  <c r="AZ82" i="1"/>
  <c r="BK82" i="1"/>
  <c r="AW98" i="1"/>
  <c r="AZ98" i="1"/>
  <c r="BK98" i="1"/>
  <c r="AW114" i="1"/>
  <c r="AZ114" i="1"/>
  <c r="BK114" i="1"/>
  <c r="AW130" i="1"/>
  <c r="AZ130" i="1"/>
  <c r="BK130" i="1"/>
  <c r="AW146" i="1"/>
  <c r="AZ146" i="1"/>
  <c r="BK146" i="1"/>
  <c r="AW162" i="1"/>
  <c r="AZ162" i="1"/>
  <c r="BK162" i="1"/>
  <c r="AU196" i="1"/>
  <c r="AX196" i="1"/>
  <c r="BI196" i="1"/>
  <c r="AW217" i="1"/>
  <c r="AZ217" i="1"/>
  <c r="BK217" i="1"/>
  <c r="AU260" i="1"/>
  <c r="AX260" i="1"/>
  <c r="BI260" i="1"/>
  <c r="AW281" i="1"/>
  <c r="AZ281" i="1"/>
  <c r="BK281" i="1"/>
  <c r="AU360" i="1"/>
  <c r="AX360" i="1"/>
  <c r="BI360" i="1"/>
  <c r="AU362" i="1"/>
  <c r="AX362" i="1"/>
  <c r="BI362" i="1"/>
  <c r="AV315" i="1"/>
  <c r="AY315" i="1"/>
  <c r="BJ315" i="1"/>
  <c r="AT315" i="1"/>
  <c r="AV186" i="1"/>
  <c r="AY186" i="1"/>
  <c r="BJ186" i="1"/>
  <c r="AT186" i="1"/>
  <c r="AV202" i="1"/>
  <c r="AY202" i="1"/>
  <c r="BJ202" i="1"/>
  <c r="AT202" i="1"/>
  <c r="AV218" i="1"/>
  <c r="AY218" i="1"/>
  <c r="BJ218" i="1"/>
  <c r="AT218" i="1"/>
  <c r="AV234" i="1"/>
  <c r="AY234" i="1"/>
  <c r="BJ234" i="1"/>
  <c r="AT234" i="1"/>
  <c r="AV250" i="1"/>
  <c r="AY250" i="1"/>
  <c r="BJ250" i="1"/>
  <c r="AT250" i="1"/>
  <c r="AV266" i="1"/>
  <c r="AY266" i="1"/>
  <c r="BJ266" i="1"/>
  <c r="AT266" i="1"/>
  <c r="AV282" i="1"/>
  <c r="AY282" i="1"/>
  <c r="BJ282" i="1"/>
  <c r="AT282" i="1"/>
  <c r="AV298" i="1"/>
  <c r="AY298" i="1"/>
  <c r="BJ298" i="1"/>
  <c r="AT298" i="1"/>
  <c r="AU351" i="1"/>
  <c r="AX351" i="1"/>
  <c r="BI351" i="1"/>
  <c r="AW308" i="1"/>
  <c r="AZ308" i="1"/>
  <c r="BK308" i="1"/>
  <c r="AU314" i="1"/>
  <c r="AX314" i="1"/>
  <c r="BI314" i="1"/>
  <c r="AW324" i="1"/>
  <c r="AZ324" i="1"/>
  <c r="BK324" i="1"/>
  <c r="AU330" i="1"/>
  <c r="AX330" i="1"/>
  <c r="BI330" i="1"/>
  <c r="AW334" i="1"/>
  <c r="AZ334" i="1"/>
  <c r="BK334" i="1"/>
  <c r="AW350" i="1"/>
  <c r="AZ350" i="1"/>
  <c r="BK350" i="1"/>
  <c r="AW366" i="1"/>
  <c r="AZ366" i="1"/>
  <c r="BK366" i="1"/>
  <c r="AV335" i="1"/>
  <c r="AY335" i="1"/>
  <c r="BJ335" i="1"/>
  <c r="AT335" i="1"/>
  <c r="AV351" i="1"/>
  <c r="AY351" i="1"/>
  <c r="BJ351" i="1"/>
  <c r="AT351" i="1"/>
  <c r="AV367" i="1"/>
  <c r="AY367" i="1"/>
  <c r="BJ367" i="1"/>
  <c r="AT367" i="1"/>
  <c r="AW48" i="1"/>
  <c r="AZ48" i="1"/>
  <c r="BK48" i="1"/>
  <c r="AW113" i="1"/>
  <c r="AZ113" i="1"/>
  <c r="BK113" i="1"/>
  <c r="AW189" i="1"/>
  <c r="AZ189" i="1"/>
  <c r="BK189" i="1"/>
  <c r="AW186" i="1"/>
  <c r="AZ186" i="1"/>
  <c r="BK186" i="1"/>
  <c r="AW230" i="1"/>
  <c r="AZ230" i="1"/>
  <c r="BK230" i="1"/>
  <c r="AU273" i="1"/>
  <c r="AX273" i="1"/>
  <c r="BI273" i="1"/>
  <c r="AV324" i="1"/>
  <c r="AY324" i="1"/>
  <c r="BJ324" i="1"/>
  <c r="AT324" i="1"/>
  <c r="AW12" i="1"/>
  <c r="AZ12" i="1"/>
  <c r="BK12" i="1"/>
  <c r="AW44" i="1"/>
  <c r="AZ44" i="1"/>
  <c r="BK44" i="1"/>
  <c r="AW79" i="1"/>
  <c r="AZ79" i="1"/>
  <c r="BK79" i="1"/>
  <c r="AW111" i="1"/>
  <c r="AZ111" i="1"/>
  <c r="BK111" i="1"/>
  <c r="AW143" i="1"/>
  <c r="AZ143" i="1"/>
  <c r="BK143" i="1"/>
  <c r="AW180" i="1"/>
  <c r="AZ180" i="1"/>
  <c r="BK180" i="1"/>
  <c r="AW226" i="1"/>
  <c r="AZ226" i="1"/>
  <c r="BK226" i="1"/>
  <c r="AU269" i="1"/>
  <c r="AX269" i="1"/>
  <c r="BI269" i="1"/>
  <c r="AV328" i="1"/>
  <c r="AY328" i="1"/>
  <c r="BJ328" i="1"/>
  <c r="AT328" i="1"/>
  <c r="AW200" i="1"/>
  <c r="AZ200" i="1"/>
  <c r="BK200" i="1"/>
  <c r="AU243" i="1"/>
  <c r="AX243" i="1"/>
  <c r="BI243" i="1"/>
  <c r="AU366" i="1"/>
  <c r="AX366" i="1"/>
  <c r="BI366" i="1"/>
  <c r="AU19" i="1"/>
  <c r="AX19" i="1"/>
  <c r="BI19" i="1"/>
  <c r="AU35" i="1"/>
  <c r="AX35" i="1"/>
  <c r="BI35" i="1"/>
  <c r="AU54" i="1"/>
  <c r="AX54" i="1"/>
  <c r="BI54" i="1"/>
  <c r="AU70" i="1"/>
  <c r="AX70" i="1"/>
  <c r="BI70" i="1"/>
  <c r="AU86" i="1"/>
  <c r="AX86" i="1"/>
  <c r="BI86" i="1"/>
  <c r="AU102" i="1"/>
  <c r="AX102" i="1"/>
  <c r="BI102" i="1"/>
  <c r="AU118" i="1"/>
  <c r="AX118" i="1"/>
  <c r="BI118" i="1"/>
  <c r="AU134" i="1"/>
  <c r="AX134" i="1"/>
  <c r="BI134" i="1"/>
  <c r="AU150" i="1"/>
  <c r="AX150" i="1"/>
  <c r="BI150" i="1"/>
  <c r="AU166" i="1"/>
  <c r="AX166" i="1"/>
  <c r="BI166" i="1"/>
  <c r="AU182" i="1"/>
  <c r="AX182" i="1"/>
  <c r="BI182" i="1"/>
  <c r="AU222" i="1"/>
  <c r="AX222" i="1"/>
  <c r="BI222" i="1"/>
  <c r="AW243" i="1"/>
  <c r="AZ243" i="1"/>
  <c r="BK243" i="1"/>
  <c r="AU286" i="1"/>
  <c r="AX286" i="1"/>
  <c r="BI286" i="1"/>
  <c r="AW307" i="1"/>
  <c r="AZ307" i="1"/>
  <c r="BK307" i="1"/>
  <c r="AU13" i="1"/>
  <c r="AX13" i="1"/>
  <c r="BI13" i="1"/>
  <c r="AU29" i="1"/>
  <c r="AX29" i="1"/>
  <c r="BI29" i="1"/>
  <c r="AU47" i="1"/>
  <c r="AX47" i="1"/>
  <c r="BI47" i="1"/>
  <c r="AU64" i="1"/>
  <c r="AX64" i="1"/>
  <c r="BI64" i="1"/>
  <c r="AU80" i="1"/>
  <c r="AX80" i="1"/>
  <c r="BI80" i="1"/>
  <c r="AU96" i="1"/>
  <c r="AX96" i="1"/>
  <c r="BI96" i="1"/>
  <c r="AU112" i="1"/>
  <c r="AX112" i="1"/>
  <c r="BI112" i="1"/>
  <c r="AU128" i="1"/>
  <c r="AX128" i="1"/>
  <c r="BI128" i="1"/>
  <c r="AU144" i="1"/>
  <c r="AX144" i="1"/>
  <c r="BI144" i="1"/>
  <c r="AU160" i="1"/>
  <c r="AX160" i="1"/>
  <c r="BI160" i="1"/>
  <c r="AU175" i="1"/>
  <c r="AX175" i="1"/>
  <c r="BI175" i="1"/>
  <c r="AU192" i="1"/>
  <c r="AX192" i="1"/>
  <c r="BI192" i="1"/>
  <c r="AW213" i="1"/>
  <c r="AZ213" i="1"/>
  <c r="BK213" i="1"/>
  <c r="AU256" i="1"/>
  <c r="AX256" i="1"/>
  <c r="BI256" i="1"/>
  <c r="AW277" i="1"/>
  <c r="AZ277" i="1"/>
  <c r="BK277" i="1"/>
  <c r="AU341" i="1"/>
  <c r="AX341" i="1"/>
  <c r="BI341" i="1"/>
  <c r="AV183" i="1"/>
  <c r="AY183" i="1"/>
  <c r="BJ183" i="1"/>
  <c r="AT183" i="1"/>
  <c r="AV199" i="1"/>
  <c r="AY199" i="1"/>
  <c r="BJ199" i="1"/>
  <c r="AT199" i="1"/>
  <c r="AV215" i="1"/>
  <c r="AY215" i="1"/>
  <c r="BJ215" i="1"/>
  <c r="AT215" i="1"/>
  <c r="AV231" i="1"/>
  <c r="AY231" i="1"/>
  <c r="BJ231" i="1"/>
  <c r="AT231" i="1"/>
  <c r="AV247" i="1"/>
  <c r="AY247" i="1"/>
  <c r="BJ247" i="1"/>
  <c r="AT247" i="1"/>
  <c r="AV263" i="1"/>
  <c r="AY263" i="1"/>
  <c r="BJ263" i="1"/>
  <c r="AT263" i="1"/>
  <c r="AV279" i="1"/>
  <c r="AY279" i="1"/>
  <c r="BJ279" i="1"/>
  <c r="AT279" i="1"/>
  <c r="AV295" i="1"/>
  <c r="AY295" i="1"/>
  <c r="BJ295" i="1"/>
  <c r="AT295" i="1"/>
  <c r="AV313" i="1"/>
  <c r="AY313" i="1"/>
  <c r="BJ313" i="1"/>
  <c r="AT313" i="1"/>
  <c r="AU313" i="1"/>
  <c r="AX313" i="1"/>
  <c r="BI313" i="1"/>
  <c r="AW323" i="1"/>
  <c r="AZ323" i="1"/>
  <c r="BK323" i="1"/>
  <c r="AU329" i="1"/>
  <c r="AX329" i="1"/>
  <c r="BI329" i="1"/>
  <c r="AW331" i="1"/>
  <c r="AZ331" i="1"/>
  <c r="BK331" i="1"/>
  <c r="AW347" i="1"/>
  <c r="AZ347" i="1"/>
  <c r="BK347" i="1"/>
  <c r="AW363" i="1"/>
  <c r="AZ363" i="1"/>
  <c r="BK363" i="1"/>
  <c r="AV344" i="1"/>
  <c r="AY344" i="1"/>
  <c r="BJ344" i="1"/>
  <c r="AT344" i="1"/>
  <c r="AV360" i="1"/>
  <c r="AY360" i="1"/>
  <c r="BJ360" i="1"/>
  <c r="AT360" i="1"/>
  <c r="AU20" i="1"/>
  <c r="AX20" i="1"/>
  <c r="BI20" i="1"/>
  <c r="AU55" i="1"/>
  <c r="AX55" i="1"/>
  <c r="BI55" i="1"/>
  <c r="AU87" i="1"/>
  <c r="AX87" i="1"/>
  <c r="BI87" i="1"/>
  <c r="AU119" i="1"/>
  <c r="AX119" i="1"/>
  <c r="BI119" i="1"/>
  <c r="AU151" i="1"/>
  <c r="AX151" i="1"/>
  <c r="BI151" i="1"/>
  <c r="AW190" i="1"/>
  <c r="AZ190" i="1"/>
  <c r="BK190" i="1"/>
  <c r="AU233" i="1"/>
  <c r="AX233" i="1"/>
  <c r="BI233" i="1"/>
  <c r="AU197" i="1"/>
  <c r="AX197" i="1"/>
  <c r="BI197" i="1"/>
  <c r="AW282" i="1"/>
  <c r="AZ282" i="1"/>
  <c r="BK282" i="1"/>
  <c r="AW256" i="1"/>
  <c r="AZ256" i="1"/>
  <c r="BK256" i="1"/>
  <c r="AU299" i="1"/>
  <c r="AX299" i="1"/>
  <c r="BI299" i="1"/>
  <c r="AV23" i="1"/>
  <c r="AY23" i="1"/>
  <c r="BJ23" i="1"/>
  <c r="AT23" i="1"/>
  <c r="AV39" i="1"/>
  <c r="AY39" i="1"/>
  <c r="BJ39" i="1"/>
  <c r="AT39" i="1"/>
  <c r="AV58" i="1"/>
  <c r="AY58" i="1"/>
  <c r="BJ58" i="1"/>
  <c r="AT58" i="1"/>
  <c r="AV74" i="1"/>
  <c r="AY74" i="1"/>
  <c r="BJ74" i="1"/>
  <c r="AT74" i="1"/>
  <c r="AV90" i="1"/>
  <c r="AY90" i="1"/>
  <c r="BJ90" i="1"/>
  <c r="AT90" i="1"/>
  <c r="AV106" i="1"/>
  <c r="AY106" i="1"/>
  <c r="BJ106" i="1"/>
  <c r="AT106" i="1"/>
  <c r="AV122" i="1"/>
  <c r="AY122" i="1"/>
  <c r="BJ122" i="1"/>
  <c r="AT122" i="1"/>
  <c r="AV138" i="1"/>
  <c r="AY138" i="1"/>
  <c r="BJ138" i="1"/>
  <c r="AT138" i="1"/>
  <c r="AV154" i="1"/>
  <c r="AY154" i="1"/>
  <c r="BJ154" i="1"/>
  <c r="AT154" i="1"/>
  <c r="AV170" i="1"/>
  <c r="AY170" i="1"/>
  <c r="BJ170" i="1"/>
  <c r="AT170" i="1"/>
  <c r="AW207" i="1"/>
  <c r="AZ207" i="1"/>
  <c r="BK207" i="1"/>
  <c r="AU250" i="1"/>
  <c r="AX250" i="1"/>
  <c r="BI250" i="1"/>
  <c r="AW271" i="1"/>
  <c r="AZ271" i="1"/>
  <c r="BK271" i="1"/>
  <c r="AV322" i="1"/>
  <c r="AY322" i="1"/>
  <c r="BJ322" i="1"/>
  <c r="AT322" i="1"/>
  <c r="AV21" i="1"/>
  <c r="AY21" i="1"/>
  <c r="BJ21" i="1"/>
  <c r="AT21" i="1"/>
  <c r="AV37" i="1"/>
  <c r="AY37" i="1"/>
  <c r="BJ37" i="1"/>
  <c r="AT37" i="1"/>
  <c r="AV56" i="1"/>
  <c r="AY56" i="1"/>
  <c r="BJ56" i="1"/>
  <c r="AT56" i="1"/>
  <c r="AV72" i="1"/>
  <c r="AY72" i="1"/>
  <c r="BJ72" i="1"/>
  <c r="AT72" i="1"/>
  <c r="AV88" i="1"/>
  <c r="AY88" i="1"/>
  <c r="BJ88" i="1"/>
  <c r="AT88" i="1"/>
  <c r="AV104" i="1"/>
  <c r="AY104" i="1"/>
  <c r="BJ104" i="1"/>
  <c r="AT104" i="1"/>
  <c r="AV120" i="1"/>
  <c r="AY120" i="1"/>
  <c r="BJ120" i="1"/>
  <c r="AT120" i="1"/>
  <c r="AV136" i="1"/>
  <c r="AY136" i="1"/>
  <c r="BJ136" i="1"/>
  <c r="AT136" i="1"/>
  <c r="AV152" i="1"/>
  <c r="AY152" i="1"/>
  <c r="BJ152" i="1"/>
  <c r="AT152" i="1"/>
  <c r="AV168" i="1"/>
  <c r="AY168" i="1"/>
  <c r="BJ168" i="1"/>
  <c r="AT168" i="1"/>
  <c r="AU204" i="1"/>
  <c r="AX204" i="1"/>
  <c r="BI204" i="1"/>
  <c r="AW225" i="1"/>
  <c r="AZ225" i="1"/>
  <c r="BK225" i="1"/>
  <c r="AU268" i="1"/>
  <c r="AX268" i="1"/>
  <c r="BI268" i="1"/>
  <c r="AW289" i="1"/>
  <c r="AZ289" i="1"/>
  <c r="BK289" i="1"/>
  <c r="AV327" i="1"/>
  <c r="AY327" i="1"/>
  <c r="BJ327" i="1"/>
  <c r="AT327" i="1"/>
  <c r="AV176" i="1"/>
  <c r="AY176" i="1"/>
  <c r="BJ176" i="1"/>
  <c r="AT176" i="1"/>
  <c r="AV192" i="1"/>
  <c r="AY192" i="1"/>
  <c r="BJ192" i="1"/>
  <c r="AT192" i="1"/>
  <c r="AV208" i="1"/>
  <c r="AY208" i="1"/>
  <c r="BJ208" i="1"/>
  <c r="AT208" i="1"/>
  <c r="AV224" i="1"/>
  <c r="AY224" i="1"/>
  <c r="BJ224" i="1"/>
  <c r="AT224" i="1"/>
  <c r="AV240" i="1"/>
  <c r="AY240" i="1"/>
  <c r="BJ240" i="1"/>
  <c r="AT240" i="1"/>
  <c r="AV256" i="1"/>
  <c r="AY256" i="1"/>
  <c r="BJ256" i="1"/>
  <c r="AT256" i="1"/>
  <c r="AV272" i="1"/>
  <c r="AY272" i="1"/>
  <c r="BJ272" i="1"/>
  <c r="AT272" i="1"/>
  <c r="AV288" i="1"/>
  <c r="AY288" i="1"/>
  <c r="BJ288" i="1"/>
  <c r="AT288" i="1"/>
  <c r="AV304" i="1"/>
  <c r="AY304" i="1"/>
  <c r="BJ304" i="1"/>
  <c r="AT304" i="1"/>
  <c r="AU331" i="1"/>
  <c r="AX331" i="1"/>
  <c r="BI331" i="1"/>
  <c r="AU363" i="1"/>
  <c r="AX363" i="1"/>
  <c r="BI363" i="1"/>
  <c r="AU312" i="1"/>
  <c r="AX312" i="1"/>
  <c r="BI312" i="1"/>
  <c r="AW322" i="1"/>
  <c r="AZ322" i="1"/>
  <c r="BK322" i="1"/>
  <c r="AU328" i="1"/>
  <c r="AX328" i="1"/>
  <c r="BI328" i="1"/>
  <c r="AW7" i="1"/>
  <c r="AW344" i="1"/>
  <c r="AZ344" i="1"/>
  <c r="BK344" i="1"/>
  <c r="AW360" i="1"/>
  <c r="AZ360" i="1"/>
  <c r="BK360" i="1"/>
  <c r="AV333" i="1"/>
  <c r="AY333" i="1"/>
  <c r="BJ333" i="1"/>
  <c r="AT333" i="1"/>
  <c r="AV349" i="1"/>
  <c r="AY349" i="1"/>
  <c r="BJ349" i="1"/>
  <c r="AT349" i="1"/>
  <c r="AV365" i="1"/>
  <c r="AY365" i="1"/>
  <c r="BJ365" i="1"/>
  <c r="AT365" i="1"/>
  <c r="AW69" i="1"/>
  <c r="AZ69" i="1"/>
  <c r="BK69" i="1"/>
  <c r="AW244" i="1"/>
  <c r="AZ244" i="1"/>
  <c r="BK244" i="1"/>
  <c r="AU117" i="1"/>
  <c r="AX117" i="1"/>
  <c r="BI117" i="1"/>
  <c r="AU69" i="1"/>
  <c r="AX69" i="1"/>
  <c r="BI69" i="1"/>
  <c r="AW53" i="1"/>
  <c r="AZ53" i="1"/>
  <c r="BK53" i="1"/>
  <c r="AU231" i="1"/>
  <c r="AX231" i="1"/>
  <c r="BI231" i="1"/>
  <c r="AW196" i="1"/>
  <c r="AZ196" i="1"/>
  <c r="BK196" i="1"/>
  <c r="AW61" i="1"/>
  <c r="AZ61" i="1"/>
  <c r="BK61" i="1"/>
  <c r="AW109" i="1"/>
  <c r="AZ109" i="1"/>
  <c r="BK109" i="1"/>
  <c r="AW236" i="1"/>
  <c r="AZ236" i="1"/>
  <c r="BK236" i="1"/>
  <c r="AW22" i="1"/>
  <c r="AZ22" i="1"/>
  <c r="BK22" i="1"/>
  <c r="AV73" i="1"/>
  <c r="AY73" i="1"/>
  <c r="BJ73" i="1"/>
  <c r="AT73" i="1"/>
  <c r="AW252" i="1"/>
  <c r="AZ252" i="1"/>
  <c r="BK252" i="1"/>
  <c r="AW38" i="1"/>
  <c r="AZ38" i="1"/>
  <c r="BK38" i="1"/>
  <c r="AU125" i="1"/>
  <c r="AX125" i="1"/>
  <c r="BI125" i="1"/>
  <c r="AW133" i="1"/>
  <c r="AZ133" i="1"/>
  <c r="BK133" i="1"/>
  <c r="AW292" i="1"/>
  <c r="AZ292" i="1"/>
  <c r="BK292" i="1"/>
  <c r="AV81" i="1"/>
  <c r="AY81" i="1"/>
  <c r="BJ81" i="1"/>
  <c r="AT81" i="1"/>
  <c r="AV30" i="1"/>
  <c r="AY30" i="1"/>
  <c r="BJ30" i="1"/>
  <c r="AT30" i="1"/>
  <c r="AV161" i="1"/>
  <c r="AY161" i="1"/>
  <c r="BJ161" i="1"/>
  <c r="AT161" i="1"/>
  <c r="AV169" i="1"/>
  <c r="AY169" i="1"/>
  <c r="BJ169" i="1"/>
  <c r="AT169" i="1"/>
  <c r="AU77" i="1"/>
  <c r="AX77" i="1"/>
  <c r="BI77" i="1"/>
  <c r="AU215" i="1"/>
  <c r="AX215" i="1"/>
  <c r="BI215" i="1"/>
  <c r="AV53" i="1"/>
  <c r="AY53" i="1"/>
  <c r="BJ53" i="1"/>
  <c r="AT53" i="1"/>
  <c r="AV117" i="1"/>
  <c r="AY117" i="1"/>
  <c r="BJ117" i="1"/>
  <c r="AT117" i="1"/>
  <c r="AW183" i="1"/>
  <c r="AZ183" i="1"/>
  <c r="BK183" i="1"/>
  <c r="AV42" i="1"/>
  <c r="AY42" i="1"/>
  <c r="BJ42" i="1"/>
  <c r="AT42" i="1"/>
  <c r="AV109" i="1"/>
  <c r="AY109" i="1"/>
  <c r="BJ109" i="1"/>
  <c r="AT109" i="1"/>
  <c r="AV173" i="1"/>
  <c r="AY173" i="1"/>
  <c r="BJ173" i="1"/>
  <c r="AT173" i="1"/>
  <c r="AV8" i="1"/>
  <c r="AY8" i="1"/>
  <c r="BJ8" i="1"/>
  <c r="AT8" i="1"/>
  <c r="AV40" i="1"/>
  <c r="AY40" i="1"/>
  <c r="BJ40" i="1"/>
  <c r="AT40" i="1"/>
  <c r="AV75" i="1"/>
  <c r="AY75" i="1"/>
  <c r="BJ75" i="1"/>
  <c r="AT75" i="1"/>
  <c r="AV107" i="1"/>
  <c r="AY107" i="1"/>
  <c r="BJ107" i="1"/>
  <c r="AT107" i="1"/>
  <c r="AV139" i="1"/>
  <c r="AY139" i="1"/>
  <c r="BJ139" i="1"/>
  <c r="AT139" i="1"/>
  <c r="AV171" i="1"/>
  <c r="AY171" i="1"/>
  <c r="BJ171" i="1"/>
  <c r="AT171" i="1"/>
  <c r="AW214" i="1"/>
  <c r="AZ214" i="1"/>
  <c r="BK214" i="1"/>
  <c r="AU257" i="1"/>
  <c r="AX257" i="1"/>
  <c r="BI257" i="1"/>
  <c r="AU32" i="1"/>
  <c r="AX32" i="1"/>
  <c r="BI32" i="1"/>
  <c r="AU67" i="1"/>
  <c r="AX67" i="1"/>
  <c r="BI67" i="1"/>
  <c r="AU99" i="1"/>
  <c r="AX99" i="1"/>
  <c r="BI99" i="1"/>
  <c r="AU131" i="1"/>
  <c r="AX131" i="1"/>
  <c r="BI131" i="1"/>
  <c r="AU163" i="1"/>
  <c r="AX163" i="1"/>
  <c r="BI163" i="1"/>
  <c r="AW210" i="1"/>
  <c r="AZ210" i="1"/>
  <c r="BK210" i="1"/>
  <c r="AU253" i="1"/>
  <c r="AX253" i="1"/>
  <c r="BI253" i="1"/>
  <c r="AU227" i="1"/>
  <c r="AX227" i="1"/>
  <c r="BI227" i="1"/>
  <c r="AV320" i="1"/>
  <c r="AY320" i="1"/>
  <c r="BJ320" i="1"/>
  <c r="AT320" i="1"/>
  <c r="AU188" i="1"/>
  <c r="AX188" i="1"/>
  <c r="BI188" i="1"/>
  <c r="AU230" i="1"/>
  <c r="AX230" i="1"/>
  <c r="BI230" i="1"/>
  <c r="AW251" i="1"/>
  <c r="AZ251" i="1"/>
  <c r="BK251" i="1"/>
  <c r="AU294" i="1"/>
  <c r="AX294" i="1"/>
  <c r="BI294" i="1"/>
  <c r="AU185" i="1"/>
  <c r="AX185" i="1"/>
  <c r="BI185" i="1"/>
  <c r="AW205" i="1"/>
  <c r="AZ205" i="1"/>
  <c r="BK205" i="1"/>
  <c r="AU248" i="1"/>
  <c r="AX248" i="1"/>
  <c r="BI248" i="1"/>
  <c r="AW269" i="1"/>
  <c r="AZ269" i="1"/>
  <c r="BK269" i="1"/>
  <c r="AV318" i="1"/>
  <c r="AY318" i="1"/>
  <c r="BJ318" i="1"/>
  <c r="AT318" i="1"/>
  <c r="AU361" i="1"/>
  <c r="AX361" i="1"/>
  <c r="BI361" i="1"/>
  <c r="AV181" i="1"/>
  <c r="AY181" i="1"/>
  <c r="BJ181" i="1"/>
  <c r="AT181" i="1"/>
  <c r="AV197" i="1"/>
  <c r="AY197" i="1"/>
  <c r="BJ197" i="1"/>
  <c r="AT197" i="1"/>
  <c r="AV213" i="1"/>
  <c r="AY213" i="1"/>
  <c r="BJ213" i="1"/>
  <c r="AT213" i="1"/>
  <c r="AV229" i="1"/>
  <c r="AY229" i="1"/>
  <c r="BJ229" i="1"/>
  <c r="AT229" i="1"/>
  <c r="AV245" i="1"/>
  <c r="AY245" i="1"/>
  <c r="BJ245" i="1"/>
  <c r="AT245" i="1"/>
  <c r="AV261" i="1"/>
  <c r="AY261" i="1"/>
  <c r="BJ261" i="1"/>
  <c r="AT261" i="1"/>
  <c r="AV277" i="1"/>
  <c r="AY277" i="1"/>
  <c r="BJ277" i="1"/>
  <c r="AT277" i="1"/>
  <c r="AV293" i="1"/>
  <c r="AY293" i="1"/>
  <c r="BJ293" i="1"/>
  <c r="AT293" i="1"/>
  <c r="AV309" i="1"/>
  <c r="AY309" i="1"/>
  <c r="BJ309" i="1"/>
  <c r="AT309" i="1"/>
  <c r="AW313" i="1"/>
  <c r="AZ313" i="1"/>
  <c r="BK313" i="1"/>
  <c r="AU319" i="1"/>
  <c r="AX319" i="1"/>
  <c r="BI319" i="1"/>
  <c r="AW329" i="1"/>
  <c r="AZ329" i="1"/>
  <c r="BK329" i="1"/>
  <c r="AW333" i="1"/>
  <c r="AZ333" i="1"/>
  <c r="BK333" i="1"/>
  <c r="AW349" i="1"/>
  <c r="AZ349" i="1"/>
  <c r="BK349" i="1"/>
  <c r="AW365" i="1"/>
  <c r="AZ365" i="1"/>
  <c r="BK365" i="1"/>
  <c r="AV334" i="1"/>
  <c r="AY334" i="1"/>
  <c r="BJ334" i="1"/>
  <c r="AT334" i="1"/>
  <c r="AV350" i="1"/>
  <c r="AY350" i="1"/>
  <c r="BJ350" i="1"/>
  <c r="AT350" i="1"/>
  <c r="AV366" i="1"/>
  <c r="AY366" i="1"/>
  <c r="BJ366" i="1"/>
  <c r="AT366" i="1"/>
  <c r="AU22" i="1"/>
  <c r="AX22" i="1"/>
  <c r="BI22" i="1"/>
  <c r="AU89" i="1"/>
  <c r="AX89" i="1"/>
  <c r="BI89" i="1"/>
  <c r="AU153" i="1"/>
  <c r="AX153" i="1"/>
  <c r="BI153" i="1"/>
  <c r="AU65" i="1"/>
  <c r="AX65" i="1"/>
  <c r="BI65" i="1"/>
  <c r="AU129" i="1"/>
  <c r="AX129" i="1"/>
  <c r="BI129" i="1"/>
  <c r="AW16" i="1"/>
  <c r="AZ16" i="1"/>
  <c r="BK16" i="1"/>
  <c r="AW50" i="1"/>
  <c r="AZ50" i="1"/>
  <c r="BK50" i="1"/>
  <c r="AW83" i="1"/>
  <c r="AZ83" i="1"/>
  <c r="BK83" i="1"/>
  <c r="AW115" i="1"/>
  <c r="AZ115" i="1"/>
  <c r="BK115" i="1"/>
  <c r="AW147" i="1"/>
  <c r="AZ147" i="1"/>
  <c r="BK147" i="1"/>
  <c r="AW182" i="1"/>
  <c r="AZ182" i="1"/>
  <c r="BK182" i="1"/>
  <c r="AW270" i="1"/>
  <c r="AZ270" i="1"/>
  <c r="BK270" i="1"/>
  <c r="AV12" i="1"/>
  <c r="AY12" i="1"/>
  <c r="BJ12" i="1"/>
  <c r="AT12" i="1"/>
  <c r="AV44" i="1"/>
  <c r="AY44" i="1"/>
  <c r="BJ44" i="1"/>
  <c r="AT44" i="1"/>
  <c r="AV79" i="1"/>
  <c r="AY79" i="1"/>
  <c r="BJ79" i="1"/>
  <c r="AT79" i="1"/>
  <c r="AV111" i="1"/>
  <c r="AY111" i="1"/>
  <c r="BJ111" i="1"/>
  <c r="AT111" i="1"/>
  <c r="AV143" i="1"/>
  <c r="AY143" i="1"/>
  <c r="BJ143" i="1"/>
  <c r="AT143" i="1"/>
  <c r="AW176" i="1"/>
  <c r="AZ176" i="1"/>
  <c r="BK176" i="1"/>
  <c r="AW266" i="1"/>
  <c r="AZ266" i="1"/>
  <c r="BK266" i="1"/>
  <c r="AW208" i="1"/>
  <c r="AZ208" i="1"/>
  <c r="BK208" i="1"/>
  <c r="AU251" i="1"/>
  <c r="AX251" i="1"/>
  <c r="BI251" i="1"/>
  <c r="AW21" i="1"/>
  <c r="AZ21" i="1"/>
  <c r="BK21" i="1"/>
  <c r="AW37" i="1"/>
  <c r="AZ37" i="1"/>
  <c r="BK37" i="1"/>
  <c r="AW56" i="1"/>
  <c r="AZ56" i="1"/>
  <c r="BK56" i="1"/>
  <c r="AW72" i="1"/>
  <c r="AZ72" i="1"/>
  <c r="BK72" i="1"/>
  <c r="AW88" i="1"/>
  <c r="AZ88" i="1"/>
  <c r="BK88" i="1"/>
  <c r="AW104" i="1"/>
  <c r="AZ104" i="1"/>
  <c r="BK104" i="1"/>
  <c r="AW120" i="1"/>
  <c r="AZ120" i="1"/>
  <c r="BK120" i="1"/>
  <c r="AW136" i="1"/>
  <c r="AZ136" i="1"/>
  <c r="BK136" i="1"/>
  <c r="AW152" i="1"/>
  <c r="AZ152" i="1"/>
  <c r="BK152" i="1"/>
  <c r="AW168" i="1"/>
  <c r="AZ168" i="1"/>
  <c r="BK168" i="1"/>
  <c r="AU226" i="1"/>
  <c r="AX226" i="1"/>
  <c r="BI226" i="1"/>
  <c r="AW247" i="1"/>
  <c r="AZ247" i="1"/>
  <c r="BK247" i="1"/>
  <c r="AU290" i="1"/>
  <c r="AX290" i="1"/>
  <c r="BI290" i="1"/>
  <c r="AV314" i="1"/>
  <c r="AY314" i="1"/>
  <c r="BJ314" i="1"/>
  <c r="AT314" i="1"/>
  <c r="AW19" i="1"/>
  <c r="AZ19" i="1"/>
  <c r="BK19" i="1"/>
  <c r="AW35" i="1"/>
  <c r="AZ35" i="1"/>
  <c r="BK35" i="1"/>
  <c r="AW54" i="1"/>
  <c r="AZ54" i="1"/>
  <c r="BK54" i="1"/>
  <c r="AW70" i="1"/>
  <c r="AZ70" i="1"/>
  <c r="BK70" i="1"/>
  <c r="AW86" i="1"/>
  <c r="AZ86" i="1"/>
  <c r="BK86" i="1"/>
  <c r="AW102" i="1"/>
  <c r="AZ102" i="1"/>
  <c r="BK102" i="1"/>
  <c r="AW118" i="1"/>
  <c r="AZ118" i="1"/>
  <c r="BK118" i="1"/>
  <c r="AW134" i="1"/>
  <c r="AZ134" i="1"/>
  <c r="BK134" i="1"/>
  <c r="AW150" i="1"/>
  <c r="AZ150" i="1"/>
  <c r="BK150" i="1"/>
  <c r="AW166" i="1"/>
  <c r="AZ166" i="1"/>
  <c r="BK166" i="1"/>
  <c r="AW201" i="1"/>
  <c r="AZ201" i="1"/>
  <c r="BK201" i="1"/>
  <c r="AU244" i="1"/>
  <c r="AX244" i="1"/>
  <c r="BI244" i="1"/>
  <c r="AW265" i="1"/>
  <c r="AZ265" i="1"/>
  <c r="BK265" i="1"/>
  <c r="AU308" i="1"/>
  <c r="AX308" i="1"/>
  <c r="BI308" i="1"/>
  <c r="AV323" i="1"/>
  <c r="AY323" i="1"/>
  <c r="BJ323" i="1"/>
  <c r="AT323" i="1"/>
  <c r="AV174" i="1"/>
  <c r="AY174" i="1"/>
  <c r="BJ174" i="1"/>
  <c r="AT174" i="1"/>
  <c r="AV190" i="1"/>
  <c r="AY190" i="1"/>
  <c r="BJ190" i="1"/>
  <c r="AT190" i="1"/>
  <c r="AV206" i="1"/>
  <c r="AY206" i="1"/>
  <c r="BJ206" i="1"/>
  <c r="AT206" i="1"/>
  <c r="AV222" i="1"/>
  <c r="AY222" i="1"/>
  <c r="BJ222" i="1"/>
  <c r="AT222" i="1"/>
  <c r="AV238" i="1"/>
  <c r="AY238" i="1"/>
  <c r="BJ238" i="1"/>
  <c r="AT238" i="1"/>
  <c r="AV254" i="1"/>
  <c r="AY254" i="1"/>
  <c r="BJ254" i="1"/>
  <c r="AT254" i="1"/>
  <c r="AV270" i="1"/>
  <c r="AY270" i="1"/>
  <c r="BJ270" i="1"/>
  <c r="AT270" i="1"/>
  <c r="AV286" i="1"/>
  <c r="AY286" i="1"/>
  <c r="BJ286" i="1"/>
  <c r="AT286" i="1"/>
  <c r="AV302" i="1"/>
  <c r="AY302" i="1"/>
  <c r="BJ302" i="1"/>
  <c r="AT302" i="1"/>
  <c r="AU359" i="1"/>
  <c r="AX359" i="1"/>
  <c r="BI359" i="1"/>
  <c r="AU310" i="1"/>
  <c r="AX310" i="1"/>
  <c r="BI310" i="1"/>
  <c r="AW320" i="1"/>
  <c r="AZ320" i="1"/>
  <c r="BK320" i="1"/>
  <c r="AU326" i="1"/>
  <c r="AX326" i="1"/>
  <c r="BI326" i="1"/>
  <c r="AW338" i="1"/>
  <c r="AZ338" i="1"/>
  <c r="BK338" i="1"/>
  <c r="AW354" i="1"/>
  <c r="AZ354" i="1"/>
  <c r="BK354" i="1"/>
  <c r="AW370" i="1"/>
  <c r="AZ370" i="1"/>
  <c r="BK370" i="1"/>
  <c r="AV339" i="1"/>
  <c r="AY339" i="1"/>
  <c r="BJ339" i="1"/>
  <c r="AT339" i="1"/>
  <c r="AV355" i="1"/>
  <c r="AY355" i="1"/>
  <c r="BJ355" i="1"/>
  <c r="AT355" i="1"/>
  <c r="AW65" i="1"/>
  <c r="AZ65" i="1"/>
  <c r="BK65" i="1"/>
  <c r="AW129" i="1"/>
  <c r="AZ129" i="1"/>
  <c r="BK129" i="1"/>
  <c r="AW198" i="1"/>
  <c r="AZ198" i="1"/>
  <c r="BK198" i="1"/>
  <c r="AU241" i="1"/>
  <c r="AX241" i="1"/>
  <c r="BI241" i="1"/>
  <c r="AU354" i="1"/>
  <c r="AX354" i="1"/>
  <c r="BI354" i="1"/>
  <c r="AW20" i="1"/>
  <c r="AZ20" i="1"/>
  <c r="BK20" i="1"/>
  <c r="AW55" i="1"/>
  <c r="AZ55" i="1"/>
  <c r="BK55" i="1"/>
  <c r="AW87" i="1"/>
  <c r="AZ87" i="1"/>
  <c r="BK87" i="1"/>
  <c r="AW119" i="1"/>
  <c r="AZ119" i="1"/>
  <c r="BK119" i="1"/>
  <c r="AW151" i="1"/>
  <c r="AZ151" i="1"/>
  <c r="BK151" i="1"/>
  <c r="AW194" i="1"/>
  <c r="AZ194" i="1"/>
  <c r="BK194" i="1"/>
  <c r="AU237" i="1"/>
  <c r="AX237" i="1"/>
  <c r="BI237" i="1"/>
  <c r="AU211" i="1"/>
  <c r="AX211" i="1"/>
  <c r="BI211" i="1"/>
  <c r="AW296" i="1"/>
  <c r="AZ296" i="1"/>
  <c r="BK296" i="1"/>
  <c r="AU23" i="1"/>
  <c r="AX23" i="1"/>
  <c r="BI23" i="1"/>
  <c r="AU39" i="1"/>
  <c r="AX39" i="1"/>
  <c r="BI39" i="1"/>
  <c r="AU58" i="1"/>
  <c r="AX58" i="1"/>
  <c r="BI58" i="1"/>
  <c r="AU74" i="1"/>
  <c r="AX74" i="1"/>
  <c r="BI74" i="1"/>
  <c r="AU90" i="1"/>
  <c r="AX90" i="1"/>
  <c r="BI90" i="1"/>
  <c r="AU106" i="1"/>
  <c r="AX106" i="1"/>
  <c r="BI106" i="1"/>
  <c r="AU122" i="1"/>
  <c r="AX122" i="1"/>
  <c r="BI122" i="1"/>
  <c r="AU138" i="1"/>
  <c r="AX138" i="1"/>
  <c r="BI138" i="1"/>
  <c r="AU154" i="1"/>
  <c r="AX154" i="1"/>
  <c r="BI154" i="1"/>
  <c r="AU170" i="1"/>
  <c r="AX170" i="1"/>
  <c r="BI170" i="1"/>
  <c r="AU186" i="1"/>
  <c r="AX186" i="1"/>
  <c r="BI186" i="1"/>
  <c r="AU206" i="1"/>
  <c r="AX206" i="1"/>
  <c r="BI206" i="1"/>
  <c r="AW227" i="1"/>
  <c r="AZ227" i="1"/>
  <c r="BK227" i="1"/>
  <c r="AU270" i="1"/>
  <c r="AX270" i="1"/>
  <c r="BI270" i="1"/>
  <c r="AW291" i="1"/>
  <c r="AZ291" i="1"/>
  <c r="BK291" i="1"/>
  <c r="AU17" i="1"/>
  <c r="AX17" i="1"/>
  <c r="BI17" i="1"/>
  <c r="AU33" i="1"/>
  <c r="AX33" i="1"/>
  <c r="BI33" i="1"/>
  <c r="AU52" i="1"/>
  <c r="AX52" i="1"/>
  <c r="BI52" i="1"/>
  <c r="AU68" i="1"/>
  <c r="AX68" i="1"/>
  <c r="BI68" i="1"/>
  <c r="AU84" i="1"/>
  <c r="AX84" i="1"/>
  <c r="BI84" i="1"/>
  <c r="AU100" i="1"/>
  <c r="AX100" i="1"/>
  <c r="BI100" i="1"/>
  <c r="AU116" i="1"/>
  <c r="AX116" i="1"/>
  <c r="BI116" i="1"/>
  <c r="AU132" i="1"/>
  <c r="AX132" i="1"/>
  <c r="BI132" i="1"/>
  <c r="AU148" i="1"/>
  <c r="AX148" i="1"/>
  <c r="BI148" i="1"/>
  <c r="AU164" i="1"/>
  <c r="AX164" i="1"/>
  <c r="BI164" i="1"/>
  <c r="AU179" i="1"/>
  <c r="AX179" i="1"/>
  <c r="BI179" i="1"/>
  <c r="AW197" i="1"/>
  <c r="AZ197" i="1"/>
  <c r="BK197" i="1"/>
  <c r="AU240" i="1"/>
  <c r="AX240" i="1"/>
  <c r="BI240" i="1"/>
  <c r="AW261" i="1"/>
  <c r="AZ261" i="1"/>
  <c r="BK261" i="1"/>
  <c r="AU304" i="1"/>
  <c r="AX304" i="1"/>
  <c r="BI304" i="1"/>
  <c r="AU349" i="1"/>
  <c r="AX349" i="1"/>
  <c r="BI349" i="1"/>
  <c r="AV187" i="1"/>
  <c r="AY187" i="1"/>
  <c r="BJ187" i="1"/>
  <c r="AT187" i="1"/>
  <c r="AV203" i="1"/>
  <c r="AY203" i="1"/>
  <c r="BJ203" i="1"/>
  <c r="AT203" i="1"/>
  <c r="AV219" i="1"/>
  <c r="AY219" i="1"/>
  <c r="BJ219" i="1"/>
  <c r="AT219" i="1"/>
  <c r="AV235" i="1"/>
  <c r="AY235" i="1"/>
  <c r="BJ235" i="1"/>
  <c r="AT235" i="1"/>
  <c r="AV251" i="1"/>
  <c r="AY251" i="1"/>
  <c r="BJ251" i="1"/>
  <c r="AT251" i="1"/>
  <c r="AV267" i="1"/>
  <c r="AY267" i="1"/>
  <c r="BJ267" i="1"/>
  <c r="AT267" i="1"/>
  <c r="AV283" i="1"/>
  <c r="AY283" i="1"/>
  <c r="BJ283" i="1"/>
  <c r="AT283" i="1"/>
  <c r="AV299" i="1"/>
  <c r="AY299" i="1"/>
  <c r="BJ299" i="1"/>
  <c r="AT299" i="1"/>
  <c r="AV321" i="1"/>
  <c r="AY321" i="1"/>
  <c r="BJ321" i="1"/>
  <c r="AT321" i="1"/>
  <c r="AU309" i="1"/>
  <c r="AX309" i="1"/>
  <c r="BI309" i="1"/>
  <c r="AW319" i="1"/>
  <c r="AZ319" i="1"/>
  <c r="BK319" i="1"/>
  <c r="AU325" i="1"/>
  <c r="AX325" i="1"/>
  <c r="BI325" i="1"/>
  <c r="AW335" i="1"/>
  <c r="AZ335" i="1"/>
  <c r="BK335" i="1"/>
  <c r="AW351" i="1"/>
  <c r="AZ351" i="1"/>
  <c r="BK351" i="1"/>
  <c r="AW367" i="1"/>
  <c r="AZ367" i="1"/>
  <c r="BK367" i="1"/>
  <c r="AV332" i="1"/>
  <c r="AY332" i="1"/>
  <c r="BJ332" i="1"/>
  <c r="AT332" i="1"/>
  <c r="AV348" i="1"/>
  <c r="AY348" i="1"/>
  <c r="BJ348" i="1"/>
  <c r="AT348" i="1"/>
  <c r="AV364" i="1"/>
  <c r="AY364" i="1"/>
  <c r="BJ364" i="1"/>
  <c r="AT364" i="1"/>
  <c r="AU28" i="1"/>
  <c r="AX28" i="1"/>
  <c r="BI28" i="1"/>
  <c r="AU63" i="1"/>
  <c r="AX63" i="1"/>
  <c r="BI63" i="1"/>
  <c r="AU95" i="1"/>
  <c r="AX95" i="1"/>
  <c r="BI95" i="1"/>
  <c r="AU127" i="1"/>
  <c r="AX127" i="1"/>
  <c r="BI127" i="1"/>
  <c r="AU159" i="1"/>
  <c r="AX159" i="1"/>
  <c r="BI159" i="1"/>
  <c r="AU201" i="1"/>
  <c r="AX201" i="1"/>
  <c r="BI201" i="1"/>
  <c r="AW286" i="1"/>
  <c r="AZ286" i="1"/>
  <c r="BK286" i="1"/>
  <c r="AW250" i="1"/>
  <c r="AZ250" i="1"/>
  <c r="BK250" i="1"/>
  <c r="AU293" i="1"/>
  <c r="AX293" i="1"/>
  <c r="BI293" i="1"/>
  <c r="AW224" i="1"/>
  <c r="AZ224" i="1"/>
  <c r="BK224" i="1"/>
  <c r="AU267" i="1"/>
  <c r="AX267" i="1"/>
  <c r="BI267" i="1"/>
  <c r="AV11" i="1"/>
  <c r="AY11" i="1"/>
  <c r="BJ11" i="1"/>
  <c r="AT11" i="1"/>
  <c r="AV27" i="1"/>
  <c r="AY27" i="1"/>
  <c r="BJ27" i="1"/>
  <c r="AT27" i="1"/>
  <c r="AV43" i="1"/>
  <c r="AY43" i="1"/>
  <c r="BJ43" i="1"/>
  <c r="AT43" i="1"/>
  <c r="AV62" i="1"/>
  <c r="AY62" i="1"/>
  <c r="BJ62" i="1"/>
  <c r="AT62" i="1"/>
  <c r="AV78" i="1"/>
  <c r="AY78" i="1"/>
  <c r="BJ78" i="1"/>
  <c r="AT78" i="1"/>
  <c r="AV94" i="1"/>
  <c r="AY94" i="1"/>
  <c r="BJ94" i="1"/>
  <c r="AT94" i="1"/>
  <c r="AV110" i="1"/>
  <c r="AY110" i="1"/>
  <c r="BJ110" i="1"/>
  <c r="AT110" i="1"/>
  <c r="AV126" i="1"/>
  <c r="AY126" i="1"/>
  <c r="BJ126" i="1"/>
  <c r="AT126" i="1"/>
  <c r="AV142" i="1"/>
  <c r="AY142" i="1"/>
  <c r="BJ142" i="1"/>
  <c r="AT142" i="1"/>
  <c r="AV158" i="1"/>
  <c r="AY158" i="1"/>
  <c r="BJ158" i="1"/>
  <c r="AT158" i="1"/>
  <c r="AW191" i="1"/>
  <c r="AZ191" i="1"/>
  <c r="BK191" i="1"/>
  <c r="AU234" i="1"/>
  <c r="AX234" i="1"/>
  <c r="BI234" i="1"/>
  <c r="AW255" i="1"/>
  <c r="AZ255" i="1"/>
  <c r="BK255" i="1"/>
  <c r="AU298" i="1"/>
  <c r="AX298" i="1"/>
  <c r="BI298" i="1"/>
  <c r="AU340" i="1"/>
  <c r="AX340" i="1"/>
  <c r="BI340" i="1"/>
  <c r="AV9" i="1"/>
  <c r="AY9" i="1"/>
  <c r="BJ9" i="1"/>
  <c r="AT9" i="1"/>
  <c r="AV25" i="1"/>
  <c r="AY25" i="1"/>
  <c r="BJ25" i="1"/>
  <c r="AT25" i="1"/>
  <c r="AV41" i="1"/>
  <c r="AY41" i="1"/>
  <c r="BJ41" i="1"/>
  <c r="AT41" i="1"/>
  <c r="AV60" i="1"/>
  <c r="AY60" i="1"/>
  <c r="BJ60" i="1"/>
  <c r="AT60" i="1"/>
  <c r="AV76" i="1"/>
  <c r="AY76" i="1"/>
  <c r="BJ76" i="1"/>
  <c r="AT76" i="1"/>
  <c r="AV92" i="1"/>
  <c r="AY92" i="1"/>
  <c r="BJ92" i="1"/>
  <c r="AT92" i="1"/>
  <c r="AV108" i="1"/>
  <c r="AY108" i="1"/>
  <c r="BJ108" i="1"/>
  <c r="AT108" i="1"/>
  <c r="AV124" i="1"/>
  <c r="AY124" i="1"/>
  <c r="BJ124" i="1"/>
  <c r="AT124" i="1"/>
  <c r="AV140" i="1"/>
  <c r="AY140" i="1"/>
  <c r="BJ140" i="1"/>
  <c r="AT140" i="1"/>
  <c r="AV156" i="1"/>
  <c r="AY156" i="1"/>
  <c r="BJ156" i="1"/>
  <c r="AT156" i="1"/>
  <c r="AV172" i="1"/>
  <c r="AY172" i="1"/>
  <c r="BJ172" i="1"/>
  <c r="AT172" i="1"/>
  <c r="AW209" i="1"/>
  <c r="AZ209" i="1"/>
  <c r="BK209" i="1"/>
  <c r="AU252" i="1"/>
  <c r="AX252" i="1"/>
  <c r="BI252" i="1"/>
  <c r="AW273" i="1"/>
  <c r="AZ273" i="1"/>
  <c r="BK273" i="1"/>
  <c r="AU336" i="1"/>
  <c r="AX336" i="1"/>
  <c r="BI336" i="1"/>
  <c r="AV180" i="1"/>
  <c r="AY180" i="1"/>
  <c r="BJ180" i="1"/>
  <c r="AT180" i="1"/>
  <c r="AV196" i="1"/>
  <c r="AY196" i="1"/>
  <c r="BJ196" i="1"/>
  <c r="AT196" i="1"/>
  <c r="AV212" i="1"/>
  <c r="AY212" i="1"/>
  <c r="BJ212" i="1"/>
  <c r="AT212" i="1"/>
  <c r="AV228" i="1"/>
  <c r="AY228" i="1"/>
  <c r="BJ228" i="1"/>
  <c r="AT228" i="1"/>
  <c r="AV244" i="1"/>
  <c r="AY244" i="1"/>
  <c r="BJ244" i="1"/>
  <c r="AT244" i="1"/>
  <c r="AV260" i="1"/>
  <c r="AY260" i="1"/>
  <c r="BJ260" i="1"/>
  <c r="AT260" i="1"/>
  <c r="AV276" i="1"/>
  <c r="AY276" i="1"/>
  <c r="BJ276" i="1"/>
  <c r="AT276" i="1"/>
  <c r="AV292" i="1"/>
  <c r="AY292" i="1"/>
  <c r="BJ292" i="1"/>
  <c r="AT292" i="1"/>
  <c r="AV308" i="1"/>
  <c r="AY308" i="1"/>
  <c r="BJ308" i="1"/>
  <c r="AT308" i="1"/>
  <c r="AU339" i="1"/>
  <c r="AX339" i="1"/>
  <c r="BI339" i="1"/>
  <c r="AW318" i="1"/>
  <c r="AZ318" i="1"/>
  <c r="BK318" i="1"/>
  <c r="AU324" i="1"/>
  <c r="AX324" i="1"/>
  <c r="BI324" i="1"/>
  <c r="AW332" i="1"/>
  <c r="AZ332" i="1"/>
  <c r="BK332" i="1"/>
  <c r="AW348" i="1"/>
  <c r="AZ348" i="1"/>
  <c r="BK348" i="1"/>
  <c r="AW364" i="1"/>
  <c r="AZ364" i="1"/>
  <c r="BK364" i="1"/>
  <c r="AV337" i="1"/>
  <c r="AY337" i="1"/>
  <c r="BJ337" i="1"/>
  <c r="AT337" i="1"/>
  <c r="AV353" i="1"/>
  <c r="AY353" i="1"/>
  <c r="BJ353" i="1"/>
  <c r="AT353" i="1"/>
  <c r="AV369" i="1"/>
  <c r="AY369" i="1"/>
  <c r="BJ369" i="1"/>
  <c r="AT369" i="1"/>
  <c r="AU61" i="1"/>
  <c r="AX61" i="1"/>
  <c r="BI61" i="1"/>
  <c r="AU18" i="1"/>
  <c r="AX18" i="1"/>
  <c r="BI18" i="1"/>
  <c r="AU149" i="1"/>
  <c r="AX149" i="1"/>
  <c r="BI149" i="1"/>
  <c r="AU101" i="1"/>
  <c r="AX101" i="1"/>
  <c r="BI101" i="1"/>
  <c r="AW268" i="1"/>
  <c r="AZ268" i="1"/>
  <c r="BK268" i="1"/>
  <c r="AU207" i="1"/>
  <c r="AX207" i="1"/>
  <c r="BI207" i="1"/>
  <c r="AV57" i="1"/>
  <c r="AY57" i="1"/>
  <c r="BJ57" i="1"/>
  <c r="AT57" i="1"/>
  <c r="AW260" i="1"/>
  <c r="AZ260" i="1"/>
  <c r="BK260" i="1"/>
  <c r="AW93" i="1"/>
  <c r="AZ93" i="1"/>
  <c r="BK93" i="1"/>
  <c r="AW10" i="1"/>
  <c r="AZ10" i="1"/>
  <c r="BK10" i="1"/>
  <c r="AW141" i="1"/>
  <c r="AZ141" i="1"/>
  <c r="BK141" i="1"/>
  <c r="AV105" i="1"/>
  <c r="AY105" i="1"/>
  <c r="BJ105" i="1"/>
  <c r="AT105" i="1"/>
  <c r="AW284" i="1"/>
  <c r="AZ284" i="1"/>
  <c r="BK284" i="1"/>
  <c r="AW89" i="1"/>
  <c r="AZ89" i="1"/>
  <c r="BK89" i="1"/>
  <c r="AW101" i="1"/>
  <c r="AZ101" i="1"/>
  <c r="BK101" i="1"/>
  <c r="AU223" i="1"/>
  <c r="AX223" i="1"/>
  <c r="BI223" i="1"/>
  <c r="AW117" i="1"/>
  <c r="AZ117" i="1"/>
  <c r="BK117" i="1"/>
  <c r="AU295" i="1"/>
  <c r="AX295" i="1"/>
  <c r="BI295" i="1"/>
  <c r="AW105" i="1"/>
  <c r="AZ105" i="1"/>
  <c r="BK105" i="1"/>
  <c r="AU239" i="1"/>
  <c r="AX239" i="1"/>
  <c r="BI239" i="1"/>
  <c r="AW34" i="1"/>
  <c r="AZ34" i="1"/>
  <c r="BK34" i="1"/>
  <c r="AV113" i="1"/>
  <c r="AY113" i="1"/>
  <c r="BJ113" i="1"/>
  <c r="AT113" i="1"/>
  <c r="AV65" i="1"/>
  <c r="AY65" i="1"/>
  <c r="BJ65" i="1"/>
  <c r="AT65" i="1"/>
  <c r="AV38" i="1"/>
  <c r="AY38" i="1"/>
  <c r="BJ38" i="1"/>
  <c r="AT38" i="1"/>
  <c r="AW220" i="1"/>
  <c r="AZ220" i="1"/>
  <c r="BK220" i="1"/>
  <c r="AU109" i="1"/>
  <c r="AX109" i="1"/>
  <c r="BI109" i="1"/>
  <c r="AU247" i="1"/>
  <c r="AX247" i="1"/>
  <c r="BI247" i="1"/>
  <c r="AV69" i="1"/>
  <c r="AY69" i="1"/>
  <c r="BJ69" i="1"/>
  <c r="AT69" i="1"/>
  <c r="AV133" i="1"/>
  <c r="AY133" i="1"/>
  <c r="BJ133" i="1"/>
  <c r="AT133" i="1"/>
  <c r="AV61" i="1"/>
  <c r="AY61" i="1"/>
  <c r="BJ61" i="1"/>
  <c r="AT61" i="1"/>
  <c r="AV125" i="1"/>
  <c r="AY125" i="1"/>
  <c r="BJ125" i="1"/>
  <c r="AT125" i="1"/>
  <c r="AV16" i="1"/>
  <c r="AY16" i="1"/>
  <c r="BJ16" i="1"/>
  <c r="AT16" i="1"/>
  <c r="AV50" i="1"/>
  <c r="AY50" i="1"/>
  <c r="BJ50" i="1"/>
  <c r="AT50" i="1"/>
  <c r="AV83" i="1"/>
  <c r="AY83" i="1"/>
  <c r="BJ83" i="1"/>
  <c r="AT83" i="1"/>
  <c r="AV115" i="1"/>
  <c r="AY115" i="1"/>
  <c r="BJ115" i="1"/>
  <c r="AT115" i="1"/>
  <c r="AV147" i="1"/>
  <c r="AY147" i="1"/>
  <c r="BJ147" i="1"/>
  <c r="AT147" i="1"/>
  <c r="AW178" i="1"/>
  <c r="AZ178" i="1"/>
  <c r="BK178" i="1"/>
  <c r="AU225" i="1"/>
  <c r="AX225" i="1"/>
  <c r="BI225" i="1"/>
  <c r="AV312" i="1"/>
  <c r="AY312" i="1"/>
  <c r="BJ312" i="1"/>
  <c r="AT312" i="1"/>
  <c r="AU8" i="1"/>
  <c r="AX8" i="1"/>
  <c r="BI8" i="1"/>
  <c r="AU40" i="1"/>
  <c r="AX40" i="1"/>
  <c r="BI40" i="1"/>
  <c r="AU75" i="1"/>
  <c r="AX75" i="1"/>
  <c r="BI75" i="1"/>
  <c r="AU107" i="1"/>
  <c r="AX107" i="1"/>
  <c r="BI107" i="1"/>
  <c r="AU139" i="1"/>
  <c r="AX139" i="1"/>
  <c r="BI139" i="1"/>
  <c r="AU171" i="1"/>
  <c r="AX171" i="1"/>
  <c r="BI171" i="1"/>
  <c r="AU221" i="1"/>
  <c r="AX221" i="1"/>
  <c r="BI221" i="1"/>
  <c r="AW306" i="1"/>
  <c r="AZ306" i="1"/>
  <c r="BK306" i="1"/>
  <c r="AU195" i="1"/>
  <c r="AX195" i="1"/>
  <c r="BI195" i="1"/>
  <c r="AW280" i="1"/>
  <c r="AZ280" i="1"/>
  <c r="BK280" i="1"/>
  <c r="AU350" i="1"/>
  <c r="AX350" i="1"/>
  <c r="BI350" i="1"/>
  <c r="AU176" i="1"/>
  <c r="AX176" i="1"/>
  <c r="BI176" i="1"/>
  <c r="AU214" i="1"/>
  <c r="AX214" i="1"/>
  <c r="BI214" i="1"/>
  <c r="AW235" i="1"/>
  <c r="AZ235" i="1"/>
  <c r="BK235" i="1"/>
  <c r="AU278" i="1"/>
  <c r="AX278" i="1"/>
  <c r="BI278" i="1"/>
  <c r="AW299" i="1"/>
  <c r="AZ299" i="1"/>
  <c r="BK299" i="1"/>
  <c r="AU189" i="1"/>
  <c r="AX189" i="1"/>
  <c r="BI189" i="1"/>
  <c r="AU232" i="1"/>
  <c r="AX232" i="1"/>
  <c r="BI232" i="1"/>
  <c r="AW253" i="1"/>
  <c r="AZ253" i="1"/>
  <c r="BK253" i="1"/>
  <c r="AU296" i="1"/>
  <c r="AX296" i="1"/>
  <c r="BI296" i="1"/>
  <c r="AU337" i="1"/>
  <c r="AX337" i="1"/>
  <c r="BI337" i="1"/>
  <c r="AU369" i="1"/>
  <c r="AX369" i="1"/>
  <c r="BI369" i="1"/>
  <c r="AV185" i="1"/>
  <c r="AY185" i="1"/>
  <c r="BJ185" i="1"/>
  <c r="AT185" i="1"/>
  <c r="AV201" i="1"/>
  <c r="AY201" i="1"/>
  <c r="BJ201" i="1"/>
  <c r="AT201" i="1"/>
  <c r="AV217" i="1"/>
  <c r="AY217" i="1"/>
  <c r="BJ217" i="1"/>
  <c r="AT217" i="1"/>
  <c r="AV233" i="1"/>
  <c r="AY233" i="1"/>
  <c r="BJ233" i="1"/>
  <c r="AT233" i="1"/>
  <c r="AV249" i="1"/>
  <c r="AY249" i="1"/>
  <c r="BJ249" i="1"/>
  <c r="AT249" i="1"/>
  <c r="AV265" i="1"/>
  <c r="AY265" i="1"/>
  <c r="BJ265" i="1"/>
  <c r="AT265" i="1"/>
  <c r="AV281" i="1"/>
  <c r="AY281" i="1"/>
  <c r="BJ281" i="1"/>
  <c r="AT281" i="1"/>
  <c r="AV297" i="1"/>
  <c r="AY297" i="1"/>
  <c r="BJ297" i="1"/>
  <c r="AT297" i="1"/>
  <c r="AV317" i="1"/>
  <c r="AY317" i="1"/>
  <c r="BJ317" i="1"/>
  <c r="AT317" i="1"/>
  <c r="AW309" i="1"/>
  <c r="AZ309" i="1"/>
  <c r="BK309" i="1"/>
  <c r="AU315" i="1"/>
  <c r="AX315" i="1"/>
  <c r="BI315" i="1"/>
  <c r="AW325" i="1"/>
  <c r="AZ325" i="1"/>
  <c r="BK325" i="1"/>
  <c r="AW337" i="1"/>
  <c r="AZ337" i="1"/>
  <c r="BK337" i="1"/>
  <c r="AW353" i="1"/>
  <c r="AZ353" i="1"/>
  <c r="BK353" i="1"/>
  <c r="AW369" i="1"/>
  <c r="AZ369" i="1"/>
  <c r="BK369" i="1"/>
  <c r="AV338" i="1"/>
  <c r="AY338" i="1"/>
  <c r="BJ338" i="1"/>
  <c r="AT338" i="1"/>
  <c r="AV354" i="1"/>
  <c r="AY354" i="1"/>
  <c r="BJ354" i="1"/>
  <c r="AT354" i="1"/>
  <c r="AV370" i="1"/>
  <c r="AY370" i="1"/>
  <c r="BJ370" i="1"/>
  <c r="AT370" i="1"/>
  <c r="AU38" i="1"/>
  <c r="AX38" i="1"/>
  <c r="BI38" i="1"/>
  <c r="AU105" i="1"/>
  <c r="AX105" i="1"/>
  <c r="BI105" i="1"/>
  <c r="AU169" i="1"/>
  <c r="AX169" i="1"/>
  <c r="BI169" i="1"/>
  <c r="AU14" i="1"/>
  <c r="AX14" i="1"/>
  <c r="BI14" i="1"/>
  <c r="AU81" i="1"/>
  <c r="AX81" i="1"/>
  <c r="BI81" i="1"/>
  <c r="AU145" i="1"/>
  <c r="AX145" i="1"/>
  <c r="BI145" i="1"/>
  <c r="AW24" i="1"/>
  <c r="AZ24" i="1"/>
  <c r="BK24" i="1"/>
  <c r="AW59" i="1"/>
  <c r="AZ59" i="1"/>
  <c r="BK59" i="1"/>
  <c r="AW91" i="1"/>
  <c r="AZ91" i="1"/>
  <c r="BK91" i="1"/>
  <c r="AW123" i="1"/>
  <c r="AZ123" i="1"/>
  <c r="BK123" i="1"/>
  <c r="AW155" i="1"/>
  <c r="AZ155" i="1"/>
  <c r="BK155" i="1"/>
  <c r="AW238" i="1"/>
  <c r="AZ238" i="1"/>
  <c r="BK238" i="1"/>
  <c r="AU281" i="1"/>
  <c r="AX281" i="1"/>
  <c r="BI281" i="1"/>
  <c r="AV20" i="1"/>
  <c r="AY20" i="1"/>
  <c r="BJ20" i="1"/>
  <c r="AT20" i="1"/>
  <c r="AV55" i="1"/>
  <c r="AY55" i="1"/>
  <c r="BJ55" i="1"/>
  <c r="AT55" i="1"/>
  <c r="AV87" i="1"/>
  <c r="AY87" i="1"/>
  <c r="BJ87" i="1"/>
  <c r="AT87" i="1"/>
  <c r="AV119" i="1"/>
  <c r="AY119" i="1"/>
  <c r="BJ119" i="1"/>
  <c r="AT119" i="1"/>
  <c r="AV151" i="1"/>
  <c r="AY151" i="1"/>
  <c r="BJ151" i="1"/>
  <c r="AT151" i="1"/>
  <c r="AW234" i="1"/>
  <c r="AZ234" i="1"/>
  <c r="BK234" i="1"/>
  <c r="AU277" i="1"/>
  <c r="AX277" i="1"/>
  <c r="BI277" i="1"/>
  <c r="AU219" i="1"/>
  <c r="AX219" i="1"/>
  <c r="BI219" i="1"/>
  <c r="AW304" i="1"/>
  <c r="AZ304" i="1"/>
  <c r="BK304" i="1"/>
  <c r="AW9" i="1"/>
  <c r="AZ9" i="1"/>
  <c r="BK9" i="1"/>
  <c r="AW25" i="1"/>
  <c r="AZ25" i="1"/>
  <c r="BK25" i="1"/>
  <c r="AW41" i="1"/>
  <c r="AZ41" i="1"/>
  <c r="BK41" i="1"/>
  <c r="AW60" i="1"/>
  <c r="AZ60" i="1"/>
  <c r="BK60" i="1"/>
  <c r="AW76" i="1"/>
  <c r="AZ76" i="1"/>
  <c r="BK76" i="1"/>
  <c r="AW92" i="1"/>
  <c r="AZ92" i="1"/>
  <c r="BK92" i="1"/>
  <c r="AW108" i="1"/>
  <c r="AZ108" i="1"/>
  <c r="BK108" i="1"/>
  <c r="AW124" i="1"/>
  <c r="AZ124" i="1"/>
  <c r="BK124" i="1"/>
  <c r="AW140" i="1"/>
  <c r="AZ140" i="1"/>
  <c r="BK140" i="1"/>
  <c r="AW156" i="1"/>
  <c r="AZ156" i="1"/>
  <c r="BK156" i="1"/>
  <c r="AW172" i="1"/>
  <c r="AZ172" i="1"/>
  <c r="BK172" i="1"/>
  <c r="AU210" i="1"/>
  <c r="AX210" i="1"/>
  <c r="BI210" i="1"/>
  <c r="AW231" i="1"/>
  <c r="AZ231" i="1"/>
  <c r="BK231" i="1"/>
  <c r="AU274" i="1"/>
  <c r="AX274" i="1"/>
  <c r="BI274" i="1"/>
  <c r="AW295" i="1"/>
  <c r="AZ295" i="1"/>
  <c r="BK295" i="1"/>
  <c r="AU332" i="1"/>
  <c r="AX332" i="1"/>
  <c r="BI332" i="1"/>
  <c r="AW23" i="1"/>
  <c r="AZ23" i="1"/>
  <c r="BK23" i="1"/>
  <c r="AW39" i="1"/>
  <c r="AZ39" i="1"/>
  <c r="BK39" i="1"/>
  <c r="AW58" i="1"/>
  <c r="AZ58" i="1"/>
  <c r="BK58" i="1"/>
  <c r="AW74" i="1"/>
  <c r="AZ74" i="1"/>
  <c r="BK74" i="1"/>
  <c r="AW90" i="1"/>
  <c r="AZ90" i="1"/>
  <c r="BK90" i="1"/>
  <c r="AW106" i="1"/>
  <c r="AZ106" i="1"/>
  <c r="BK106" i="1"/>
  <c r="AW122" i="1"/>
  <c r="AZ122" i="1"/>
  <c r="BK122" i="1"/>
  <c r="AW138" i="1"/>
  <c r="AZ138" i="1"/>
  <c r="BK138" i="1"/>
  <c r="AW154" i="1"/>
  <c r="AZ154" i="1"/>
  <c r="BK154" i="1"/>
  <c r="AW170" i="1"/>
  <c r="AZ170" i="1"/>
  <c r="BK170" i="1"/>
  <c r="AU228" i="1"/>
  <c r="AX228" i="1"/>
  <c r="BI228" i="1"/>
  <c r="AW249" i="1"/>
  <c r="AZ249" i="1"/>
  <c r="BK249" i="1"/>
  <c r="AU292" i="1"/>
  <c r="AX292" i="1"/>
  <c r="BI292" i="1"/>
  <c r="AV178" i="1"/>
  <c r="AY178" i="1"/>
  <c r="BJ178" i="1"/>
  <c r="AT178" i="1"/>
  <c r="AV194" i="1"/>
  <c r="AY194" i="1"/>
  <c r="BJ194" i="1"/>
  <c r="AT194" i="1"/>
  <c r="AV210" i="1"/>
  <c r="AY210" i="1"/>
  <c r="BJ210" i="1"/>
  <c r="AT210" i="1"/>
  <c r="AV226" i="1"/>
  <c r="AY226" i="1"/>
  <c r="BJ226" i="1"/>
  <c r="AT226" i="1"/>
  <c r="AV242" i="1"/>
  <c r="AY242" i="1"/>
  <c r="BJ242" i="1"/>
  <c r="AT242" i="1"/>
  <c r="AV258" i="1"/>
  <c r="AY258" i="1"/>
  <c r="BJ258" i="1"/>
  <c r="AT258" i="1"/>
  <c r="AV274" i="1"/>
  <c r="AY274" i="1"/>
  <c r="BJ274" i="1"/>
  <c r="AT274" i="1"/>
  <c r="AV290" i="1"/>
  <c r="AY290" i="1"/>
  <c r="BJ290" i="1"/>
  <c r="AT290" i="1"/>
  <c r="AV306" i="1"/>
  <c r="AY306" i="1"/>
  <c r="BJ306" i="1"/>
  <c r="AT306" i="1"/>
  <c r="AU335" i="1"/>
  <c r="AX335" i="1"/>
  <c r="BI335" i="1"/>
  <c r="AU367" i="1"/>
  <c r="AX367" i="1"/>
  <c r="BI367" i="1"/>
  <c r="AW316" i="1"/>
  <c r="AZ316" i="1"/>
  <c r="BK316" i="1"/>
  <c r="AU322" i="1"/>
  <c r="AX322" i="1"/>
  <c r="BI322" i="1"/>
  <c r="AW342" i="1"/>
  <c r="AZ342" i="1"/>
  <c r="BK342" i="1"/>
  <c r="AW358" i="1"/>
  <c r="AZ358" i="1"/>
  <c r="BK358" i="1"/>
  <c r="AV343" i="1"/>
  <c r="AY343" i="1"/>
  <c r="BJ343" i="1"/>
  <c r="AT343" i="1"/>
  <c r="AV359" i="1"/>
  <c r="AY359" i="1"/>
  <c r="BJ359" i="1"/>
  <c r="AT359" i="1"/>
  <c r="AW14" i="1"/>
  <c r="AZ14" i="1"/>
  <c r="BK14" i="1"/>
  <c r="AW81" i="1"/>
  <c r="AZ81" i="1"/>
  <c r="BK81" i="1"/>
  <c r="AW145" i="1"/>
  <c r="AZ145" i="1"/>
  <c r="BK145" i="1"/>
  <c r="AU209" i="1"/>
  <c r="AX209" i="1"/>
  <c r="BI209" i="1"/>
  <c r="AW294" i="1"/>
  <c r="AZ294" i="1"/>
  <c r="BK294" i="1"/>
  <c r="AW28" i="1"/>
  <c r="AZ28" i="1"/>
  <c r="BK28" i="1"/>
  <c r="AW63" i="1"/>
  <c r="AZ63" i="1"/>
  <c r="BK63" i="1"/>
  <c r="AW95" i="1"/>
  <c r="AZ95" i="1"/>
  <c r="BK95" i="1"/>
  <c r="AW127" i="1"/>
  <c r="AZ127" i="1"/>
  <c r="BK127" i="1"/>
  <c r="AW159" i="1"/>
  <c r="AZ159" i="1"/>
  <c r="BK159" i="1"/>
  <c r="AU205" i="1"/>
  <c r="AX205" i="1"/>
  <c r="BI205" i="1"/>
  <c r="AW290" i="1"/>
  <c r="AZ290" i="1"/>
  <c r="BK290" i="1"/>
  <c r="AW264" i="1"/>
  <c r="AZ264" i="1"/>
  <c r="BK264" i="1"/>
  <c r="AU307" i="1"/>
  <c r="AX307" i="1"/>
  <c r="BI307" i="1"/>
  <c r="AU11" i="1"/>
  <c r="AX11" i="1"/>
  <c r="BI11" i="1"/>
  <c r="AU27" i="1"/>
  <c r="AX27" i="1"/>
  <c r="BI27" i="1"/>
  <c r="AU43" i="1"/>
  <c r="AX43" i="1"/>
  <c r="BI43" i="1"/>
  <c r="AU62" i="1"/>
  <c r="AX62" i="1"/>
  <c r="BI62" i="1"/>
  <c r="AU78" i="1"/>
  <c r="AX78" i="1"/>
  <c r="BI78" i="1"/>
  <c r="AU94" i="1"/>
  <c r="AX94" i="1"/>
  <c r="BI94" i="1"/>
  <c r="AU110" i="1"/>
  <c r="AX110" i="1"/>
  <c r="BI110" i="1"/>
  <c r="AU126" i="1"/>
  <c r="AX126" i="1"/>
  <c r="BI126" i="1"/>
  <c r="AU142" i="1"/>
  <c r="AX142" i="1"/>
  <c r="BI142" i="1"/>
  <c r="AU158" i="1"/>
  <c r="AX158" i="1"/>
  <c r="BI158" i="1"/>
  <c r="AU174" i="1"/>
  <c r="AX174" i="1"/>
  <c r="BI174" i="1"/>
  <c r="AU190" i="1"/>
  <c r="AX190" i="1"/>
  <c r="BI190" i="1"/>
  <c r="AW211" i="1"/>
  <c r="AZ211" i="1"/>
  <c r="BK211" i="1"/>
  <c r="AU254" i="1"/>
  <c r="AX254" i="1"/>
  <c r="BI254" i="1"/>
  <c r="AW275" i="1"/>
  <c r="AZ275" i="1"/>
  <c r="BK275" i="1"/>
  <c r="AU21" i="1"/>
  <c r="AX21" i="1"/>
  <c r="BI21" i="1"/>
  <c r="AU37" i="1"/>
  <c r="AX37" i="1"/>
  <c r="BI37" i="1"/>
  <c r="AU56" i="1"/>
  <c r="AX56" i="1"/>
  <c r="BI56" i="1"/>
  <c r="AU72" i="1"/>
  <c r="AX72" i="1"/>
  <c r="BI72" i="1"/>
  <c r="AU88" i="1"/>
  <c r="AX88" i="1"/>
  <c r="BI88" i="1"/>
  <c r="AU104" i="1"/>
  <c r="AX104" i="1"/>
  <c r="BI104" i="1"/>
  <c r="AU120" i="1"/>
  <c r="AX120" i="1"/>
  <c r="BI120" i="1"/>
  <c r="AU136" i="1"/>
  <c r="AX136" i="1"/>
  <c r="BI136" i="1"/>
  <c r="AU152" i="1"/>
  <c r="AX152" i="1"/>
  <c r="BI152" i="1"/>
  <c r="AU168" i="1"/>
  <c r="AX168" i="1"/>
  <c r="BI168" i="1"/>
  <c r="AU183" i="1"/>
  <c r="AX183" i="1"/>
  <c r="BI183" i="1"/>
  <c r="AU224" i="1"/>
  <c r="AX224" i="1"/>
  <c r="BI224" i="1"/>
  <c r="AW245" i="1"/>
  <c r="AZ245" i="1"/>
  <c r="BK245" i="1"/>
  <c r="AU288" i="1"/>
  <c r="AX288" i="1"/>
  <c r="BI288" i="1"/>
  <c r="AV310" i="1"/>
  <c r="AY310" i="1"/>
  <c r="BJ310" i="1"/>
  <c r="AT310" i="1"/>
  <c r="AU357" i="1"/>
  <c r="AX357" i="1"/>
  <c r="BI357" i="1"/>
  <c r="AV175" i="1"/>
  <c r="AY175" i="1"/>
  <c r="BJ175" i="1"/>
  <c r="AT175" i="1"/>
  <c r="AV191" i="1"/>
  <c r="AY191" i="1"/>
  <c r="BJ191" i="1"/>
  <c r="AT191" i="1"/>
  <c r="AV207" i="1"/>
  <c r="AY207" i="1"/>
  <c r="BJ207" i="1"/>
  <c r="AT207" i="1"/>
  <c r="AV223" i="1"/>
  <c r="AY223" i="1"/>
  <c r="BJ223" i="1"/>
  <c r="AT223" i="1"/>
  <c r="AV239" i="1"/>
  <c r="AY239" i="1"/>
  <c r="BJ239" i="1"/>
  <c r="AT239" i="1"/>
  <c r="AV255" i="1"/>
  <c r="AY255" i="1"/>
  <c r="BJ255" i="1"/>
  <c r="AT255" i="1"/>
  <c r="AV271" i="1"/>
  <c r="AY271" i="1"/>
  <c r="BJ271" i="1"/>
  <c r="AT271" i="1"/>
  <c r="AV287" i="1"/>
  <c r="AY287" i="1"/>
  <c r="BJ287" i="1"/>
  <c r="AT287" i="1"/>
  <c r="AV303" i="1"/>
  <c r="AY303" i="1"/>
  <c r="BJ303" i="1"/>
  <c r="AT303" i="1"/>
  <c r="AV329" i="1"/>
  <c r="AY329" i="1"/>
  <c r="BJ329" i="1"/>
  <c r="AT329" i="1"/>
  <c r="AW315" i="1"/>
  <c r="AZ315" i="1"/>
  <c r="BK315" i="1"/>
  <c r="AU321" i="1"/>
  <c r="AX321" i="1"/>
  <c r="BI321" i="1"/>
  <c r="AW339" i="1"/>
  <c r="AZ339" i="1"/>
  <c r="BK339" i="1"/>
  <c r="AW355" i="1"/>
  <c r="AZ355" i="1"/>
  <c r="BK355" i="1"/>
  <c r="AV336" i="1"/>
  <c r="AY336" i="1"/>
  <c r="BJ336" i="1"/>
  <c r="AT336" i="1"/>
  <c r="AV352" i="1"/>
  <c r="AY352" i="1"/>
  <c r="BJ352" i="1"/>
  <c r="AT352" i="1"/>
  <c r="AV368" i="1"/>
  <c r="AY368" i="1"/>
  <c r="BJ368" i="1"/>
  <c r="AT368" i="1"/>
  <c r="AW175" i="1"/>
  <c r="AZ175" i="1"/>
  <c r="BK175" i="1"/>
  <c r="AV316" i="1"/>
  <c r="AY316" i="1"/>
  <c r="BJ316" i="1"/>
  <c r="AT316" i="1"/>
  <c r="AU36" i="1"/>
  <c r="AX36" i="1"/>
  <c r="BI36" i="1"/>
  <c r="AU71" i="1"/>
  <c r="AX71" i="1"/>
  <c r="BI71" i="1"/>
  <c r="AU103" i="1"/>
  <c r="AX103" i="1"/>
  <c r="BI103" i="1"/>
  <c r="AU135" i="1"/>
  <c r="AX135" i="1"/>
  <c r="BI135" i="1"/>
  <c r="AU167" i="1"/>
  <c r="AX167" i="1"/>
  <c r="BI167" i="1"/>
  <c r="AW254" i="1"/>
  <c r="AZ254" i="1"/>
  <c r="BK254" i="1"/>
  <c r="AU297" i="1"/>
  <c r="AX297" i="1"/>
  <c r="BI297" i="1"/>
  <c r="AW218" i="1"/>
  <c r="AZ218" i="1"/>
  <c r="BK218" i="1"/>
  <c r="AU261" i="1"/>
  <c r="AX261" i="1"/>
  <c r="BI261" i="1"/>
  <c r="AW192" i="1"/>
  <c r="AZ192" i="1"/>
  <c r="BK192" i="1"/>
  <c r="AU235" i="1"/>
  <c r="AX235" i="1"/>
  <c r="BI235" i="1"/>
  <c r="AV15" i="1"/>
  <c r="AY15" i="1"/>
  <c r="BJ15" i="1"/>
  <c r="AT15" i="1"/>
  <c r="AV31" i="1"/>
  <c r="AY31" i="1"/>
  <c r="BJ31" i="1"/>
  <c r="AT31" i="1"/>
  <c r="AV49" i="1"/>
  <c r="AY49" i="1"/>
  <c r="BJ49" i="1"/>
  <c r="AT49" i="1"/>
  <c r="AV66" i="1"/>
  <c r="AY66" i="1"/>
  <c r="BJ66" i="1"/>
  <c r="AT66" i="1"/>
  <c r="AV82" i="1"/>
  <c r="AY82" i="1"/>
  <c r="BJ82" i="1"/>
  <c r="AT82" i="1"/>
  <c r="AV98" i="1"/>
  <c r="AY98" i="1"/>
  <c r="BJ98" i="1"/>
  <c r="AT98" i="1"/>
  <c r="AV114" i="1"/>
  <c r="AY114" i="1"/>
  <c r="BJ114" i="1"/>
  <c r="AT114" i="1"/>
  <c r="AV130" i="1"/>
  <c r="AY130" i="1"/>
  <c r="BJ130" i="1"/>
  <c r="AT130" i="1"/>
  <c r="AV146" i="1"/>
  <c r="AY146" i="1"/>
  <c r="BJ146" i="1"/>
  <c r="AT146" i="1"/>
  <c r="AV162" i="1"/>
  <c r="AY162" i="1"/>
  <c r="BJ162" i="1"/>
  <c r="AT162" i="1"/>
  <c r="AU218" i="1"/>
  <c r="AX218" i="1"/>
  <c r="BI218" i="1"/>
  <c r="AW239" i="1"/>
  <c r="AZ239" i="1"/>
  <c r="BK239" i="1"/>
  <c r="AU282" i="1"/>
  <c r="AX282" i="1"/>
  <c r="BI282" i="1"/>
  <c r="AW303" i="1"/>
  <c r="AZ303" i="1"/>
  <c r="BK303" i="1"/>
  <c r="AU356" i="1"/>
  <c r="AX356" i="1"/>
  <c r="BI356" i="1"/>
  <c r="AV13" i="1"/>
  <c r="AY13" i="1"/>
  <c r="BJ13" i="1"/>
  <c r="AT13" i="1"/>
  <c r="AV29" i="1"/>
  <c r="AY29" i="1"/>
  <c r="BJ29" i="1"/>
  <c r="AT29" i="1"/>
  <c r="AV47" i="1"/>
  <c r="AY47" i="1"/>
  <c r="BJ47" i="1"/>
  <c r="AT47" i="1"/>
  <c r="AV64" i="1"/>
  <c r="AY64" i="1"/>
  <c r="BJ64" i="1"/>
  <c r="AT64" i="1"/>
  <c r="AV80" i="1"/>
  <c r="AY80" i="1"/>
  <c r="BJ80" i="1"/>
  <c r="AT80" i="1"/>
  <c r="AV96" i="1"/>
  <c r="AY96" i="1"/>
  <c r="BJ96" i="1"/>
  <c r="AT96" i="1"/>
  <c r="AV112" i="1"/>
  <c r="AY112" i="1"/>
  <c r="BJ112" i="1"/>
  <c r="AT112" i="1"/>
  <c r="AV128" i="1"/>
  <c r="AY128" i="1"/>
  <c r="BJ128" i="1"/>
  <c r="AT128" i="1"/>
  <c r="AV144" i="1"/>
  <c r="AY144" i="1"/>
  <c r="BJ144" i="1"/>
  <c r="AT144" i="1"/>
  <c r="AV160" i="1"/>
  <c r="AY160" i="1"/>
  <c r="BJ160" i="1"/>
  <c r="AT160" i="1"/>
  <c r="AW193" i="1"/>
  <c r="AZ193" i="1"/>
  <c r="BK193" i="1"/>
  <c r="AU236" i="1"/>
  <c r="AX236" i="1"/>
  <c r="BI236" i="1"/>
  <c r="AW257" i="1"/>
  <c r="AZ257" i="1"/>
  <c r="BK257" i="1"/>
  <c r="AU300" i="1"/>
  <c r="AX300" i="1"/>
  <c r="BI300" i="1"/>
  <c r="AU352" i="1"/>
  <c r="AX352" i="1"/>
  <c r="BI352" i="1"/>
  <c r="AV311" i="1"/>
  <c r="AY311" i="1"/>
  <c r="BJ311" i="1"/>
  <c r="AT311" i="1"/>
  <c r="AV184" i="1"/>
  <c r="AY184" i="1"/>
  <c r="BJ184" i="1"/>
  <c r="AT184" i="1"/>
  <c r="AV200" i="1"/>
  <c r="AY200" i="1"/>
  <c r="BJ200" i="1"/>
  <c r="AT200" i="1"/>
  <c r="AV216" i="1"/>
  <c r="AY216" i="1"/>
  <c r="BJ216" i="1"/>
  <c r="AT216" i="1"/>
  <c r="AV232" i="1"/>
  <c r="AY232" i="1"/>
  <c r="BJ232" i="1"/>
  <c r="AT232" i="1"/>
  <c r="AV248" i="1"/>
  <c r="AY248" i="1"/>
  <c r="BJ248" i="1"/>
  <c r="AT248" i="1"/>
  <c r="AV264" i="1"/>
  <c r="AY264" i="1"/>
  <c r="BJ264" i="1"/>
  <c r="AT264" i="1"/>
  <c r="AV280" i="1"/>
  <c r="AY280" i="1"/>
  <c r="BJ280" i="1"/>
  <c r="AT280" i="1"/>
  <c r="AV296" i="1"/>
  <c r="AY296" i="1"/>
  <c r="BJ296" i="1"/>
  <c r="AT296" i="1"/>
  <c r="AU347" i="1"/>
  <c r="AX347" i="1"/>
  <c r="BI347" i="1"/>
  <c r="AW314" i="1"/>
  <c r="AZ314" i="1"/>
  <c r="BK314" i="1"/>
  <c r="AU320" i="1"/>
  <c r="AX320" i="1"/>
  <c r="BI320" i="1"/>
  <c r="AW336" i="1"/>
  <c r="AZ336" i="1"/>
  <c r="BK336" i="1"/>
  <c r="AW352" i="1"/>
  <c r="AZ352" i="1"/>
  <c r="BK352" i="1"/>
  <c r="AW368" i="1"/>
  <c r="AZ368" i="1"/>
  <c r="BK368" i="1"/>
  <c r="AV341" i="1"/>
  <c r="AY341" i="1"/>
  <c r="BJ341" i="1"/>
  <c r="AT341" i="1"/>
  <c r="AV357" i="1"/>
  <c r="AY357" i="1"/>
  <c r="BJ357" i="1"/>
  <c r="AT357" i="1"/>
  <c r="AV22" i="1"/>
  <c r="AY22" i="1"/>
  <c r="BJ22" i="1"/>
  <c r="AT22" i="1"/>
  <c r="AU26" i="1"/>
  <c r="AX26" i="1"/>
  <c r="BI26" i="1"/>
  <c r="AU191" i="1"/>
  <c r="AX191" i="1"/>
  <c r="BI191" i="1"/>
  <c r="AU53" i="1"/>
  <c r="AX53" i="1"/>
  <c r="BI53" i="1"/>
  <c r="AU133" i="1"/>
  <c r="AX133" i="1"/>
  <c r="BI133" i="1"/>
  <c r="AV137" i="1"/>
  <c r="AY137" i="1"/>
  <c r="BJ137" i="1"/>
  <c r="AT137" i="1"/>
  <c r="AU342" i="1"/>
  <c r="AX342" i="1"/>
  <c r="BI342" i="1"/>
  <c r="AW73" i="1"/>
  <c r="AZ73" i="1"/>
  <c r="BK73" i="1"/>
  <c r="AU271" i="1"/>
  <c r="AX271" i="1"/>
  <c r="BI271" i="1"/>
  <c r="AW177" i="1"/>
  <c r="AZ177" i="1"/>
  <c r="BK177" i="1"/>
  <c r="AW125" i="1"/>
  <c r="AZ125" i="1"/>
  <c r="BK125" i="1"/>
  <c r="AW42" i="1"/>
  <c r="AZ42" i="1"/>
  <c r="BK42" i="1"/>
  <c r="AW173" i="1"/>
  <c r="AZ173" i="1"/>
  <c r="BK173" i="1"/>
  <c r="AW149" i="1"/>
  <c r="AZ149" i="1"/>
  <c r="BK149" i="1"/>
  <c r="AW153" i="1"/>
  <c r="AZ153" i="1"/>
  <c r="BK153" i="1"/>
  <c r="AU93" i="1"/>
  <c r="AX93" i="1"/>
  <c r="BI93" i="1"/>
  <c r="AW212" i="1"/>
  <c r="AZ212" i="1"/>
  <c r="BK212" i="1"/>
  <c r="AU287" i="1"/>
  <c r="AX287" i="1"/>
  <c r="BI287" i="1"/>
  <c r="AW169" i="1"/>
  <c r="AZ169" i="1"/>
  <c r="BK169" i="1"/>
  <c r="AU303" i="1"/>
  <c r="AX303" i="1"/>
  <c r="BI303" i="1"/>
  <c r="AW165" i="1"/>
  <c r="AZ165" i="1"/>
  <c r="BK165" i="1"/>
  <c r="AV14" i="1"/>
  <c r="AY14" i="1"/>
  <c r="BJ14" i="1"/>
  <c r="AT14" i="1"/>
  <c r="AV145" i="1"/>
  <c r="AY145" i="1"/>
  <c r="BJ145" i="1"/>
  <c r="AT145" i="1"/>
  <c r="AV97" i="1"/>
  <c r="AY97" i="1"/>
  <c r="BJ97" i="1"/>
  <c r="AT97" i="1"/>
  <c r="AW85" i="1"/>
  <c r="AZ85" i="1"/>
  <c r="BK85" i="1"/>
  <c r="AU263" i="1"/>
  <c r="AX263" i="1"/>
  <c r="BI263" i="1"/>
  <c r="AW57" i="1"/>
  <c r="AZ57" i="1"/>
  <c r="BK57" i="1"/>
  <c r="AU10" i="1"/>
  <c r="AX10" i="1"/>
  <c r="BI10" i="1"/>
  <c r="AU141" i="1"/>
  <c r="AX141" i="1"/>
  <c r="BI141" i="1"/>
  <c r="AU279" i="1"/>
  <c r="AX279" i="1"/>
  <c r="BI279" i="1"/>
  <c r="AV18" i="1"/>
  <c r="AY18" i="1"/>
  <c r="BJ18" i="1"/>
  <c r="AT18" i="1"/>
  <c r="AV85" i="1"/>
  <c r="AY85" i="1"/>
  <c r="BJ85" i="1"/>
  <c r="AT85" i="1"/>
  <c r="AV149" i="1"/>
  <c r="AY149" i="1"/>
  <c r="BJ149" i="1"/>
  <c r="AT149" i="1"/>
  <c r="AV10" i="1"/>
  <c r="AY10" i="1"/>
  <c r="BJ10" i="1"/>
  <c r="AT10" i="1"/>
  <c r="AV77" i="1"/>
  <c r="AY77" i="1"/>
  <c r="BJ77" i="1"/>
  <c r="AT77" i="1"/>
  <c r="AV141" i="1"/>
  <c r="AY141" i="1"/>
  <c r="BJ141" i="1"/>
  <c r="AT141" i="1"/>
  <c r="AV24" i="1"/>
  <c r="AY24" i="1"/>
  <c r="BJ24" i="1"/>
  <c r="AT24" i="1"/>
  <c r="AV59" i="1"/>
  <c r="AY59" i="1"/>
  <c r="BJ59" i="1"/>
  <c r="AT59" i="1"/>
  <c r="AV91" i="1"/>
  <c r="AY91" i="1"/>
  <c r="BJ91" i="1"/>
  <c r="AT91" i="1"/>
  <c r="AV123" i="1"/>
  <c r="AY123" i="1"/>
  <c r="BJ123" i="1"/>
  <c r="AT123" i="1"/>
  <c r="AV155" i="1"/>
  <c r="AY155" i="1"/>
  <c r="BJ155" i="1"/>
  <c r="AT155" i="1"/>
  <c r="AU193" i="1"/>
  <c r="AX193" i="1"/>
  <c r="BI193" i="1"/>
  <c r="AW278" i="1"/>
  <c r="AZ278" i="1"/>
  <c r="BK278" i="1"/>
  <c r="AU338" i="1"/>
  <c r="AX338" i="1"/>
  <c r="BI338" i="1"/>
  <c r="AU16" i="1"/>
  <c r="AX16" i="1"/>
  <c r="BI16" i="1"/>
  <c r="AU50" i="1"/>
  <c r="AX50" i="1"/>
  <c r="BI50" i="1"/>
  <c r="AU83" i="1"/>
  <c r="AX83" i="1"/>
  <c r="BI83" i="1"/>
  <c r="AU115" i="1"/>
  <c r="AX115" i="1"/>
  <c r="BI115" i="1"/>
  <c r="AU147" i="1"/>
  <c r="AX147" i="1"/>
  <c r="BI147" i="1"/>
  <c r="AW188" i="1"/>
  <c r="AZ188" i="1"/>
  <c r="BK188" i="1"/>
  <c r="AW274" i="1"/>
  <c r="AZ274" i="1"/>
  <c r="BK274" i="1"/>
  <c r="AU346" i="1"/>
  <c r="AX346" i="1"/>
  <c r="BI346" i="1"/>
  <c r="AW248" i="1"/>
  <c r="AZ248" i="1"/>
  <c r="BK248" i="1"/>
  <c r="AU291" i="1"/>
  <c r="AX291" i="1"/>
  <c r="BI291" i="1"/>
  <c r="AU180" i="1"/>
  <c r="AX180" i="1"/>
  <c r="BI180" i="1"/>
  <c r="AU198" i="1"/>
  <c r="AX198" i="1"/>
  <c r="BI198" i="1"/>
  <c r="AW219" i="1"/>
  <c r="AZ219" i="1"/>
  <c r="BK219" i="1"/>
  <c r="AU262" i="1"/>
  <c r="AX262" i="1"/>
  <c r="BI262" i="1"/>
  <c r="AW283" i="1"/>
  <c r="AZ283" i="1"/>
  <c r="BK283" i="1"/>
  <c r="AU177" i="1"/>
  <c r="AX177" i="1"/>
  <c r="BI177" i="1"/>
  <c r="AU216" i="1"/>
  <c r="AX216" i="1"/>
  <c r="BI216" i="1"/>
  <c r="AW237" i="1"/>
  <c r="AZ237" i="1"/>
  <c r="BK237" i="1"/>
  <c r="AU280" i="1"/>
  <c r="AX280" i="1"/>
  <c r="BI280" i="1"/>
  <c r="AW301" i="1"/>
  <c r="AZ301" i="1"/>
  <c r="BK301" i="1"/>
  <c r="AU345" i="1"/>
  <c r="AX345" i="1"/>
  <c r="BI345" i="1"/>
  <c r="AV189" i="1"/>
  <c r="AY189" i="1"/>
  <c r="BJ189" i="1"/>
  <c r="AT189" i="1"/>
  <c r="AV205" i="1"/>
  <c r="AY205" i="1"/>
  <c r="BJ205" i="1"/>
  <c r="AT205" i="1"/>
  <c r="AV221" i="1"/>
  <c r="AY221" i="1"/>
  <c r="BJ221" i="1"/>
  <c r="AT221" i="1"/>
  <c r="AV237" i="1"/>
  <c r="AY237" i="1"/>
  <c r="BJ237" i="1"/>
  <c r="AT237" i="1"/>
  <c r="AV253" i="1"/>
  <c r="AY253" i="1"/>
  <c r="BJ253" i="1"/>
  <c r="AT253" i="1"/>
  <c r="AV269" i="1"/>
  <c r="AY269" i="1"/>
  <c r="BJ269" i="1"/>
  <c r="AT269" i="1"/>
  <c r="AV285" i="1"/>
  <c r="AY285" i="1"/>
  <c r="BJ285" i="1"/>
  <c r="AT285" i="1"/>
  <c r="AV301" i="1"/>
  <c r="AY301" i="1"/>
  <c r="BJ301" i="1"/>
  <c r="AT301" i="1"/>
  <c r="AV325" i="1"/>
  <c r="AY325" i="1"/>
  <c r="BJ325" i="1"/>
  <c r="AT325" i="1"/>
  <c r="AU311" i="1"/>
  <c r="AX311" i="1"/>
  <c r="BI311" i="1"/>
  <c r="AW321" i="1"/>
  <c r="AZ321" i="1"/>
  <c r="BK321" i="1"/>
  <c r="AU327" i="1"/>
  <c r="AX327" i="1"/>
  <c r="BI327" i="1"/>
  <c r="AW341" i="1"/>
  <c r="AZ341" i="1"/>
  <c r="BK341" i="1"/>
  <c r="AW357" i="1"/>
  <c r="AZ357" i="1"/>
  <c r="BK357" i="1"/>
  <c r="AV342" i="1"/>
  <c r="AY342" i="1"/>
  <c r="BJ342" i="1"/>
  <c r="AT342" i="1"/>
  <c r="AV358" i="1"/>
  <c r="AY358" i="1"/>
  <c r="BJ358" i="1"/>
  <c r="AT358" i="1"/>
  <c r="AU57" i="1"/>
  <c r="AX57" i="1"/>
  <c r="BI57" i="1"/>
  <c r="AU121" i="1"/>
  <c r="AX121" i="1"/>
  <c r="BI121" i="1"/>
  <c r="AU30" i="1"/>
  <c r="AX30" i="1"/>
  <c r="BI30" i="1"/>
  <c r="AU97" i="1"/>
  <c r="AX97" i="1"/>
  <c r="BI97" i="1"/>
  <c r="AU161" i="1"/>
  <c r="AX161" i="1"/>
  <c r="BI161" i="1"/>
  <c r="AU358" i="1"/>
  <c r="AX358" i="1"/>
  <c r="BI358" i="1"/>
  <c r="AW32" i="1"/>
  <c r="AZ32" i="1"/>
  <c r="BK32" i="1"/>
  <c r="AW67" i="1"/>
  <c r="AZ67" i="1"/>
  <c r="BK67" i="1"/>
  <c r="AW99" i="1"/>
  <c r="AZ99" i="1"/>
  <c r="BK99" i="1"/>
  <c r="AW131" i="1"/>
  <c r="AZ131" i="1"/>
  <c r="BK131" i="1"/>
  <c r="AW163" i="1"/>
  <c r="AZ163" i="1"/>
  <c r="BK163" i="1"/>
  <c r="AW206" i="1"/>
  <c r="AZ206" i="1"/>
  <c r="BK206" i="1"/>
  <c r="AU249" i="1"/>
  <c r="AX249" i="1"/>
  <c r="BI249" i="1"/>
  <c r="AV28" i="1"/>
  <c r="AY28" i="1"/>
  <c r="BJ28" i="1"/>
  <c r="AT28" i="1"/>
  <c r="AV63" i="1"/>
  <c r="AY63" i="1"/>
  <c r="BJ63" i="1"/>
  <c r="AT63" i="1"/>
  <c r="AV95" i="1"/>
  <c r="AY95" i="1"/>
  <c r="BJ95" i="1"/>
  <c r="AT95" i="1"/>
  <c r="AV127" i="1"/>
  <c r="AY127" i="1"/>
  <c r="BJ127" i="1"/>
  <c r="AT127" i="1"/>
  <c r="AV159" i="1"/>
  <c r="AY159" i="1"/>
  <c r="BJ159" i="1"/>
  <c r="AT159" i="1"/>
  <c r="AW202" i="1"/>
  <c r="AZ202" i="1"/>
  <c r="BK202" i="1"/>
  <c r="AU245" i="1"/>
  <c r="AX245" i="1"/>
  <c r="BI245" i="1"/>
  <c r="AW272" i="1"/>
  <c r="AZ272" i="1"/>
  <c r="BK272" i="1"/>
  <c r="AW13" i="1"/>
  <c r="AZ13" i="1"/>
  <c r="BK13" i="1"/>
  <c r="AW29" i="1"/>
  <c r="AZ29" i="1"/>
  <c r="BK29" i="1"/>
  <c r="AW47" i="1"/>
  <c r="AZ47" i="1"/>
  <c r="BK47" i="1"/>
  <c r="AW64" i="1"/>
  <c r="AZ64" i="1"/>
  <c r="BK64" i="1"/>
  <c r="AW80" i="1"/>
  <c r="AZ80" i="1"/>
  <c r="BK80" i="1"/>
  <c r="AW96" i="1"/>
  <c r="AZ96" i="1"/>
  <c r="BK96" i="1"/>
  <c r="AW112" i="1"/>
  <c r="AZ112" i="1"/>
  <c r="BK112" i="1"/>
  <c r="AW128" i="1"/>
  <c r="AZ128" i="1"/>
  <c r="BK128" i="1"/>
  <c r="AW144" i="1"/>
  <c r="AZ144" i="1"/>
  <c r="BK144" i="1"/>
  <c r="AW160" i="1"/>
  <c r="AZ160" i="1"/>
  <c r="BK160" i="1"/>
  <c r="AU194" i="1"/>
  <c r="AX194" i="1"/>
  <c r="BI194" i="1"/>
  <c r="AW215" i="1"/>
  <c r="AZ215" i="1"/>
  <c r="BK215" i="1"/>
  <c r="AU258" i="1"/>
  <c r="AX258" i="1"/>
  <c r="BI258" i="1"/>
  <c r="AW279" i="1"/>
  <c r="AZ279" i="1"/>
  <c r="BK279" i="1"/>
  <c r="AU348" i="1"/>
  <c r="AX348" i="1"/>
  <c r="BI348" i="1"/>
  <c r="AW11" i="1"/>
  <c r="AZ11" i="1"/>
  <c r="BK11" i="1"/>
  <c r="AW27" i="1"/>
  <c r="AZ27" i="1"/>
  <c r="BK27" i="1"/>
  <c r="AW43" i="1"/>
  <c r="AZ43" i="1"/>
  <c r="BK43" i="1"/>
  <c r="AW62" i="1"/>
  <c r="AZ62" i="1"/>
  <c r="BK62" i="1"/>
  <c r="AW78" i="1"/>
  <c r="AZ78" i="1"/>
  <c r="BK78" i="1"/>
  <c r="AW94" i="1"/>
  <c r="AZ94" i="1"/>
  <c r="BK94" i="1"/>
  <c r="AW110" i="1"/>
  <c r="AZ110" i="1"/>
  <c r="BK110" i="1"/>
  <c r="AW126" i="1"/>
  <c r="AZ126" i="1"/>
  <c r="BK126" i="1"/>
  <c r="AW142" i="1"/>
  <c r="AZ142" i="1"/>
  <c r="BK142" i="1"/>
  <c r="AW158" i="1"/>
  <c r="AZ158" i="1"/>
  <c r="BK158" i="1"/>
  <c r="AU212" i="1"/>
  <c r="AX212" i="1"/>
  <c r="BI212" i="1"/>
  <c r="AW233" i="1"/>
  <c r="AZ233" i="1"/>
  <c r="BK233" i="1"/>
  <c r="AU276" i="1"/>
  <c r="AX276" i="1"/>
  <c r="BI276" i="1"/>
  <c r="AW297" i="1"/>
  <c r="AZ297" i="1"/>
  <c r="BK297" i="1"/>
  <c r="AU344" i="1"/>
  <c r="AX344" i="1"/>
  <c r="BI344" i="1"/>
  <c r="AV182" i="1"/>
  <c r="AY182" i="1"/>
  <c r="BJ182" i="1"/>
  <c r="AT182" i="1"/>
  <c r="AV198" i="1"/>
  <c r="AY198" i="1"/>
  <c r="BJ198" i="1"/>
  <c r="AT198" i="1"/>
  <c r="AV214" i="1"/>
  <c r="AY214" i="1"/>
  <c r="BJ214" i="1"/>
  <c r="AT214" i="1"/>
  <c r="AV230" i="1"/>
  <c r="AY230" i="1"/>
  <c r="BJ230" i="1"/>
  <c r="AT230" i="1"/>
  <c r="AV246" i="1"/>
  <c r="AY246" i="1"/>
  <c r="BJ246" i="1"/>
  <c r="AT246" i="1"/>
  <c r="AV262" i="1"/>
  <c r="AY262" i="1"/>
  <c r="BJ262" i="1"/>
  <c r="AT262" i="1"/>
  <c r="AV278" i="1"/>
  <c r="AY278" i="1"/>
  <c r="BJ278" i="1"/>
  <c r="AT278" i="1"/>
  <c r="AV294" i="1"/>
  <c r="AY294" i="1"/>
  <c r="BJ294" i="1"/>
  <c r="AT294" i="1"/>
  <c r="AU343" i="1"/>
  <c r="AX343" i="1"/>
  <c r="BI343" i="1"/>
  <c r="AW312" i="1"/>
  <c r="AZ312" i="1"/>
  <c r="BK312" i="1"/>
  <c r="AU318" i="1"/>
  <c r="AX318" i="1"/>
  <c r="BI318" i="1"/>
  <c r="AW328" i="1"/>
  <c r="AZ328" i="1"/>
  <c r="BK328" i="1"/>
  <c r="AW330" i="1"/>
  <c r="AZ330" i="1"/>
  <c r="BK330" i="1"/>
  <c r="AW346" i="1"/>
  <c r="AZ346" i="1"/>
  <c r="BK346" i="1"/>
  <c r="AW362" i="1"/>
  <c r="AZ362" i="1"/>
  <c r="BK362" i="1"/>
  <c r="AV331" i="1"/>
  <c r="AY331" i="1"/>
  <c r="BJ331" i="1"/>
  <c r="AT331" i="1"/>
  <c r="AV347" i="1"/>
  <c r="AY347" i="1"/>
  <c r="BJ347" i="1"/>
  <c r="AT347" i="1"/>
  <c r="AV363" i="1"/>
  <c r="AY363" i="1"/>
  <c r="BJ363" i="1"/>
  <c r="AT363" i="1"/>
  <c r="AW30" i="1"/>
  <c r="AZ30" i="1"/>
  <c r="BK30" i="1"/>
  <c r="AW97" i="1"/>
  <c r="AZ97" i="1"/>
  <c r="BK97" i="1"/>
  <c r="AW161" i="1"/>
  <c r="AZ161" i="1"/>
  <c r="BK161" i="1"/>
  <c r="AW262" i="1"/>
  <c r="AZ262" i="1"/>
  <c r="BK262" i="1"/>
  <c r="AU305" i="1"/>
  <c r="AX305" i="1"/>
  <c r="BI305" i="1"/>
  <c r="AW36" i="1"/>
  <c r="AZ36" i="1"/>
  <c r="BK36" i="1"/>
  <c r="AW71" i="1"/>
  <c r="AZ71" i="1"/>
  <c r="BK71" i="1"/>
  <c r="AW103" i="1"/>
  <c r="AZ103" i="1"/>
  <c r="BK103" i="1"/>
  <c r="AW135" i="1"/>
  <c r="AZ135" i="1"/>
  <c r="BK135" i="1"/>
  <c r="AW167" i="1"/>
  <c r="AZ167" i="1"/>
  <c r="BK167" i="1"/>
  <c r="AW258" i="1"/>
  <c r="AZ258" i="1"/>
  <c r="BK258" i="1"/>
  <c r="AU301" i="1"/>
  <c r="AX301" i="1"/>
  <c r="BI301" i="1"/>
  <c r="AW187" i="1"/>
  <c r="AZ187" i="1"/>
  <c r="BK187" i="1"/>
  <c r="AW232" i="1"/>
  <c r="AZ232" i="1"/>
  <c r="BK232" i="1"/>
  <c r="AU275" i="1"/>
  <c r="AX275" i="1"/>
  <c r="BI275" i="1"/>
  <c r="AU334" i="1"/>
  <c r="AX334" i="1"/>
  <c r="BI334" i="1"/>
  <c r="AU15" i="1"/>
  <c r="AX15" i="1"/>
  <c r="BI15" i="1"/>
  <c r="AU31" i="1"/>
  <c r="AX31" i="1"/>
  <c r="BI31" i="1"/>
  <c r="AU49" i="1"/>
  <c r="AX49" i="1"/>
  <c r="BI49" i="1"/>
  <c r="AU66" i="1"/>
  <c r="AX66" i="1"/>
  <c r="BI66" i="1"/>
  <c r="AU82" i="1"/>
  <c r="AX82" i="1"/>
  <c r="BI82" i="1"/>
  <c r="AU98" i="1"/>
  <c r="AX98" i="1"/>
  <c r="BI98" i="1"/>
  <c r="AU114" i="1"/>
  <c r="AX114" i="1"/>
  <c r="BI114" i="1"/>
  <c r="AU130" i="1"/>
  <c r="AX130" i="1"/>
  <c r="BI130" i="1"/>
  <c r="AU146" i="1"/>
  <c r="AX146" i="1"/>
  <c r="BI146" i="1"/>
  <c r="AU162" i="1"/>
  <c r="AX162" i="1"/>
  <c r="BI162" i="1"/>
  <c r="AU178" i="1"/>
  <c r="AX178" i="1"/>
  <c r="BI178" i="1"/>
  <c r="AW195" i="1"/>
  <c r="AZ195" i="1"/>
  <c r="BK195" i="1"/>
  <c r="AU238" i="1"/>
  <c r="AX238" i="1"/>
  <c r="BI238" i="1"/>
  <c r="AW259" i="1"/>
  <c r="AZ259" i="1"/>
  <c r="BK259" i="1"/>
  <c r="AU302" i="1"/>
  <c r="AX302" i="1"/>
  <c r="BI302" i="1"/>
  <c r="AU9" i="1"/>
  <c r="AX9" i="1"/>
  <c r="BI9" i="1"/>
  <c r="AU25" i="1"/>
  <c r="AX25" i="1"/>
  <c r="BI25" i="1"/>
  <c r="AU41" i="1"/>
  <c r="AX41" i="1"/>
  <c r="BI41" i="1"/>
  <c r="AU60" i="1"/>
  <c r="AX60" i="1"/>
  <c r="BI60" i="1"/>
  <c r="AU76" i="1"/>
  <c r="AX76" i="1"/>
  <c r="BI76" i="1"/>
  <c r="AU92" i="1"/>
  <c r="AX92" i="1"/>
  <c r="BI92" i="1"/>
  <c r="AU108" i="1"/>
  <c r="AX108" i="1"/>
  <c r="BI108" i="1"/>
  <c r="AU124" i="1"/>
  <c r="AX124" i="1"/>
  <c r="BI124" i="1"/>
  <c r="AU140" i="1"/>
  <c r="AX140" i="1"/>
  <c r="BI140" i="1"/>
  <c r="AU156" i="1"/>
  <c r="AX156" i="1"/>
  <c r="BI156" i="1"/>
  <c r="AU172" i="1"/>
  <c r="AX172" i="1"/>
  <c r="BI172" i="1"/>
  <c r="AU187" i="1"/>
  <c r="AX187" i="1"/>
  <c r="BI187" i="1"/>
  <c r="AU208" i="1"/>
  <c r="AX208" i="1"/>
  <c r="BI208" i="1"/>
  <c r="AW229" i="1"/>
  <c r="AZ229" i="1"/>
  <c r="BK229" i="1"/>
  <c r="AU272" i="1"/>
  <c r="AX272" i="1"/>
  <c r="BI272" i="1"/>
  <c r="AW293" i="1"/>
  <c r="AZ293" i="1"/>
  <c r="BK293" i="1"/>
  <c r="AV326" i="1"/>
  <c r="AY326" i="1"/>
  <c r="BJ326" i="1"/>
  <c r="AT326" i="1"/>
  <c r="AU333" i="1"/>
  <c r="AX333" i="1"/>
  <c r="BI333" i="1"/>
  <c r="AU365" i="1"/>
  <c r="AX365" i="1"/>
  <c r="BI365" i="1"/>
  <c r="AV179" i="1"/>
  <c r="AY179" i="1"/>
  <c r="BJ179" i="1"/>
  <c r="AT179" i="1"/>
  <c r="AV195" i="1"/>
  <c r="AY195" i="1"/>
  <c r="BJ195" i="1"/>
  <c r="AT195" i="1"/>
  <c r="AV211" i="1"/>
  <c r="AY211" i="1"/>
  <c r="BJ211" i="1"/>
  <c r="AT211" i="1"/>
  <c r="AV227" i="1"/>
  <c r="AY227" i="1"/>
  <c r="BJ227" i="1"/>
  <c r="AT227" i="1"/>
  <c r="AV243" i="1"/>
  <c r="AY243" i="1"/>
  <c r="BJ243" i="1"/>
  <c r="AT243" i="1"/>
  <c r="AV259" i="1"/>
  <c r="AY259" i="1"/>
  <c r="BJ259" i="1"/>
  <c r="AT259" i="1"/>
  <c r="AV275" i="1"/>
  <c r="AY275" i="1"/>
  <c r="BJ275" i="1"/>
  <c r="AT275" i="1"/>
  <c r="AV291" i="1"/>
  <c r="AY291" i="1"/>
  <c r="BJ291" i="1"/>
  <c r="AT291" i="1"/>
  <c r="AV307" i="1"/>
  <c r="AY307" i="1"/>
  <c r="BJ307" i="1"/>
  <c r="AT307" i="1"/>
  <c r="AW311" i="1"/>
  <c r="AZ311" i="1"/>
  <c r="BK311" i="1"/>
  <c r="AU317" i="1"/>
  <c r="AX317" i="1"/>
  <c r="BI317" i="1"/>
  <c r="AW327" i="1"/>
  <c r="AZ327" i="1"/>
  <c r="BK327" i="1"/>
  <c r="AW343" i="1"/>
  <c r="AZ343" i="1"/>
  <c r="BK343" i="1"/>
  <c r="AW359" i="1"/>
  <c r="AZ359" i="1"/>
  <c r="BK359" i="1"/>
  <c r="AV340" i="1"/>
  <c r="AY340" i="1"/>
  <c r="BJ340" i="1"/>
  <c r="AT340" i="1"/>
  <c r="AV356" i="1"/>
  <c r="AY356" i="1"/>
  <c r="BJ356" i="1"/>
  <c r="AT356" i="1"/>
  <c r="AU12" i="1"/>
  <c r="AX12" i="1"/>
  <c r="BI12" i="1"/>
  <c r="AU44" i="1"/>
  <c r="AX44" i="1"/>
  <c r="BI44" i="1"/>
  <c r="AU79" i="1"/>
  <c r="AX79" i="1"/>
  <c r="BI79" i="1"/>
  <c r="AU111" i="1"/>
  <c r="AX111" i="1"/>
  <c r="BI111" i="1"/>
  <c r="AU143" i="1"/>
  <c r="AX143" i="1"/>
  <c r="BI143" i="1"/>
  <c r="AW174" i="1"/>
  <c r="AZ174" i="1"/>
  <c r="BK174" i="1"/>
  <c r="AW222" i="1"/>
  <c r="AZ222" i="1"/>
  <c r="BK222" i="1"/>
  <c r="AU265" i="1"/>
  <c r="AX265" i="1"/>
  <c r="BI265" i="1"/>
  <c r="AW184" i="1"/>
  <c r="AZ184" i="1"/>
  <c r="BK184" i="1"/>
  <c r="AU229" i="1"/>
  <c r="AX229" i="1"/>
  <c r="BI229" i="1"/>
  <c r="AU203" i="1"/>
  <c r="AX203" i="1"/>
  <c r="BI203" i="1"/>
  <c r="AW288" i="1"/>
  <c r="AZ288" i="1"/>
  <c r="BK288" i="1"/>
  <c r="AV19" i="1"/>
  <c r="AY19" i="1"/>
  <c r="BJ19" i="1"/>
  <c r="AT19" i="1"/>
  <c r="AV35" i="1"/>
  <c r="AY35" i="1"/>
  <c r="BJ35" i="1"/>
  <c r="AT35" i="1"/>
  <c r="AV54" i="1"/>
  <c r="AY54" i="1"/>
  <c r="BJ54" i="1"/>
  <c r="AT54" i="1"/>
  <c r="AV70" i="1"/>
  <c r="AY70" i="1"/>
  <c r="BJ70" i="1"/>
  <c r="AT70" i="1"/>
  <c r="AV86" i="1"/>
  <c r="AY86" i="1"/>
  <c r="BJ86" i="1"/>
  <c r="AT86" i="1"/>
  <c r="AV102" i="1"/>
  <c r="AY102" i="1"/>
  <c r="BJ102" i="1"/>
  <c r="AT102" i="1"/>
  <c r="AV118" i="1"/>
  <c r="AY118" i="1"/>
  <c r="BJ118" i="1"/>
  <c r="AT118" i="1"/>
  <c r="AV134" i="1"/>
  <c r="AY134" i="1"/>
  <c r="BJ134" i="1"/>
  <c r="AT134" i="1"/>
  <c r="AV150" i="1"/>
  <c r="AY150" i="1"/>
  <c r="BJ150" i="1"/>
  <c r="AT150" i="1"/>
  <c r="AV166" i="1"/>
  <c r="AY166" i="1"/>
  <c r="BJ166" i="1"/>
  <c r="AT166" i="1"/>
  <c r="AU202" i="1"/>
  <c r="AX202" i="1"/>
  <c r="BI202" i="1"/>
  <c r="AW223" i="1"/>
  <c r="AZ223" i="1"/>
  <c r="BK223" i="1"/>
  <c r="AU266" i="1"/>
  <c r="AX266" i="1"/>
  <c r="BI266" i="1"/>
  <c r="AW287" i="1"/>
  <c r="AZ287" i="1"/>
  <c r="BK287" i="1"/>
  <c r="AV17" i="1"/>
  <c r="AY17" i="1"/>
  <c r="BJ17" i="1"/>
  <c r="AT17" i="1"/>
  <c r="AV33" i="1"/>
  <c r="AY33" i="1"/>
  <c r="BJ33" i="1"/>
  <c r="AT33" i="1"/>
  <c r="AV52" i="1"/>
  <c r="AY52" i="1"/>
  <c r="BJ52" i="1"/>
  <c r="AT52" i="1"/>
  <c r="AV68" i="1"/>
  <c r="AY68" i="1"/>
  <c r="BJ68" i="1"/>
  <c r="AT68" i="1"/>
  <c r="AV84" i="1"/>
  <c r="AY84" i="1"/>
  <c r="BJ84" i="1"/>
  <c r="AT84" i="1"/>
  <c r="AV100" i="1"/>
  <c r="AY100" i="1"/>
  <c r="BJ100" i="1"/>
  <c r="AT100" i="1"/>
  <c r="AV116" i="1"/>
  <c r="AY116" i="1"/>
  <c r="BJ116" i="1"/>
  <c r="AT116" i="1"/>
  <c r="AV132" i="1"/>
  <c r="AY132" i="1"/>
  <c r="BJ132" i="1"/>
  <c r="AT132" i="1"/>
  <c r="AV148" i="1"/>
  <c r="AY148" i="1"/>
  <c r="BJ148" i="1"/>
  <c r="AT148" i="1"/>
  <c r="AV164" i="1"/>
  <c r="AY164" i="1"/>
  <c r="BJ164" i="1"/>
  <c r="AT164" i="1"/>
  <c r="AU220" i="1"/>
  <c r="AX220" i="1"/>
  <c r="BI220" i="1"/>
  <c r="AW241" i="1"/>
  <c r="AZ241" i="1"/>
  <c r="BK241" i="1"/>
  <c r="AU284" i="1"/>
  <c r="AX284" i="1"/>
  <c r="BI284" i="1"/>
  <c r="AW305" i="1"/>
  <c r="AZ305" i="1"/>
  <c r="BK305" i="1"/>
  <c r="AU368" i="1"/>
  <c r="AX368" i="1"/>
  <c r="BI368" i="1"/>
  <c r="AU370" i="1"/>
  <c r="AX370" i="1"/>
  <c r="BI370" i="1"/>
  <c r="AV319" i="1"/>
  <c r="AY319" i="1"/>
  <c r="BJ319" i="1"/>
  <c r="AT319" i="1"/>
  <c r="AV188" i="1"/>
  <c r="AY188" i="1"/>
  <c r="BJ188" i="1"/>
  <c r="AT188" i="1"/>
  <c r="AV204" i="1"/>
  <c r="AY204" i="1"/>
  <c r="BJ204" i="1"/>
  <c r="AT204" i="1"/>
  <c r="AV220" i="1"/>
  <c r="AY220" i="1"/>
  <c r="BJ220" i="1"/>
  <c r="AT220" i="1"/>
  <c r="AV236" i="1"/>
  <c r="AY236" i="1"/>
  <c r="BJ236" i="1"/>
  <c r="AT236" i="1"/>
  <c r="AV252" i="1"/>
  <c r="AY252" i="1"/>
  <c r="BJ252" i="1"/>
  <c r="AT252" i="1"/>
  <c r="AV268" i="1"/>
  <c r="AY268" i="1"/>
  <c r="BJ268" i="1"/>
  <c r="AT268" i="1"/>
  <c r="AV284" i="1"/>
  <c r="AY284" i="1"/>
  <c r="BJ284" i="1"/>
  <c r="AT284" i="1"/>
  <c r="AV300" i="1"/>
  <c r="AY300" i="1"/>
  <c r="BJ300" i="1"/>
  <c r="AT300" i="1"/>
  <c r="AU355" i="1"/>
  <c r="AX355" i="1"/>
  <c r="BI355" i="1"/>
  <c r="AW310" i="1"/>
  <c r="AZ310" i="1"/>
  <c r="BK310" i="1"/>
  <c r="AU316" i="1"/>
  <c r="AX316" i="1"/>
  <c r="BI316" i="1"/>
  <c r="AW326" i="1"/>
  <c r="AZ326" i="1"/>
  <c r="BK326" i="1"/>
  <c r="AW340" i="1"/>
  <c r="AZ340" i="1"/>
  <c r="BK340" i="1"/>
  <c r="AW356" i="1"/>
  <c r="AZ356" i="1"/>
  <c r="BK356" i="1"/>
  <c r="AV345" i="1"/>
  <c r="AY345" i="1"/>
  <c r="BJ345" i="1"/>
  <c r="AT345" i="1"/>
  <c r="AV361" i="1"/>
  <c r="AY361" i="1"/>
  <c r="BJ361" i="1"/>
  <c r="AT361" i="1"/>
  <c r="C34" i="1"/>
  <c r="G16" i="1"/>
  <c r="BQ340" i="1"/>
  <c r="BN340" i="1"/>
  <c r="EU316" i="1"/>
  <c r="EZ316" i="1"/>
  <c r="EP316" i="1"/>
  <c r="EL316" i="1"/>
  <c r="EF316" i="1"/>
  <c r="EE316" i="1"/>
  <c r="EA316" i="1"/>
  <c r="DY316" i="1"/>
  <c r="BL316" i="1"/>
  <c r="ES316" i="1"/>
  <c r="EY316" i="1"/>
  <c r="EO316" i="1"/>
  <c r="EV316" i="1"/>
  <c r="EX316" i="1"/>
  <c r="ER316" i="1"/>
  <c r="EM316" i="1"/>
  <c r="EJ316" i="1"/>
  <c r="EB316" i="1"/>
  <c r="EG316" i="1"/>
  <c r="BO316" i="1"/>
  <c r="EW316" i="1"/>
  <c r="ED316" i="1"/>
  <c r="DZ316" i="1"/>
  <c r="ET316" i="1"/>
  <c r="EH316" i="1"/>
  <c r="EC316" i="1"/>
  <c r="EQ316" i="1"/>
  <c r="EK316" i="1"/>
  <c r="DX316" i="1"/>
  <c r="DW316" i="1"/>
  <c r="EN316" i="1"/>
  <c r="EI316" i="1"/>
  <c r="EU355" i="1"/>
  <c r="EZ355" i="1"/>
  <c r="EO355" i="1"/>
  <c r="BL355" i="1"/>
  <c r="ES355" i="1"/>
  <c r="BO355" i="1"/>
  <c r="EV355" i="1"/>
  <c r="EX355" i="1"/>
  <c r="ER355" i="1"/>
  <c r="EM355" i="1"/>
  <c r="EK355" i="1"/>
  <c r="ET355" i="1"/>
  <c r="EY355" i="1"/>
  <c r="EQ355" i="1"/>
  <c r="EW355" i="1"/>
  <c r="EP355" i="1"/>
  <c r="EN355" i="1"/>
  <c r="EL355" i="1"/>
  <c r="ED355" i="1"/>
  <c r="DX355" i="1"/>
  <c r="EB355" i="1"/>
  <c r="EA355" i="1"/>
  <c r="EF355" i="1"/>
  <c r="EC355" i="1"/>
  <c r="DZ355" i="1"/>
  <c r="EH355" i="1"/>
  <c r="EG355" i="1"/>
  <c r="EE355" i="1"/>
  <c r="DY355" i="1"/>
  <c r="EJ355" i="1"/>
  <c r="DW355" i="1"/>
  <c r="EI355" i="1"/>
  <c r="BM252" i="1"/>
  <c r="BP252" i="1"/>
  <c r="BP188" i="1"/>
  <c r="BM188" i="1"/>
  <c r="EU368" i="1"/>
  <c r="EY368" i="1"/>
  <c r="EO368" i="1"/>
  <c r="EL368" i="1"/>
  <c r="BO368" i="1"/>
  <c r="ES368" i="1"/>
  <c r="EZ368" i="1"/>
  <c r="EP368" i="1"/>
  <c r="EV368" i="1"/>
  <c r="EX368" i="1"/>
  <c r="ER368" i="1"/>
  <c r="EM368" i="1"/>
  <c r="BL368" i="1"/>
  <c r="EK368" i="1"/>
  <c r="ED368" i="1"/>
  <c r="DX368" i="1"/>
  <c r="DZ368" i="1"/>
  <c r="EA368" i="1"/>
  <c r="EW368" i="1"/>
  <c r="EF368" i="1"/>
  <c r="EE368" i="1"/>
  <c r="EC368" i="1"/>
  <c r="DY368" i="1"/>
  <c r="EQ368" i="1"/>
  <c r="EH368" i="1"/>
  <c r="EI368" i="1"/>
  <c r="EG368" i="1"/>
  <c r="ET368" i="1"/>
  <c r="EN368" i="1"/>
  <c r="EJ368" i="1"/>
  <c r="EB368" i="1"/>
  <c r="DW368" i="1"/>
  <c r="BL284" i="1"/>
  <c r="BO284" i="1"/>
  <c r="EV284" i="1"/>
  <c r="EZ284" i="1"/>
  <c r="EP284" i="1"/>
  <c r="EL284" i="1"/>
  <c r="EF284" i="1"/>
  <c r="EE284" i="1"/>
  <c r="EA284" i="1"/>
  <c r="DW284" i="1"/>
  <c r="ET284" i="1"/>
  <c r="EY284" i="1"/>
  <c r="EO284" i="1"/>
  <c r="EU284" i="1"/>
  <c r="EX284" i="1"/>
  <c r="ER284" i="1"/>
  <c r="EM284" i="1"/>
  <c r="EJ284" i="1"/>
  <c r="EB284" i="1"/>
  <c r="EC284" i="1"/>
  <c r="ED284" i="1"/>
  <c r="DZ284" i="1"/>
  <c r="ES284" i="1"/>
  <c r="EH284" i="1"/>
  <c r="DY284" i="1"/>
  <c r="EW284" i="1"/>
  <c r="EQ284" i="1"/>
  <c r="EK284" i="1"/>
  <c r="DX284" i="1"/>
  <c r="EG284" i="1"/>
  <c r="EN284" i="1"/>
  <c r="EI284" i="1"/>
  <c r="BO220" i="1"/>
  <c r="EV220" i="1"/>
  <c r="EY220" i="1"/>
  <c r="EP220" i="1"/>
  <c r="EK220" i="1"/>
  <c r="EF220" i="1"/>
  <c r="EB220" i="1"/>
  <c r="EA220" i="1"/>
  <c r="EG220" i="1"/>
  <c r="ET220" i="1"/>
  <c r="EZ220" i="1"/>
  <c r="EO220" i="1"/>
  <c r="BL220" i="1"/>
  <c r="EU220" i="1"/>
  <c r="EX220" i="1"/>
  <c r="EQ220" i="1"/>
  <c r="EN220" i="1"/>
  <c r="EJ220" i="1"/>
  <c r="EC220" i="1"/>
  <c r="DW220" i="1"/>
  <c r="EL220" i="1"/>
  <c r="DX220" i="1"/>
  <c r="DY220" i="1"/>
  <c r="EW220" i="1"/>
  <c r="EE220" i="1"/>
  <c r="ER220" i="1"/>
  <c r="ED220" i="1"/>
  <c r="EI220" i="1"/>
  <c r="ES220" i="1"/>
  <c r="EM220" i="1"/>
  <c r="EH220" i="1"/>
  <c r="DZ220" i="1"/>
  <c r="BM116" i="1"/>
  <c r="BP116" i="1"/>
  <c r="BP52" i="1"/>
  <c r="BM52" i="1"/>
  <c r="BQ287" i="1"/>
  <c r="BN287" i="1"/>
  <c r="BQ223" i="1"/>
  <c r="BN223" i="1"/>
  <c r="BM150" i="1"/>
  <c r="BP150" i="1"/>
  <c r="BP86" i="1"/>
  <c r="BM86" i="1"/>
  <c r="BM19" i="1"/>
  <c r="BP19" i="1"/>
  <c r="EV203" i="1"/>
  <c r="EX203" i="1"/>
  <c r="EY203" i="1"/>
  <c r="EP203" i="1"/>
  <c r="EJ203" i="1"/>
  <c r="EB203" i="1"/>
  <c r="EG203" i="1"/>
  <c r="BL203" i="1"/>
  <c r="ET203" i="1"/>
  <c r="EW203" i="1"/>
  <c r="EZ203" i="1"/>
  <c r="EO203" i="1"/>
  <c r="EU203" i="1"/>
  <c r="EQ203" i="1"/>
  <c r="EM203" i="1"/>
  <c r="EK203" i="1"/>
  <c r="EF203" i="1"/>
  <c r="EE203" i="1"/>
  <c r="DW203" i="1"/>
  <c r="DY203" i="1"/>
  <c r="BO203" i="1"/>
  <c r="ES203" i="1"/>
  <c r="ER203" i="1"/>
  <c r="EI203" i="1"/>
  <c r="EN203" i="1"/>
  <c r="EL203" i="1"/>
  <c r="ED203" i="1"/>
  <c r="EC203" i="1"/>
  <c r="EH203" i="1"/>
  <c r="DZ203" i="1"/>
  <c r="DX203" i="1"/>
  <c r="EA203" i="1"/>
  <c r="BQ184" i="1"/>
  <c r="BN184" i="1"/>
  <c r="BQ222" i="1"/>
  <c r="BN222" i="1"/>
  <c r="EU143" i="1"/>
  <c r="EX143" i="1"/>
  <c r="EY143" i="1"/>
  <c r="EQ143" i="1"/>
  <c r="EL143" i="1"/>
  <c r="BL143" i="1"/>
  <c r="ES143" i="1"/>
  <c r="EW143" i="1"/>
  <c r="EZ143" i="1"/>
  <c r="EO143" i="1"/>
  <c r="EV143" i="1"/>
  <c r="ER143" i="1"/>
  <c r="EN143" i="1"/>
  <c r="EP143" i="1"/>
  <c r="BO143" i="1"/>
  <c r="EM143" i="1"/>
  <c r="EK143" i="1"/>
  <c r="ET143" i="1"/>
  <c r="EF143" i="1"/>
  <c r="EE143" i="1"/>
  <c r="DW143" i="1"/>
  <c r="DY143" i="1"/>
  <c r="DX143" i="1"/>
  <c r="EG143" i="1"/>
  <c r="ED143" i="1"/>
  <c r="EI143" i="1"/>
  <c r="DZ143" i="1"/>
  <c r="EH143" i="1"/>
  <c r="EB143" i="1"/>
  <c r="EA143" i="1"/>
  <c r="EJ143" i="1"/>
  <c r="EC143" i="1"/>
  <c r="BL79" i="1"/>
  <c r="EV79" i="1"/>
  <c r="EY79" i="1"/>
  <c r="EO79" i="1"/>
  <c r="EK79" i="1"/>
  <c r="EE79" i="1"/>
  <c r="ED79" i="1"/>
  <c r="EF79" i="1"/>
  <c r="DY79" i="1"/>
  <c r="BO79" i="1"/>
  <c r="ET79" i="1"/>
  <c r="EZ79" i="1"/>
  <c r="EP79" i="1"/>
  <c r="EU79" i="1"/>
  <c r="EX79" i="1"/>
  <c r="ER79" i="1"/>
  <c r="EM79" i="1"/>
  <c r="EI79" i="1"/>
  <c r="DX79" i="1"/>
  <c r="DZ79" i="1"/>
  <c r="EW79" i="1"/>
  <c r="EC79" i="1"/>
  <c r="EJ79" i="1"/>
  <c r="ES79" i="1"/>
  <c r="EG79" i="1"/>
  <c r="EB79" i="1"/>
  <c r="EQ79" i="1"/>
  <c r="EL79" i="1"/>
  <c r="DW79" i="1"/>
  <c r="EA79" i="1"/>
  <c r="EN79" i="1"/>
  <c r="EH79" i="1"/>
  <c r="EV12" i="1"/>
  <c r="EY12" i="1"/>
  <c r="EO12" i="1"/>
  <c r="BL12" i="1"/>
  <c r="ET12" i="1"/>
  <c r="EU12" i="1"/>
  <c r="EX12" i="1"/>
  <c r="ER12" i="1"/>
  <c r="EP12" i="1"/>
  <c r="EK12" i="1"/>
  <c r="EZ12" i="1"/>
  <c r="EQ12" i="1"/>
  <c r="EL12" i="1"/>
  <c r="ES12" i="1"/>
  <c r="EN12" i="1"/>
  <c r="BO12" i="1"/>
  <c r="EW12" i="1"/>
  <c r="EM12" i="1"/>
  <c r="EC12" i="1"/>
  <c r="DW12" i="1"/>
  <c r="EJ12" i="1"/>
  <c r="EA12" i="1"/>
  <c r="EE12" i="1"/>
  <c r="ED12" i="1"/>
  <c r="DX12" i="1"/>
  <c r="DY12" i="1"/>
  <c r="EG12" i="1"/>
  <c r="EF12" i="1"/>
  <c r="EB12" i="1"/>
  <c r="EI12" i="1"/>
  <c r="EH12" i="1"/>
  <c r="DZ12" i="1"/>
  <c r="BM307" i="1"/>
  <c r="BP307" i="1"/>
  <c r="BP243" i="1"/>
  <c r="BM243" i="1"/>
  <c r="BM179" i="1"/>
  <c r="BP179" i="1"/>
  <c r="EU333" i="1"/>
  <c r="EZ333" i="1"/>
  <c r="EO333" i="1"/>
  <c r="EL333" i="1"/>
  <c r="EF333" i="1"/>
  <c r="EC333" i="1"/>
  <c r="DZ333" i="1"/>
  <c r="DY333" i="1"/>
  <c r="BO333" i="1"/>
  <c r="ES333" i="1"/>
  <c r="EY333" i="1"/>
  <c r="EP333" i="1"/>
  <c r="EV333" i="1"/>
  <c r="EX333" i="1"/>
  <c r="ER333" i="1"/>
  <c r="EM333" i="1"/>
  <c r="EJ333" i="1"/>
  <c r="DW333" i="1"/>
  <c r="EI333" i="1"/>
  <c r="EK333" i="1"/>
  <c r="DX333" i="1"/>
  <c r="EA333" i="1"/>
  <c r="EG333" i="1"/>
  <c r="EQ333" i="1"/>
  <c r="ED333" i="1"/>
  <c r="EB333" i="1"/>
  <c r="BL333" i="1"/>
  <c r="ET333" i="1"/>
  <c r="EW333" i="1"/>
  <c r="EN333" i="1"/>
  <c r="EH333" i="1"/>
  <c r="EE333" i="1"/>
  <c r="BM347" i="1"/>
  <c r="BP347" i="1"/>
  <c r="BM262" i="1"/>
  <c r="BP262" i="1"/>
  <c r="BM198" i="1"/>
  <c r="BP198" i="1"/>
  <c r="BP159" i="1"/>
  <c r="BM159" i="1"/>
  <c r="BM28" i="1"/>
  <c r="BP28" i="1"/>
  <c r="BQ206" i="1"/>
  <c r="BN206" i="1"/>
  <c r="BQ131" i="1"/>
  <c r="BN131" i="1"/>
  <c r="BQ67" i="1"/>
  <c r="BN67" i="1"/>
  <c r="EU358" i="1"/>
  <c r="EZ358" i="1"/>
  <c r="EO358" i="1"/>
  <c r="BO358" i="1"/>
  <c r="ES358" i="1"/>
  <c r="EV358" i="1"/>
  <c r="EX358" i="1"/>
  <c r="ER358" i="1"/>
  <c r="EM358" i="1"/>
  <c r="EK358" i="1"/>
  <c r="EY358" i="1"/>
  <c r="BL358" i="1"/>
  <c r="EW358" i="1"/>
  <c r="EQ358" i="1"/>
  <c r="EL358" i="1"/>
  <c r="ET358" i="1"/>
  <c r="EP358" i="1"/>
  <c r="EN358" i="1"/>
  <c r="ED358" i="1"/>
  <c r="DX358" i="1"/>
  <c r="DZ358" i="1"/>
  <c r="EA358" i="1"/>
  <c r="EC358" i="1"/>
  <c r="DY358" i="1"/>
  <c r="EH358" i="1"/>
  <c r="EI358" i="1"/>
  <c r="EG358" i="1"/>
  <c r="EF358" i="1"/>
  <c r="EJ358" i="1"/>
  <c r="EB358" i="1"/>
  <c r="DW358" i="1"/>
  <c r="EE358" i="1"/>
  <c r="EV97" i="1"/>
  <c r="EY97" i="1"/>
  <c r="EO97" i="1"/>
  <c r="BO97" i="1"/>
  <c r="BL97" i="1"/>
  <c r="ET97" i="1"/>
  <c r="EU97" i="1"/>
  <c r="EX97" i="1"/>
  <c r="ER97" i="1"/>
  <c r="EM97" i="1"/>
  <c r="EL97" i="1"/>
  <c r="EZ97" i="1"/>
  <c r="EQ97" i="1"/>
  <c r="EK97" i="1"/>
  <c r="ES97" i="1"/>
  <c r="EP97" i="1"/>
  <c r="EW97" i="1"/>
  <c r="EN97" i="1"/>
  <c r="EC97" i="1"/>
  <c r="DW97" i="1"/>
  <c r="EF97" i="1"/>
  <c r="EA97" i="1"/>
  <c r="EE97" i="1"/>
  <c r="ED97" i="1"/>
  <c r="EB97" i="1"/>
  <c r="DY97" i="1"/>
  <c r="EG97" i="1"/>
  <c r="EH97" i="1"/>
  <c r="EJ97" i="1"/>
  <c r="EI97" i="1"/>
  <c r="DX97" i="1"/>
  <c r="DZ97" i="1"/>
  <c r="EU121" i="1"/>
  <c r="EY121" i="1"/>
  <c r="EQ121" i="1"/>
  <c r="BO121" i="1"/>
  <c r="ES121" i="1"/>
  <c r="EV121" i="1"/>
  <c r="EX121" i="1"/>
  <c r="ER121" i="1"/>
  <c r="EN121" i="1"/>
  <c r="EL121" i="1"/>
  <c r="EZ121" i="1"/>
  <c r="BL121" i="1"/>
  <c r="EP121" i="1"/>
  <c r="EK121" i="1"/>
  <c r="ET121" i="1"/>
  <c r="EO121" i="1"/>
  <c r="EW121" i="1"/>
  <c r="EM121" i="1"/>
  <c r="ED121" i="1"/>
  <c r="DX121" i="1"/>
  <c r="EG121" i="1"/>
  <c r="DY121" i="1"/>
  <c r="EF121" i="1"/>
  <c r="EE121" i="1"/>
  <c r="EC121" i="1"/>
  <c r="DW121" i="1"/>
  <c r="EH121" i="1"/>
  <c r="EI121" i="1"/>
  <c r="DZ121" i="1"/>
  <c r="EJ121" i="1"/>
  <c r="EB121" i="1"/>
  <c r="EA121" i="1"/>
  <c r="BP342" i="1"/>
  <c r="BM342" i="1"/>
  <c r="BM325" i="1"/>
  <c r="BP325" i="1"/>
  <c r="BM253" i="1"/>
  <c r="BP253" i="1"/>
  <c r="BP189" i="1"/>
  <c r="BM189" i="1"/>
  <c r="BN301" i="1"/>
  <c r="BQ301" i="1"/>
  <c r="BQ237" i="1"/>
  <c r="BN237" i="1"/>
  <c r="EU177" i="1"/>
  <c r="EY177" i="1"/>
  <c r="EQ177" i="1"/>
  <c r="BO177" i="1"/>
  <c r="ES177" i="1"/>
  <c r="EZ177" i="1"/>
  <c r="EO177" i="1"/>
  <c r="EV177" i="1"/>
  <c r="EX177" i="1"/>
  <c r="ER177" i="1"/>
  <c r="EN177" i="1"/>
  <c r="EL177" i="1"/>
  <c r="BL177" i="1"/>
  <c r="EK177" i="1"/>
  <c r="EP177" i="1"/>
  <c r="ET177" i="1"/>
  <c r="EW177" i="1"/>
  <c r="EM177" i="1"/>
  <c r="ED177" i="1"/>
  <c r="DX177" i="1"/>
  <c r="EG177" i="1"/>
  <c r="DY177" i="1"/>
  <c r="EF177" i="1"/>
  <c r="EE177" i="1"/>
  <c r="EC177" i="1"/>
  <c r="DW177" i="1"/>
  <c r="EH177" i="1"/>
  <c r="EI177" i="1"/>
  <c r="DZ177" i="1"/>
  <c r="EJ177" i="1"/>
  <c r="EB177" i="1"/>
  <c r="EA177" i="1"/>
  <c r="BL262" i="1"/>
  <c r="EV262" i="1"/>
  <c r="EZ262" i="1"/>
  <c r="EP262" i="1"/>
  <c r="EL262" i="1"/>
  <c r="EF262" i="1"/>
  <c r="EB262" i="1"/>
  <c r="DZ262" i="1"/>
  <c r="EG262" i="1"/>
  <c r="ET262" i="1"/>
  <c r="EY262" i="1"/>
  <c r="EO262" i="1"/>
  <c r="BO262" i="1"/>
  <c r="EU262" i="1"/>
  <c r="EX262" i="1"/>
  <c r="ER262" i="1"/>
  <c r="EM262" i="1"/>
  <c r="EJ262" i="1"/>
  <c r="EI262" i="1"/>
  <c r="DW262" i="1"/>
  <c r="ED262" i="1"/>
  <c r="EA262" i="1"/>
  <c r="ES262" i="1"/>
  <c r="EH262" i="1"/>
  <c r="EC262" i="1"/>
  <c r="EW262" i="1"/>
  <c r="EQ262" i="1"/>
  <c r="EK262" i="1"/>
  <c r="DX262" i="1"/>
  <c r="DY262" i="1"/>
  <c r="EN262" i="1"/>
  <c r="EE262" i="1"/>
  <c r="EU198" i="1"/>
  <c r="EX198" i="1"/>
  <c r="EY198" i="1"/>
  <c r="EP198" i="1"/>
  <c r="EJ198" i="1"/>
  <c r="DW198" i="1"/>
  <c r="DZ198" i="1"/>
  <c r="ES198" i="1"/>
  <c r="EW198" i="1"/>
  <c r="EZ198" i="1"/>
  <c r="EO198" i="1"/>
  <c r="BO198" i="1"/>
  <c r="BL198" i="1"/>
  <c r="EV198" i="1"/>
  <c r="EQ198" i="1"/>
  <c r="EM198" i="1"/>
  <c r="EK198" i="1"/>
  <c r="EF198" i="1"/>
  <c r="EC198" i="1"/>
  <c r="EE198" i="1"/>
  <c r="DY198" i="1"/>
  <c r="ER198" i="1"/>
  <c r="EH198" i="1"/>
  <c r="EA198" i="1"/>
  <c r="EN198" i="1"/>
  <c r="DX198" i="1"/>
  <c r="EI198" i="1"/>
  <c r="ET198" i="1"/>
  <c r="EG198" i="1"/>
  <c r="EL198" i="1"/>
  <c r="ED198" i="1"/>
  <c r="EB198" i="1"/>
  <c r="BL291" i="1"/>
  <c r="EU291" i="1"/>
  <c r="EZ291" i="1"/>
  <c r="EP291" i="1"/>
  <c r="BO291" i="1"/>
  <c r="ES291" i="1"/>
  <c r="EV291" i="1"/>
  <c r="EX291" i="1"/>
  <c r="ER291" i="1"/>
  <c r="EM291" i="1"/>
  <c r="EK291" i="1"/>
  <c r="ET291" i="1"/>
  <c r="EY291" i="1"/>
  <c r="EQ291" i="1"/>
  <c r="EW291" i="1"/>
  <c r="EO291" i="1"/>
  <c r="EN291" i="1"/>
  <c r="EL291" i="1"/>
  <c r="ED291" i="1"/>
  <c r="DX291" i="1"/>
  <c r="EB291" i="1"/>
  <c r="EE291" i="1"/>
  <c r="EF291" i="1"/>
  <c r="EC291" i="1"/>
  <c r="DZ291" i="1"/>
  <c r="EI291" i="1"/>
  <c r="EH291" i="1"/>
  <c r="EG291" i="1"/>
  <c r="EA291" i="1"/>
  <c r="EJ291" i="1"/>
  <c r="DW291" i="1"/>
  <c r="DY291" i="1"/>
  <c r="BO346" i="1"/>
  <c r="EU346" i="1"/>
  <c r="EZ346" i="1"/>
  <c r="EO346" i="1"/>
  <c r="EL346" i="1"/>
  <c r="EF346" i="1"/>
  <c r="EE346" i="1"/>
  <c r="EC346" i="1"/>
  <c r="DY346" i="1"/>
  <c r="BL346" i="1"/>
  <c r="ES346" i="1"/>
  <c r="EY346" i="1"/>
  <c r="EP346" i="1"/>
  <c r="EV346" i="1"/>
  <c r="EX346" i="1"/>
  <c r="ER346" i="1"/>
  <c r="EM346" i="1"/>
  <c r="EJ346" i="1"/>
  <c r="EB346" i="1"/>
  <c r="DW346" i="1"/>
  <c r="EK346" i="1"/>
  <c r="DX346" i="1"/>
  <c r="EA346" i="1"/>
  <c r="EW346" i="1"/>
  <c r="EI346" i="1"/>
  <c r="EQ346" i="1"/>
  <c r="ED346" i="1"/>
  <c r="DZ346" i="1"/>
  <c r="ET346" i="1"/>
  <c r="EN346" i="1"/>
  <c r="EH346" i="1"/>
  <c r="EG346" i="1"/>
  <c r="BQ188" i="1"/>
  <c r="BN188" i="1"/>
  <c r="ES115" i="1"/>
  <c r="EY115" i="1"/>
  <c r="EQ115" i="1"/>
  <c r="BL115" i="1"/>
  <c r="ET115" i="1"/>
  <c r="EZ115" i="1"/>
  <c r="EO115" i="1"/>
  <c r="EV115" i="1"/>
  <c r="EX115" i="1"/>
  <c r="ER115" i="1"/>
  <c r="EN115" i="1"/>
  <c r="EL115" i="1"/>
  <c r="EU115" i="1"/>
  <c r="BO115" i="1"/>
  <c r="EW115" i="1"/>
  <c r="EP115" i="1"/>
  <c r="EK115" i="1"/>
  <c r="EM115" i="1"/>
  <c r="ED115" i="1"/>
  <c r="DX115" i="1"/>
  <c r="EC115" i="1"/>
  <c r="DY115" i="1"/>
  <c r="EF115" i="1"/>
  <c r="EE115" i="1"/>
  <c r="DW115" i="1"/>
  <c r="EG115" i="1"/>
  <c r="EH115" i="1"/>
  <c r="EI115" i="1"/>
  <c r="DZ115" i="1"/>
  <c r="EJ115" i="1"/>
  <c r="EB115" i="1"/>
  <c r="EA115" i="1"/>
  <c r="BO50" i="1"/>
  <c r="EV50" i="1"/>
  <c r="EX50" i="1"/>
  <c r="EY50" i="1"/>
  <c r="EO50" i="1"/>
  <c r="EI50" i="1"/>
  <c r="ED50" i="1"/>
  <c r="DZ50" i="1"/>
  <c r="ET50" i="1"/>
  <c r="EW50" i="1"/>
  <c r="EZ50" i="1"/>
  <c r="EP50" i="1"/>
  <c r="BL50" i="1"/>
  <c r="EU50" i="1"/>
  <c r="ER50" i="1"/>
  <c r="EM50" i="1"/>
  <c r="EK50" i="1"/>
  <c r="EE50" i="1"/>
  <c r="EF50" i="1"/>
  <c r="EH50" i="1"/>
  <c r="DY50" i="1"/>
  <c r="ES50" i="1"/>
  <c r="EQ50" i="1"/>
  <c r="EJ50" i="1"/>
  <c r="EN50" i="1"/>
  <c r="EL50" i="1"/>
  <c r="EC50" i="1"/>
  <c r="DX50" i="1"/>
  <c r="EG50" i="1"/>
  <c r="EB50" i="1"/>
  <c r="DW50" i="1"/>
  <c r="EA50" i="1"/>
  <c r="EU338" i="1"/>
  <c r="EX338" i="1"/>
  <c r="EZ338" i="1"/>
  <c r="EO338" i="1"/>
  <c r="ES338" i="1"/>
  <c r="EW338" i="1"/>
  <c r="EY338" i="1"/>
  <c r="EP338" i="1"/>
  <c r="BO338" i="1"/>
  <c r="EV338" i="1"/>
  <c r="ER338" i="1"/>
  <c r="EM338" i="1"/>
  <c r="EL338" i="1"/>
  <c r="EQ338" i="1"/>
  <c r="EN338" i="1"/>
  <c r="ET338" i="1"/>
  <c r="BL338" i="1"/>
  <c r="EK338" i="1"/>
  <c r="EF338" i="1"/>
  <c r="EE338" i="1"/>
  <c r="EC338" i="1"/>
  <c r="DY338" i="1"/>
  <c r="EH338" i="1"/>
  <c r="EB338" i="1"/>
  <c r="EA338" i="1"/>
  <c r="EJ338" i="1"/>
  <c r="DZ338" i="1"/>
  <c r="DX338" i="1"/>
  <c r="EG338" i="1"/>
  <c r="ED338" i="1"/>
  <c r="EI338" i="1"/>
  <c r="DW338" i="1"/>
  <c r="EU193" i="1"/>
  <c r="EX193" i="1"/>
  <c r="EY193" i="1"/>
  <c r="EP193" i="1"/>
  <c r="EJ193" i="1"/>
  <c r="EB193" i="1"/>
  <c r="DW193" i="1"/>
  <c r="BO193" i="1"/>
  <c r="ES193" i="1"/>
  <c r="EW193" i="1"/>
  <c r="EZ193" i="1"/>
  <c r="EO193" i="1"/>
  <c r="BL193" i="1"/>
  <c r="EV193" i="1"/>
  <c r="EQ193" i="1"/>
  <c r="EN193" i="1"/>
  <c r="EK193" i="1"/>
  <c r="EF193" i="1"/>
  <c r="EE193" i="1"/>
  <c r="EC193" i="1"/>
  <c r="DY193" i="1"/>
  <c r="ER193" i="1"/>
  <c r="EH193" i="1"/>
  <c r="DZ193" i="1"/>
  <c r="EM193" i="1"/>
  <c r="DX193" i="1"/>
  <c r="EA193" i="1"/>
  <c r="ET193" i="1"/>
  <c r="EI193" i="1"/>
  <c r="EL193" i="1"/>
  <c r="ED193" i="1"/>
  <c r="EG193" i="1"/>
  <c r="BM59" i="1"/>
  <c r="BP59" i="1"/>
  <c r="BM10" i="1"/>
  <c r="BP10" i="1"/>
  <c r="BP97" i="1"/>
  <c r="BM97" i="1"/>
  <c r="BQ165" i="1"/>
  <c r="BN165" i="1"/>
  <c r="BQ169" i="1"/>
  <c r="BN169" i="1"/>
  <c r="BQ42" i="1"/>
  <c r="BN42" i="1"/>
  <c r="BQ177" i="1"/>
  <c r="BN177" i="1"/>
  <c r="BN73" i="1"/>
  <c r="BQ73" i="1"/>
  <c r="EU191" i="1"/>
  <c r="EX191" i="1"/>
  <c r="EY191" i="1"/>
  <c r="EP191" i="1"/>
  <c r="ES191" i="1"/>
  <c r="EW191" i="1"/>
  <c r="EZ191" i="1"/>
  <c r="EO191" i="1"/>
  <c r="EV191" i="1"/>
  <c r="EQ191" i="1"/>
  <c r="EM191" i="1"/>
  <c r="EK191" i="1"/>
  <c r="ER191" i="1"/>
  <c r="EH191" i="1"/>
  <c r="EI191" i="1"/>
  <c r="EG191" i="1"/>
  <c r="BO191" i="1"/>
  <c r="EN191" i="1"/>
  <c r="BL191" i="1"/>
  <c r="ET191" i="1"/>
  <c r="ED191" i="1"/>
  <c r="DX191" i="1"/>
  <c r="EC191" i="1"/>
  <c r="EA191" i="1"/>
  <c r="EL191" i="1"/>
  <c r="EF191" i="1"/>
  <c r="EE191" i="1"/>
  <c r="DW191" i="1"/>
  <c r="DY191" i="1"/>
  <c r="EJ191" i="1"/>
  <c r="EB191" i="1"/>
  <c r="DZ191" i="1"/>
  <c r="BM264" i="1"/>
  <c r="BP264" i="1"/>
  <c r="BP200" i="1"/>
  <c r="BM200" i="1"/>
  <c r="EU352" i="1"/>
  <c r="EX352" i="1"/>
  <c r="EZ352" i="1"/>
  <c r="EO352" i="1"/>
  <c r="EK352" i="1"/>
  <c r="BO352" i="1"/>
  <c r="ES352" i="1"/>
  <c r="EW352" i="1"/>
  <c r="EY352" i="1"/>
  <c r="EP352" i="1"/>
  <c r="EV352" i="1"/>
  <c r="ER352" i="1"/>
  <c r="EM352" i="1"/>
  <c r="ET352" i="1"/>
  <c r="EQ352" i="1"/>
  <c r="EH352" i="1"/>
  <c r="EI352" i="1"/>
  <c r="EG352" i="1"/>
  <c r="BL352" i="1"/>
  <c r="EN352" i="1"/>
  <c r="EL352" i="1"/>
  <c r="ED352" i="1"/>
  <c r="DX352" i="1"/>
  <c r="DZ352" i="1"/>
  <c r="EA352" i="1"/>
  <c r="EF352" i="1"/>
  <c r="EE352" i="1"/>
  <c r="EC352" i="1"/>
  <c r="DY352" i="1"/>
  <c r="EJ352" i="1"/>
  <c r="EB352" i="1"/>
  <c r="DW352" i="1"/>
  <c r="BQ257" i="1"/>
  <c r="BN257" i="1"/>
  <c r="BQ193" i="1"/>
  <c r="BN193" i="1"/>
  <c r="BM112" i="1"/>
  <c r="BP112" i="1"/>
  <c r="BP47" i="1"/>
  <c r="BM47" i="1"/>
  <c r="BO356" i="1"/>
  <c r="EU356" i="1"/>
  <c r="EZ356" i="1"/>
  <c r="EO356" i="1"/>
  <c r="EL356" i="1"/>
  <c r="EF356" i="1"/>
  <c r="EE356" i="1"/>
  <c r="EC356" i="1"/>
  <c r="DY356" i="1"/>
  <c r="ES356" i="1"/>
  <c r="EY356" i="1"/>
  <c r="EP356" i="1"/>
  <c r="EV356" i="1"/>
  <c r="EX356" i="1"/>
  <c r="ER356" i="1"/>
  <c r="EM356" i="1"/>
  <c r="EJ356" i="1"/>
  <c r="EB356" i="1"/>
  <c r="DW356" i="1"/>
  <c r="BL356" i="1"/>
  <c r="ED356" i="1"/>
  <c r="DZ356" i="1"/>
  <c r="ET356" i="1"/>
  <c r="EH356" i="1"/>
  <c r="EG356" i="1"/>
  <c r="EW356" i="1"/>
  <c r="EQ356" i="1"/>
  <c r="EK356" i="1"/>
  <c r="DX356" i="1"/>
  <c r="EA356" i="1"/>
  <c r="EN356" i="1"/>
  <c r="EI356" i="1"/>
  <c r="EV282" i="1"/>
  <c r="EX282" i="1"/>
  <c r="EZ282" i="1"/>
  <c r="EP282" i="1"/>
  <c r="EK282" i="1"/>
  <c r="ET282" i="1"/>
  <c r="EW282" i="1"/>
  <c r="BO282" i="1"/>
  <c r="BL282" i="1"/>
  <c r="EU282" i="1"/>
  <c r="ER282" i="1"/>
  <c r="EM282" i="1"/>
  <c r="EY282" i="1"/>
  <c r="EL282" i="1"/>
  <c r="ES282" i="1"/>
  <c r="EQ282" i="1"/>
  <c r="EO282" i="1"/>
  <c r="EN282" i="1"/>
  <c r="EH282" i="1"/>
  <c r="EI282" i="1"/>
  <c r="DY282" i="1"/>
  <c r="EJ282" i="1"/>
  <c r="EB282" i="1"/>
  <c r="EC282" i="1"/>
  <c r="ED282" i="1"/>
  <c r="DX282" i="1"/>
  <c r="DZ282" i="1"/>
  <c r="EG282" i="1"/>
  <c r="EF282" i="1"/>
  <c r="EE282" i="1"/>
  <c r="EA282" i="1"/>
  <c r="DW282" i="1"/>
  <c r="BL218" i="1"/>
  <c r="EV218" i="1"/>
  <c r="EX218" i="1"/>
  <c r="EY218" i="1"/>
  <c r="EP218" i="1"/>
  <c r="EJ218" i="1"/>
  <c r="EI218" i="1"/>
  <c r="DW218" i="1"/>
  <c r="ET218" i="1"/>
  <c r="EW218" i="1"/>
  <c r="EZ218" i="1"/>
  <c r="EO218" i="1"/>
  <c r="BO218" i="1"/>
  <c r="EU218" i="1"/>
  <c r="EQ218" i="1"/>
  <c r="EN218" i="1"/>
  <c r="EK218" i="1"/>
  <c r="EF218" i="1"/>
  <c r="EB218" i="1"/>
  <c r="EA218" i="1"/>
  <c r="EC218" i="1"/>
  <c r="ES218" i="1"/>
  <c r="ER218" i="1"/>
  <c r="EE218" i="1"/>
  <c r="EM218" i="1"/>
  <c r="EL218" i="1"/>
  <c r="ED218" i="1"/>
  <c r="EG218" i="1"/>
  <c r="EH218" i="1"/>
  <c r="DZ218" i="1"/>
  <c r="DX218" i="1"/>
  <c r="DY218" i="1"/>
  <c r="BP114" i="1"/>
  <c r="BM114" i="1"/>
  <c r="BM49" i="1"/>
  <c r="BP49" i="1"/>
  <c r="EV235" i="1"/>
  <c r="EX235" i="1"/>
  <c r="EY235" i="1"/>
  <c r="EP235" i="1"/>
  <c r="EJ235" i="1"/>
  <c r="EG235" i="1"/>
  <c r="EA235" i="1"/>
  <c r="BL235" i="1"/>
  <c r="ET235" i="1"/>
  <c r="EW235" i="1"/>
  <c r="EZ235" i="1"/>
  <c r="EO235" i="1"/>
  <c r="EU235" i="1"/>
  <c r="EQ235" i="1"/>
  <c r="EM235" i="1"/>
  <c r="EK235" i="1"/>
  <c r="EF235" i="1"/>
  <c r="EB235" i="1"/>
  <c r="DZ235" i="1"/>
  <c r="EE235" i="1"/>
  <c r="BO235" i="1"/>
  <c r="ES235" i="1"/>
  <c r="ER235" i="1"/>
  <c r="EC235" i="1"/>
  <c r="EN235" i="1"/>
  <c r="EL235" i="1"/>
  <c r="ED235" i="1"/>
  <c r="DW235" i="1"/>
  <c r="EH235" i="1"/>
  <c r="EI235" i="1"/>
  <c r="DX235" i="1"/>
  <c r="DY235" i="1"/>
  <c r="BL261" i="1"/>
  <c r="EV261" i="1"/>
  <c r="EZ261" i="1"/>
  <c r="EP261" i="1"/>
  <c r="BO261" i="1"/>
  <c r="ET261" i="1"/>
  <c r="EY261" i="1"/>
  <c r="EO261" i="1"/>
  <c r="EU261" i="1"/>
  <c r="EX261" i="1"/>
  <c r="ER261" i="1"/>
  <c r="EM261" i="1"/>
  <c r="EK261" i="1"/>
  <c r="EL261" i="1"/>
  <c r="EW261" i="1"/>
  <c r="EQ261" i="1"/>
  <c r="ES261" i="1"/>
  <c r="EN261" i="1"/>
  <c r="ED261" i="1"/>
  <c r="DX261" i="1"/>
  <c r="DW261" i="1"/>
  <c r="DY261" i="1"/>
  <c r="EF261" i="1"/>
  <c r="EB261" i="1"/>
  <c r="DZ261" i="1"/>
  <c r="EE261" i="1"/>
  <c r="EH261" i="1"/>
  <c r="EC261" i="1"/>
  <c r="EI261" i="1"/>
  <c r="EJ261" i="1"/>
  <c r="EG261" i="1"/>
  <c r="EA261" i="1"/>
  <c r="EU297" i="1"/>
  <c r="EX297" i="1"/>
  <c r="EZ297" i="1"/>
  <c r="EP297" i="1"/>
  <c r="EK297" i="1"/>
  <c r="ES297" i="1"/>
  <c r="EW297" i="1"/>
  <c r="BO297" i="1"/>
  <c r="BL297" i="1"/>
  <c r="EV297" i="1"/>
  <c r="ER297" i="1"/>
  <c r="EM297" i="1"/>
  <c r="EY297" i="1"/>
  <c r="EQ297" i="1"/>
  <c r="EO297" i="1"/>
  <c r="EL297" i="1"/>
  <c r="ET297" i="1"/>
  <c r="EN297" i="1"/>
  <c r="EH297" i="1"/>
  <c r="EG297" i="1"/>
  <c r="EA297" i="1"/>
  <c r="EJ297" i="1"/>
  <c r="DW297" i="1"/>
  <c r="EE297" i="1"/>
  <c r="ED297" i="1"/>
  <c r="DX297" i="1"/>
  <c r="EB297" i="1"/>
  <c r="EI297" i="1"/>
  <c r="EF297" i="1"/>
  <c r="EC297" i="1"/>
  <c r="DZ297" i="1"/>
  <c r="DY297" i="1"/>
  <c r="BL167" i="1"/>
  <c r="EU167" i="1"/>
  <c r="EY167" i="1"/>
  <c r="EQ167" i="1"/>
  <c r="EK167" i="1"/>
  <c r="EF167" i="1"/>
  <c r="EE167" i="1"/>
  <c r="DW167" i="1"/>
  <c r="DY167" i="1"/>
  <c r="ES167" i="1"/>
  <c r="EZ167" i="1"/>
  <c r="EO167" i="1"/>
  <c r="EV167" i="1"/>
  <c r="EX167" i="1"/>
  <c r="ER167" i="1"/>
  <c r="EN167" i="1"/>
  <c r="EJ167" i="1"/>
  <c r="EB167" i="1"/>
  <c r="DZ167" i="1"/>
  <c r="EL167" i="1"/>
  <c r="DX167" i="1"/>
  <c r="EA167" i="1"/>
  <c r="EW167" i="1"/>
  <c r="EI167" i="1"/>
  <c r="EP167" i="1"/>
  <c r="ED167" i="1"/>
  <c r="EC167" i="1"/>
  <c r="BO167" i="1"/>
  <c r="ET167" i="1"/>
  <c r="EM167" i="1"/>
  <c r="EH167" i="1"/>
  <c r="EG167" i="1"/>
  <c r="EV103" i="1"/>
  <c r="EY103" i="1"/>
  <c r="EQ103" i="1"/>
  <c r="EK103" i="1"/>
  <c r="ET103" i="1"/>
  <c r="EZ103" i="1"/>
  <c r="EO103" i="1"/>
  <c r="EU103" i="1"/>
  <c r="EX103" i="1"/>
  <c r="ER103" i="1"/>
  <c r="EN103" i="1"/>
  <c r="BL103" i="1"/>
  <c r="EC103" i="1"/>
  <c r="DW103" i="1"/>
  <c r="EJ103" i="1"/>
  <c r="EA103" i="1"/>
  <c r="ES103" i="1"/>
  <c r="EE103" i="1"/>
  <c r="ED103" i="1"/>
  <c r="EF103" i="1"/>
  <c r="DY103" i="1"/>
  <c r="EW103" i="1"/>
  <c r="EP103" i="1"/>
  <c r="EL103" i="1"/>
  <c r="EG103" i="1"/>
  <c r="EH103" i="1"/>
  <c r="EB103" i="1"/>
  <c r="BO103" i="1"/>
  <c r="EM103" i="1"/>
  <c r="EI103" i="1"/>
  <c r="DX103" i="1"/>
  <c r="DZ103" i="1"/>
  <c r="BO36" i="1"/>
  <c r="EV36" i="1"/>
  <c r="EY36" i="1"/>
  <c r="EO36" i="1"/>
  <c r="BL36" i="1"/>
  <c r="ET36" i="1"/>
  <c r="EU36" i="1"/>
  <c r="EX36" i="1"/>
  <c r="ER36" i="1"/>
  <c r="EM36" i="1"/>
  <c r="EK36" i="1"/>
  <c r="ES36" i="1"/>
  <c r="EW36" i="1"/>
  <c r="EZ36" i="1"/>
  <c r="EQ36" i="1"/>
  <c r="EP36" i="1"/>
  <c r="EN36" i="1"/>
  <c r="EL36" i="1"/>
  <c r="EC36" i="1"/>
  <c r="DW36" i="1"/>
  <c r="DX36" i="1"/>
  <c r="EA36" i="1"/>
  <c r="EE36" i="1"/>
  <c r="EF36" i="1"/>
  <c r="EH36" i="1"/>
  <c r="DY36" i="1"/>
  <c r="EG36" i="1"/>
  <c r="EJ36" i="1"/>
  <c r="EB36" i="1"/>
  <c r="EI36" i="1"/>
  <c r="ED36" i="1"/>
  <c r="DZ36" i="1"/>
  <c r="BP368" i="1"/>
  <c r="BM368" i="1"/>
  <c r="BQ339" i="1"/>
  <c r="BN339" i="1"/>
  <c r="BQ315" i="1"/>
  <c r="BN315" i="1"/>
  <c r="BP271" i="1"/>
  <c r="BM271" i="1"/>
  <c r="BP207" i="1"/>
  <c r="BM207" i="1"/>
  <c r="BL357" i="1"/>
  <c r="EU357" i="1"/>
  <c r="EX357" i="1"/>
  <c r="EZ357" i="1"/>
  <c r="EO357" i="1"/>
  <c r="EK357" i="1"/>
  <c r="ES357" i="1"/>
  <c r="EW357" i="1"/>
  <c r="EY357" i="1"/>
  <c r="EP357" i="1"/>
  <c r="EV357" i="1"/>
  <c r="ER357" i="1"/>
  <c r="EM357" i="1"/>
  <c r="EQ357" i="1"/>
  <c r="EN357" i="1"/>
  <c r="BO357" i="1"/>
  <c r="ET357" i="1"/>
  <c r="EL357" i="1"/>
  <c r="EH357" i="1"/>
  <c r="EG357" i="1"/>
  <c r="EE357" i="1"/>
  <c r="EJ357" i="1"/>
  <c r="DW357" i="1"/>
  <c r="EI357" i="1"/>
  <c r="ED357" i="1"/>
  <c r="DX357" i="1"/>
  <c r="EB357" i="1"/>
  <c r="EA357" i="1"/>
  <c r="EF357" i="1"/>
  <c r="EC357" i="1"/>
  <c r="DZ357" i="1"/>
  <c r="DY357" i="1"/>
  <c r="BP274" i="1"/>
  <c r="BM274" i="1"/>
  <c r="BM210" i="1"/>
  <c r="BP210" i="1"/>
  <c r="BO292" i="1"/>
  <c r="EU292" i="1"/>
  <c r="EX292" i="1"/>
  <c r="EZ292" i="1"/>
  <c r="EP292" i="1"/>
  <c r="EL292" i="1"/>
  <c r="ES292" i="1"/>
  <c r="EW292" i="1"/>
  <c r="EY292" i="1"/>
  <c r="EO292" i="1"/>
  <c r="BL292" i="1"/>
  <c r="EV292" i="1"/>
  <c r="ER292" i="1"/>
  <c r="EM292" i="1"/>
  <c r="ET292" i="1"/>
  <c r="EQ292" i="1"/>
  <c r="EK292" i="1"/>
  <c r="EN292" i="1"/>
  <c r="EF292" i="1"/>
  <c r="EE292" i="1"/>
  <c r="EA292" i="1"/>
  <c r="DW292" i="1"/>
  <c r="ED292" i="1"/>
  <c r="EI292" i="1"/>
  <c r="EC292" i="1"/>
  <c r="EH292" i="1"/>
  <c r="EB292" i="1"/>
  <c r="EG292" i="1"/>
  <c r="EJ292" i="1"/>
  <c r="DZ292" i="1"/>
  <c r="DX292" i="1"/>
  <c r="DY292" i="1"/>
  <c r="BO228" i="1"/>
  <c r="EV228" i="1"/>
  <c r="EX228" i="1"/>
  <c r="EY228" i="1"/>
  <c r="EP228" i="1"/>
  <c r="EJ228" i="1"/>
  <c r="EI228" i="1"/>
  <c r="DW228" i="1"/>
  <c r="ET228" i="1"/>
  <c r="EW228" i="1"/>
  <c r="EZ228" i="1"/>
  <c r="EO228" i="1"/>
  <c r="EU228" i="1"/>
  <c r="EQ228" i="1"/>
  <c r="EN228" i="1"/>
  <c r="EK228" i="1"/>
  <c r="EF228" i="1"/>
  <c r="EB228" i="1"/>
  <c r="DZ228" i="1"/>
  <c r="EC228" i="1"/>
  <c r="ES228" i="1"/>
  <c r="ER228" i="1"/>
  <c r="EE228" i="1"/>
  <c r="EM228" i="1"/>
  <c r="EL228" i="1"/>
  <c r="ED228" i="1"/>
  <c r="EA228" i="1"/>
  <c r="EH228" i="1"/>
  <c r="EG228" i="1"/>
  <c r="BL228" i="1"/>
  <c r="DX228" i="1"/>
  <c r="DY228" i="1"/>
  <c r="BQ154" i="1"/>
  <c r="BN154" i="1"/>
  <c r="BQ122" i="1"/>
  <c r="BN122" i="1"/>
  <c r="BQ90" i="1"/>
  <c r="BN90" i="1"/>
  <c r="BN58" i="1"/>
  <c r="BQ58" i="1"/>
  <c r="BN23" i="1"/>
  <c r="BQ23" i="1"/>
  <c r="BQ295" i="1"/>
  <c r="BN295" i="1"/>
  <c r="BQ231" i="1"/>
  <c r="BN231" i="1"/>
  <c r="BQ172" i="1"/>
  <c r="BN172" i="1"/>
  <c r="BQ140" i="1"/>
  <c r="BN140" i="1"/>
  <c r="BQ108" i="1"/>
  <c r="BN108" i="1"/>
  <c r="BQ76" i="1"/>
  <c r="BN76" i="1"/>
  <c r="BN41" i="1"/>
  <c r="BQ41" i="1"/>
  <c r="BN9" i="1"/>
  <c r="BQ9" i="1"/>
  <c r="EV219" i="1"/>
  <c r="EY219" i="1"/>
  <c r="EP219" i="1"/>
  <c r="EK219" i="1"/>
  <c r="ET219" i="1"/>
  <c r="EZ219" i="1"/>
  <c r="EO219" i="1"/>
  <c r="EU219" i="1"/>
  <c r="EX219" i="1"/>
  <c r="EQ219" i="1"/>
  <c r="EN219" i="1"/>
  <c r="BO219" i="1"/>
  <c r="BL219" i="1"/>
  <c r="EL219" i="1"/>
  <c r="ED219" i="1"/>
  <c r="DX219" i="1"/>
  <c r="DW219" i="1"/>
  <c r="DY219" i="1"/>
  <c r="EW219" i="1"/>
  <c r="EF219" i="1"/>
  <c r="EB219" i="1"/>
  <c r="EE219" i="1"/>
  <c r="EA219" i="1"/>
  <c r="ER219" i="1"/>
  <c r="EH219" i="1"/>
  <c r="EC219" i="1"/>
  <c r="DZ219" i="1"/>
  <c r="ES219" i="1"/>
  <c r="EM219" i="1"/>
  <c r="EJ219" i="1"/>
  <c r="EG219" i="1"/>
  <c r="EI219" i="1"/>
  <c r="BQ234" i="1"/>
  <c r="BN234" i="1"/>
  <c r="BM55" i="1"/>
  <c r="BP55" i="1"/>
  <c r="BM354" i="1"/>
  <c r="BP354" i="1"/>
  <c r="BM317" i="1"/>
  <c r="BP317" i="1"/>
  <c r="BP249" i="1"/>
  <c r="BM249" i="1"/>
  <c r="BM185" i="1"/>
  <c r="BP185" i="1"/>
  <c r="EU337" i="1"/>
  <c r="EZ337" i="1"/>
  <c r="EO337" i="1"/>
  <c r="EL337" i="1"/>
  <c r="EF337" i="1"/>
  <c r="EC337" i="1"/>
  <c r="DZ337" i="1"/>
  <c r="DY337" i="1"/>
  <c r="ES337" i="1"/>
  <c r="EY337" i="1"/>
  <c r="EP337" i="1"/>
  <c r="BO337" i="1"/>
  <c r="EV337" i="1"/>
  <c r="EX337" i="1"/>
  <c r="ER337" i="1"/>
  <c r="EM337" i="1"/>
  <c r="EJ337" i="1"/>
  <c r="DW337" i="1"/>
  <c r="EI337" i="1"/>
  <c r="EK337" i="1"/>
  <c r="DX337" i="1"/>
  <c r="EA337" i="1"/>
  <c r="EW337" i="1"/>
  <c r="EG337" i="1"/>
  <c r="BL337" i="1"/>
  <c r="EQ337" i="1"/>
  <c r="ED337" i="1"/>
  <c r="EB337" i="1"/>
  <c r="ET337" i="1"/>
  <c r="EN337" i="1"/>
  <c r="EH337" i="1"/>
  <c r="EE337" i="1"/>
  <c r="BQ253" i="1"/>
  <c r="BN253" i="1"/>
  <c r="EU189" i="1"/>
  <c r="EY189" i="1"/>
  <c r="EQ189" i="1"/>
  <c r="EL189" i="1"/>
  <c r="BO189" i="1"/>
  <c r="ES189" i="1"/>
  <c r="EZ189" i="1"/>
  <c r="EO189" i="1"/>
  <c r="EV189" i="1"/>
  <c r="EX189" i="1"/>
  <c r="ER189" i="1"/>
  <c r="EM189" i="1"/>
  <c r="BL189" i="1"/>
  <c r="ET189" i="1"/>
  <c r="EK189" i="1"/>
  <c r="EW189" i="1"/>
  <c r="EP189" i="1"/>
  <c r="EN189" i="1"/>
  <c r="EJ189" i="1"/>
  <c r="EB189" i="1"/>
  <c r="EC189" i="1"/>
  <c r="EH189" i="1"/>
  <c r="EG189" i="1"/>
  <c r="DY189" i="1"/>
  <c r="DX189" i="1"/>
  <c r="DW189" i="1"/>
  <c r="ED189" i="1"/>
  <c r="EE189" i="1"/>
  <c r="DZ189" i="1"/>
  <c r="EF189" i="1"/>
  <c r="EI189" i="1"/>
  <c r="EA189" i="1"/>
  <c r="EV278" i="1"/>
  <c r="EX278" i="1"/>
  <c r="EZ278" i="1"/>
  <c r="EP278" i="1"/>
  <c r="EK278" i="1"/>
  <c r="BL278" i="1"/>
  <c r="ET278" i="1"/>
  <c r="EW278" i="1"/>
  <c r="BO278" i="1"/>
  <c r="EU278" i="1"/>
  <c r="ER278" i="1"/>
  <c r="EM278" i="1"/>
  <c r="EY278" i="1"/>
  <c r="EL278" i="1"/>
  <c r="ES278" i="1"/>
  <c r="EQ278" i="1"/>
  <c r="EO278" i="1"/>
  <c r="EN278" i="1"/>
  <c r="EH278" i="1"/>
  <c r="EE278" i="1"/>
  <c r="DY278" i="1"/>
  <c r="EI278" i="1"/>
  <c r="ED278" i="1"/>
  <c r="DX278" i="1"/>
  <c r="EA278" i="1"/>
  <c r="EG278" i="1"/>
  <c r="EJ278" i="1"/>
  <c r="EF278" i="1"/>
  <c r="EB278" i="1"/>
  <c r="DZ278" i="1"/>
  <c r="DW278" i="1"/>
  <c r="EC278" i="1"/>
  <c r="EV214" i="1"/>
  <c r="EY214" i="1"/>
  <c r="EP214" i="1"/>
  <c r="BL214" i="1"/>
  <c r="ET214" i="1"/>
  <c r="BO214" i="1"/>
  <c r="EU214" i="1"/>
  <c r="EX214" i="1"/>
  <c r="EQ214" i="1"/>
  <c r="EM214" i="1"/>
  <c r="EL214" i="1"/>
  <c r="ES214" i="1"/>
  <c r="EW214" i="1"/>
  <c r="EZ214" i="1"/>
  <c r="ER214" i="1"/>
  <c r="EO214" i="1"/>
  <c r="EN214" i="1"/>
  <c r="EK214" i="1"/>
  <c r="ED214" i="1"/>
  <c r="DX214" i="1"/>
  <c r="EG214" i="1"/>
  <c r="DW214" i="1"/>
  <c r="EB214" i="1"/>
  <c r="DY214" i="1"/>
  <c r="EH214" i="1"/>
  <c r="EE214" i="1"/>
  <c r="DZ214" i="1"/>
  <c r="EF214" i="1"/>
  <c r="EJ214" i="1"/>
  <c r="EI214" i="1"/>
  <c r="EC214" i="1"/>
  <c r="EA214" i="1"/>
  <c r="EU350" i="1"/>
  <c r="EZ350" i="1"/>
  <c r="EO350" i="1"/>
  <c r="BL350" i="1"/>
  <c r="ES350" i="1"/>
  <c r="EY350" i="1"/>
  <c r="EP350" i="1"/>
  <c r="EV350" i="1"/>
  <c r="EX350" i="1"/>
  <c r="ER350" i="1"/>
  <c r="EM350" i="1"/>
  <c r="EK350" i="1"/>
  <c r="BO350" i="1"/>
  <c r="EL350" i="1"/>
  <c r="ET350" i="1"/>
  <c r="EW350" i="1"/>
  <c r="EQ350" i="1"/>
  <c r="EN350" i="1"/>
  <c r="EJ350" i="1"/>
  <c r="EB350" i="1"/>
  <c r="DW350" i="1"/>
  <c r="EH350" i="1"/>
  <c r="DZ350" i="1"/>
  <c r="DY350" i="1"/>
  <c r="DX350" i="1"/>
  <c r="EC350" i="1"/>
  <c r="ED350" i="1"/>
  <c r="EE350" i="1"/>
  <c r="EG350" i="1"/>
  <c r="EF350" i="1"/>
  <c r="EI350" i="1"/>
  <c r="EA350" i="1"/>
  <c r="EU195" i="1"/>
  <c r="EY195" i="1"/>
  <c r="EP195" i="1"/>
  <c r="BL195" i="1"/>
  <c r="ES195" i="1"/>
  <c r="EV195" i="1"/>
  <c r="EX195" i="1"/>
  <c r="EQ195" i="1"/>
  <c r="EM195" i="1"/>
  <c r="EL195" i="1"/>
  <c r="EZ195" i="1"/>
  <c r="EW195" i="1"/>
  <c r="ER195" i="1"/>
  <c r="EK195" i="1"/>
  <c r="BO195" i="1"/>
  <c r="ET195" i="1"/>
  <c r="EO195" i="1"/>
  <c r="EN195" i="1"/>
  <c r="ED195" i="1"/>
  <c r="DX195" i="1"/>
  <c r="EC195" i="1"/>
  <c r="EA195" i="1"/>
  <c r="EF195" i="1"/>
  <c r="EE195" i="1"/>
  <c r="DW195" i="1"/>
  <c r="DY195" i="1"/>
  <c r="EH195" i="1"/>
  <c r="EI195" i="1"/>
  <c r="DZ195" i="1"/>
  <c r="EJ195" i="1"/>
  <c r="EB195" i="1"/>
  <c r="EG195" i="1"/>
  <c r="EV221" i="1"/>
  <c r="EY221" i="1"/>
  <c r="EP221" i="1"/>
  <c r="EK221" i="1"/>
  <c r="EF221" i="1"/>
  <c r="EB221" i="1"/>
  <c r="DZ221" i="1"/>
  <c r="EI221" i="1"/>
  <c r="BO221" i="1"/>
  <c r="ET221" i="1"/>
  <c r="EZ221" i="1"/>
  <c r="EO221" i="1"/>
  <c r="EU221" i="1"/>
  <c r="EX221" i="1"/>
  <c r="EQ221" i="1"/>
  <c r="EN221" i="1"/>
  <c r="EJ221" i="1"/>
  <c r="EG221" i="1"/>
  <c r="EA221" i="1"/>
  <c r="EW221" i="1"/>
  <c r="ED221" i="1"/>
  <c r="DW221" i="1"/>
  <c r="ES221" i="1"/>
  <c r="EH221" i="1"/>
  <c r="EE221" i="1"/>
  <c r="ER221" i="1"/>
  <c r="EL221" i="1"/>
  <c r="DX221" i="1"/>
  <c r="DY221" i="1"/>
  <c r="BL221" i="1"/>
  <c r="EM221" i="1"/>
  <c r="EC221" i="1"/>
  <c r="EU139" i="1"/>
  <c r="EX139" i="1"/>
  <c r="EY139" i="1"/>
  <c r="EQ139" i="1"/>
  <c r="EL139" i="1"/>
  <c r="BL139" i="1"/>
  <c r="ES139" i="1"/>
  <c r="EW139" i="1"/>
  <c r="EV139" i="1"/>
  <c r="ER139" i="1"/>
  <c r="EM139" i="1"/>
  <c r="BO139" i="1"/>
  <c r="EZ139" i="1"/>
  <c r="EP139" i="1"/>
  <c r="EO139" i="1"/>
  <c r="EK139" i="1"/>
  <c r="ET139" i="1"/>
  <c r="EN139" i="1"/>
  <c r="EH139" i="1"/>
  <c r="EI139" i="1"/>
  <c r="DZ139" i="1"/>
  <c r="EJ139" i="1"/>
  <c r="EB139" i="1"/>
  <c r="EG139" i="1"/>
  <c r="ED139" i="1"/>
  <c r="DX139" i="1"/>
  <c r="EC139" i="1"/>
  <c r="EA139" i="1"/>
  <c r="EF139" i="1"/>
  <c r="EE139" i="1"/>
  <c r="DW139" i="1"/>
  <c r="DY139" i="1"/>
  <c r="BO75" i="1"/>
  <c r="EV75" i="1"/>
  <c r="EY75" i="1"/>
  <c r="EO75" i="1"/>
  <c r="EK75" i="1"/>
  <c r="EE75" i="1"/>
  <c r="ED75" i="1"/>
  <c r="EB75" i="1"/>
  <c r="EF75" i="1"/>
  <c r="BL75" i="1"/>
  <c r="ET75" i="1"/>
  <c r="EZ75" i="1"/>
  <c r="EN75" i="1"/>
  <c r="EU75" i="1"/>
  <c r="EX75" i="1"/>
  <c r="ER75" i="1"/>
  <c r="EP75" i="1"/>
  <c r="EI75" i="1"/>
  <c r="DX75" i="1"/>
  <c r="EA75" i="1"/>
  <c r="EW75" i="1"/>
  <c r="EC75" i="1"/>
  <c r="EJ75" i="1"/>
  <c r="ES75" i="1"/>
  <c r="EG75" i="1"/>
  <c r="DZ75" i="1"/>
  <c r="EQ75" i="1"/>
  <c r="EL75" i="1"/>
  <c r="DW75" i="1"/>
  <c r="DY75" i="1"/>
  <c r="EM75" i="1"/>
  <c r="EH75" i="1"/>
  <c r="EV8" i="1"/>
  <c r="EZ8" i="1"/>
  <c r="EO8" i="1"/>
  <c r="ET8" i="1"/>
  <c r="EY8" i="1"/>
  <c r="EP8" i="1"/>
  <c r="BO8" i="1"/>
  <c r="EU8" i="1"/>
  <c r="EX8" i="1"/>
  <c r="ER8" i="1"/>
  <c r="EM8" i="1"/>
  <c r="EL8" i="1"/>
  <c r="BL8" i="1"/>
  <c r="EC8" i="1"/>
  <c r="DW8" i="1"/>
  <c r="EJ8" i="1"/>
  <c r="EA8" i="1"/>
  <c r="EW8" i="1"/>
  <c r="EK8" i="1"/>
  <c r="EQ8" i="1"/>
  <c r="EG8" i="1"/>
  <c r="EF8" i="1"/>
  <c r="EB8" i="1"/>
  <c r="ES8" i="1"/>
  <c r="EN8" i="1"/>
  <c r="EI8" i="1"/>
  <c r="EH8" i="1"/>
  <c r="DZ8" i="1"/>
  <c r="ED8" i="1"/>
  <c r="DX8" i="1"/>
  <c r="DY8" i="1"/>
  <c r="EE8" i="1"/>
  <c r="BM83" i="1"/>
  <c r="BP83" i="1"/>
  <c r="BM61" i="1"/>
  <c r="BP61" i="1"/>
  <c r="BP133" i="1"/>
  <c r="BM133" i="1"/>
  <c r="EV109" i="1"/>
  <c r="EX109" i="1"/>
  <c r="EY109" i="1"/>
  <c r="EQ109" i="1"/>
  <c r="BO109" i="1"/>
  <c r="ET109" i="1"/>
  <c r="EW109" i="1"/>
  <c r="EZ109" i="1"/>
  <c r="EO109" i="1"/>
  <c r="EU109" i="1"/>
  <c r="ER109" i="1"/>
  <c r="EM109" i="1"/>
  <c r="EK109" i="1"/>
  <c r="ES109" i="1"/>
  <c r="EP109" i="1"/>
  <c r="EG109" i="1"/>
  <c r="DX109" i="1"/>
  <c r="DW109" i="1"/>
  <c r="EN109" i="1"/>
  <c r="EL109" i="1"/>
  <c r="EC109" i="1"/>
  <c r="EH109" i="1"/>
  <c r="EI109" i="1"/>
  <c r="EA109" i="1"/>
  <c r="BL109" i="1"/>
  <c r="EE109" i="1"/>
  <c r="EJ109" i="1"/>
  <c r="EB109" i="1"/>
  <c r="DY109" i="1"/>
  <c r="EF109" i="1"/>
  <c r="DZ109" i="1"/>
  <c r="ED109" i="1"/>
  <c r="BM65" i="1"/>
  <c r="BP65" i="1"/>
  <c r="BL239" i="1"/>
  <c r="EV239" i="1"/>
  <c r="EY239" i="1"/>
  <c r="EP239" i="1"/>
  <c r="EK239" i="1"/>
  <c r="EF239" i="1"/>
  <c r="EB239" i="1"/>
  <c r="DZ239" i="1"/>
  <c r="EE239" i="1"/>
  <c r="ET239" i="1"/>
  <c r="EZ239" i="1"/>
  <c r="EO239" i="1"/>
  <c r="EU239" i="1"/>
  <c r="EX239" i="1"/>
  <c r="EQ239" i="1"/>
  <c r="EM239" i="1"/>
  <c r="EJ239" i="1"/>
  <c r="EG239" i="1"/>
  <c r="EA239" i="1"/>
  <c r="EL239" i="1"/>
  <c r="DX239" i="1"/>
  <c r="DY239" i="1"/>
  <c r="BO239" i="1"/>
  <c r="EW239" i="1"/>
  <c r="EC239" i="1"/>
  <c r="ER239" i="1"/>
  <c r="ED239" i="1"/>
  <c r="DW239" i="1"/>
  <c r="ES239" i="1"/>
  <c r="EN239" i="1"/>
  <c r="EH239" i="1"/>
  <c r="EI239" i="1"/>
  <c r="EU295" i="1"/>
  <c r="EZ295" i="1"/>
  <c r="EP295" i="1"/>
  <c r="ES295" i="1"/>
  <c r="EY295" i="1"/>
  <c r="EO295" i="1"/>
  <c r="EV295" i="1"/>
  <c r="EX295" i="1"/>
  <c r="ER295" i="1"/>
  <c r="EM295" i="1"/>
  <c r="EK295" i="1"/>
  <c r="BO295" i="1"/>
  <c r="EQ295" i="1"/>
  <c r="EW295" i="1"/>
  <c r="EN295" i="1"/>
  <c r="EL295" i="1"/>
  <c r="ET295" i="1"/>
  <c r="BL295" i="1"/>
  <c r="ED295" i="1"/>
  <c r="DX295" i="1"/>
  <c r="EB295" i="1"/>
  <c r="EE295" i="1"/>
  <c r="EF295" i="1"/>
  <c r="EC295" i="1"/>
  <c r="DZ295" i="1"/>
  <c r="EI295" i="1"/>
  <c r="EH295" i="1"/>
  <c r="EG295" i="1"/>
  <c r="EA295" i="1"/>
  <c r="EJ295" i="1"/>
  <c r="DW295" i="1"/>
  <c r="DY295" i="1"/>
  <c r="BL223" i="1"/>
  <c r="EV223" i="1"/>
  <c r="EX223" i="1"/>
  <c r="EY223" i="1"/>
  <c r="EP223" i="1"/>
  <c r="EJ223" i="1"/>
  <c r="EG223" i="1"/>
  <c r="DY223" i="1"/>
  <c r="ET223" i="1"/>
  <c r="EW223" i="1"/>
  <c r="EZ223" i="1"/>
  <c r="EO223" i="1"/>
  <c r="EU223" i="1"/>
  <c r="EQ223" i="1"/>
  <c r="EM223" i="1"/>
  <c r="EK223" i="1"/>
  <c r="EF223" i="1"/>
  <c r="EB223" i="1"/>
  <c r="DZ223" i="1"/>
  <c r="EA223" i="1"/>
  <c r="ES223" i="1"/>
  <c r="ER223" i="1"/>
  <c r="EC223" i="1"/>
  <c r="BO223" i="1"/>
  <c r="EN223" i="1"/>
  <c r="EL223" i="1"/>
  <c r="ED223" i="1"/>
  <c r="DW223" i="1"/>
  <c r="EH223" i="1"/>
  <c r="EI223" i="1"/>
  <c r="DX223" i="1"/>
  <c r="EE223" i="1"/>
  <c r="BQ89" i="1"/>
  <c r="BN89" i="1"/>
  <c r="BM57" i="1"/>
  <c r="BP57" i="1"/>
  <c r="BP353" i="1"/>
  <c r="BM353" i="1"/>
  <c r="BM308" i="1"/>
  <c r="BP308" i="1"/>
  <c r="BM244" i="1"/>
  <c r="BP244" i="1"/>
  <c r="BP180" i="1"/>
  <c r="BM180" i="1"/>
  <c r="BQ273" i="1"/>
  <c r="BN273" i="1"/>
  <c r="BQ209" i="1"/>
  <c r="BN209" i="1"/>
  <c r="BM124" i="1"/>
  <c r="BP124" i="1"/>
  <c r="BM60" i="1"/>
  <c r="BP60" i="1"/>
  <c r="BM126" i="1"/>
  <c r="BP126" i="1"/>
  <c r="BP62" i="1"/>
  <c r="BM62" i="1"/>
  <c r="BP364" i="1"/>
  <c r="BM364" i="1"/>
  <c r="BQ351" i="1"/>
  <c r="BN351" i="1"/>
  <c r="EU325" i="1"/>
  <c r="EZ325" i="1"/>
  <c r="EP325" i="1"/>
  <c r="BO325" i="1"/>
  <c r="ES325" i="1"/>
  <c r="BL325" i="1"/>
  <c r="EV325" i="1"/>
  <c r="EX325" i="1"/>
  <c r="ER325" i="1"/>
  <c r="EM325" i="1"/>
  <c r="EK325" i="1"/>
  <c r="EY325" i="1"/>
  <c r="EW325" i="1"/>
  <c r="EQ325" i="1"/>
  <c r="EL325" i="1"/>
  <c r="ET325" i="1"/>
  <c r="EO325" i="1"/>
  <c r="EN325" i="1"/>
  <c r="ED325" i="1"/>
  <c r="DX325" i="1"/>
  <c r="EB325" i="1"/>
  <c r="EA325" i="1"/>
  <c r="DZ325" i="1"/>
  <c r="DY325" i="1"/>
  <c r="EH325" i="1"/>
  <c r="EG325" i="1"/>
  <c r="EE325" i="1"/>
  <c r="EF325" i="1"/>
  <c r="EJ325" i="1"/>
  <c r="DW325" i="1"/>
  <c r="EI325" i="1"/>
  <c r="EC325" i="1"/>
  <c r="EU309" i="1"/>
  <c r="EZ309" i="1"/>
  <c r="EP309" i="1"/>
  <c r="EL309" i="1"/>
  <c r="EF309" i="1"/>
  <c r="EC309" i="1"/>
  <c r="DZ309" i="1"/>
  <c r="EI309" i="1"/>
  <c r="ES309" i="1"/>
  <c r="EY309" i="1"/>
  <c r="EO309" i="1"/>
  <c r="BL309" i="1"/>
  <c r="BO309" i="1"/>
  <c r="EV309" i="1"/>
  <c r="EX309" i="1"/>
  <c r="ER309" i="1"/>
  <c r="EM309" i="1"/>
  <c r="EJ309" i="1"/>
  <c r="DW309" i="1"/>
  <c r="DY309" i="1"/>
  <c r="ED309" i="1"/>
  <c r="EB309" i="1"/>
  <c r="ET309" i="1"/>
  <c r="EH309" i="1"/>
  <c r="EA309" i="1"/>
  <c r="EW309" i="1"/>
  <c r="EQ309" i="1"/>
  <c r="EK309" i="1"/>
  <c r="DX309" i="1"/>
  <c r="EE309" i="1"/>
  <c r="EN309" i="1"/>
  <c r="EG309" i="1"/>
  <c r="BM267" i="1"/>
  <c r="BP267" i="1"/>
  <c r="BP203" i="1"/>
  <c r="BM203" i="1"/>
  <c r="BP355" i="1"/>
  <c r="BM355" i="1"/>
  <c r="BM270" i="1"/>
  <c r="BP270" i="1"/>
  <c r="BM206" i="1"/>
  <c r="BP206" i="1"/>
  <c r="BP314" i="1"/>
  <c r="BM314" i="1"/>
  <c r="BQ247" i="1"/>
  <c r="BN247" i="1"/>
  <c r="BQ168" i="1"/>
  <c r="BN168" i="1"/>
  <c r="BQ136" i="1"/>
  <c r="BN136" i="1"/>
  <c r="BQ104" i="1"/>
  <c r="BN104" i="1"/>
  <c r="BQ72" i="1"/>
  <c r="BN72" i="1"/>
  <c r="BN37" i="1"/>
  <c r="BQ37" i="1"/>
  <c r="EV251" i="1"/>
  <c r="EZ251" i="1"/>
  <c r="EP251" i="1"/>
  <c r="EK251" i="1"/>
  <c r="EF251" i="1"/>
  <c r="EB251" i="1"/>
  <c r="DZ251" i="1"/>
  <c r="EE251" i="1"/>
  <c r="BL251" i="1"/>
  <c r="ET251" i="1"/>
  <c r="EY251" i="1"/>
  <c r="EO251" i="1"/>
  <c r="EU251" i="1"/>
  <c r="EW251" i="1"/>
  <c r="ER251" i="1"/>
  <c r="EM251" i="1"/>
  <c r="EJ251" i="1"/>
  <c r="EG251" i="1"/>
  <c r="EA251" i="1"/>
  <c r="BO251" i="1"/>
  <c r="EX251" i="1"/>
  <c r="ED251" i="1"/>
  <c r="DW251" i="1"/>
  <c r="ES251" i="1"/>
  <c r="EH251" i="1"/>
  <c r="EI251" i="1"/>
  <c r="EQ251" i="1"/>
  <c r="EL251" i="1"/>
  <c r="DX251" i="1"/>
  <c r="DY251" i="1"/>
  <c r="EN251" i="1"/>
  <c r="EC251" i="1"/>
  <c r="BQ266" i="1"/>
  <c r="BN266" i="1"/>
  <c r="BP111" i="1"/>
  <c r="BM111" i="1"/>
  <c r="EV89" i="1"/>
  <c r="EY89" i="1"/>
  <c r="EO89" i="1"/>
  <c r="EK89" i="1"/>
  <c r="EE89" i="1"/>
  <c r="ED89" i="1"/>
  <c r="EB89" i="1"/>
  <c r="DY89" i="1"/>
  <c r="BO89" i="1"/>
  <c r="BL89" i="1"/>
  <c r="ET89" i="1"/>
  <c r="EZ89" i="1"/>
  <c r="EP89" i="1"/>
  <c r="EU89" i="1"/>
  <c r="EX89" i="1"/>
  <c r="ER89" i="1"/>
  <c r="EM89" i="1"/>
  <c r="EI89" i="1"/>
  <c r="DX89" i="1"/>
  <c r="DZ89" i="1"/>
  <c r="EW89" i="1"/>
  <c r="EC89" i="1"/>
  <c r="EF89" i="1"/>
  <c r="ES89" i="1"/>
  <c r="EG89" i="1"/>
  <c r="EJ89" i="1"/>
  <c r="EQ89" i="1"/>
  <c r="EL89" i="1"/>
  <c r="DW89" i="1"/>
  <c r="EA89" i="1"/>
  <c r="EN89" i="1"/>
  <c r="EH89" i="1"/>
  <c r="BM350" i="1"/>
  <c r="BP350" i="1"/>
  <c r="BM309" i="1"/>
  <c r="BP309" i="1"/>
  <c r="BP245" i="1"/>
  <c r="BM245" i="1"/>
  <c r="BM181" i="1"/>
  <c r="BP181" i="1"/>
  <c r="BM320" i="1"/>
  <c r="BP320" i="1"/>
  <c r="BL253" i="1"/>
  <c r="EV253" i="1"/>
  <c r="EW253" i="1"/>
  <c r="EZ253" i="1"/>
  <c r="EP253" i="1"/>
  <c r="EL253" i="1"/>
  <c r="BO253" i="1"/>
  <c r="ET253" i="1"/>
  <c r="EX253" i="1"/>
  <c r="EU253" i="1"/>
  <c r="ER253" i="1"/>
  <c r="EM253" i="1"/>
  <c r="EY253" i="1"/>
  <c r="EK253" i="1"/>
  <c r="ES253" i="1"/>
  <c r="EQ253" i="1"/>
  <c r="EO253" i="1"/>
  <c r="EN253" i="1"/>
  <c r="EH253" i="1"/>
  <c r="EC253" i="1"/>
  <c r="EI253" i="1"/>
  <c r="EG253" i="1"/>
  <c r="ED253" i="1"/>
  <c r="DX253" i="1"/>
  <c r="DW253" i="1"/>
  <c r="DY253" i="1"/>
  <c r="EJ253" i="1"/>
  <c r="EF253" i="1"/>
  <c r="EB253" i="1"/>
  <c r="DZ253" i="1"/>
  <c r="EE253" i="1"/>
  <c r="EA253" i="1"/>
  <c r="BL163" i="1"/>
  <c r="EU163" i="1"/>
  <c r="EY163" i="1"/>
  <c r="EQ163" i="1"/>
  <c r="ES163" i="1"/>
  <c r="EZ163" i="1"/>
  <c r="EO163" i="1"/>
  <c r="EV163" i="1"/>
  <c r="EX163" i="1"/>
  <c r="ER163" i="1"/>
  <c r="EM163" i="1"/>
  <c r="EL163" i="1"/>
  <c r="EW163" i="1"/>
  <c r="ET163" i="1"/>
  <c r="BO163" i="1"/>
  <c r="EP163" i="1"/>
  <c r="EK163" i="1"/>
  <c r="EN163" i="1"/>
  <c r="ED163" i="1"/>
  <c r="DX163" i="1"/>
  <c r="EC163" i="1"/>
  <c r="DY163" i="1"/>
  <c r="EF163" i="1"/>
  <c r="EE163" i="1"/>
  <c r="DW163" i="1"/>
  <c r="EG163" i="1"/>
  <c r="EH163" i="1"/>
  <c r="EI163" i="1"/>
  <c r="DZ163" i="1"/>
  <c r="EJ163" i="1"/>
  <c r="EB163" i="1"/>
  <c r="EA163" i="1"/>
  <c r="EV99" i="1"/>
  <c r="EY99" i="1"/>
  <c r="EQ99" i="1"/>
  <c r="EK99" i="1"/>
  <c r="BL99" i="1"/>
  <c r="ET99" i="1"/>
  <c r="EZ99" i="1"/>
  <c r="EO99" i="1"/>
  <c r="EU99" i="1"/>
  <c r="EX99" i="1"/>
  <c r="ER99" i="1"/>
  <c r="EM99" i="1"/>
  <c r="EW99" i="1"/>
  <c r="EC99" i="1"/>
  <c r="DW99" i="1"/>
  <c r="EJ99" i="1"/>
  <c r="EA99" i="1"/>
  <c r="ES99" i="1"/>
  <c r="BO99" i="1"/>
  <c r="EP99" i="1"/>
  <c r="EL99" i="1"/>
  <c r="EG99" i="1"/>
  <c r="EH99" i="1"/>
  <c r="EF99" i="1"/>
  <c r="EN99" i="1"/>
  <c r="EI99" i="1"/>
  <c r="DX99" i="1"/>
  <c r="DZ99" i="1"/>
  <c r="EE99" i="1"/>
  <c r="ED99" i="1"/>
  <c r="EB99" i="1"/>
  <c r="DY99" i="1"/>
  <c r="EV32" i="1"/>
  <c r="EY32" i="1"/>
  <c r="EO32" i="1"/>
  <c r="EK32" i="1"/>
  <c r="ET32" i="1"/>
  <c r="EZ32" i="1"/>
  <c r="EP32" i="1"/>
  <c r="BL32" i="1"/>
  <c r="BO32" i="1"/>
  <c r="EU32" i="1"/>
  <c r="EX32" i="1"/>
  <c r="ER32" i="1"/>
  <c r="EM32" i="1"/>
  <c r="EQ32" i="1"/>
  <c r="ES32" i="1"/>
  <c r="EW32" i="1"/>
  <c r="EN32" i="1"/>
  <c r="EL32" i="1"/>
  <c r="EI32" i="1"/>
  <c r="ED32" i="1"/>
  <c r="DZ32" i="1"/>
  <c r="EE32" i="1"/>
  <c r="EJ32" i="1"/>
  <c r="EA32" i="1"/>
  <c r="EG32" i="1"/>
  <c r="DX32" i="1"/>
  <c r="DY32" i="1"/>
  <c r="DW32" i="1"/>
  <c r="EH32" i="1"/>
  <c r="EC32" i="1"/>
  <c r="EF32" i="1"/>
  <c r="EB32" i="1"/>
  <c r="BQ214" i="1"/>
  <c r="BN214" i="1"/>
  <c r="BM75" i="1"/>
  <c r="BP75" i="1"/>
  <c r="BM109" i="1"/>
  <c r="BP109" i="1"/>
  <c r="BP117" i="1"/>
  <c r="BM117" i="1"/>
  <c r="BM30" i="1"/>
  <c r="BP30" i="1"/>
  <c r="BM73" i="1"/>
  <c r="BP73" i="1"/>
  <c r="BQ236" i="1"/>
  <c r="BN236" i="1"/>
  <c r="BQ53" i="1"/>
  <c r="BN53" i="1"/>
  <c r="EU117" i="1"/>
  <c r="EY117" i="1"/>
  <c r="EQ117" i="1"/>
  <c r="BO117" i="1"/>
  <c r="BL117" i="1"/>
  <c r="ES117" i="1"/>
  <c r="EV117" i="1"/>
  <c r="EX117" i="1"/>
  <c r="ER117" i="1"/>
  <c r="EM117" i="1"/>
  <c r="EL117" i="1"/>
  <c r="EZ117" i="1"/>
  <c r="EW117" i="1"/>
  <c r="EP117" i="1"/>
  <c r="EK117" i="1"/>
  <c r="ET117" i="1"/>
  <c r="EO117" i="1"/>
  <c r="EN117" i="1"/>
  <c r="ED117" i="1"/>
  <c r="DX117" i="1"/>
  <c r="EG117" i="1"/>
  <c r="EA117" i="1"/>
  <c r="EF117" i="1"/>
  <c r="EE117" i="1"/>
  <c r="DW117" i="1"/>
  <c r="DY117" i="1"/>
  <c r="EH117" i="1"/>
  <c r="EI117" i="1"/>
  <c r="DZ117" i="1"/>
  <c r="EJ117" i="1"/>
  <c r="EB117" i="1"/>
  <c r="EC117" i="1"/>
  <c r="BM349" i="1"/>
  <c r="BP349" i="1"/>
  <c r="ET328" i="1"/>
  <c r="EX328" i="1"/>
  <c r="EZ328" i="1"/>
  <c r="EO328" i="1"/>
  <c r="EK328" i="1"/>
  <c r="ES328" i="1"/>
  <c r="EW328" i="1"/>
  <c r="BO328" i="1"/>
  <c r="EV328" i="1"/>
  <c r="ER328" i="1"/>
  <c r="EM328" i="1"/>
  <c r="EY328" i="1"/>
  <c r="EL328" i="1"/>
  <c r="EU328" i="1"/>
  <c r="EQ328" i="1"/>
  <c r="BL328" i="1"/>
  <c r="EP328" i="1"/>
  <c r="EN328" i="1"/>
  <c r="EH328" i="1"/>
  <c r="EI328" i="1"/>
  <c r="EG328" i="1"/>
  <c r="EJ328" i="1"/>
  <c r="EB328" i="1"/>
  <c r="DW328" i="1"/>
  <c r="ED328" i="1"/>
  <c r="DX328" i="1"/>
  <c r="DZ328" i="1"/>
  <c r="EA328" i="1"/>
  <c r="EF328" i="1"/>
  <c r="EE328" i="1"/>
  <c r="EC328" i="1"/>
  <c r="DY328" i="1"/>
  <c r="EU312" i="1"/>
  <c r="EZ312" i="1"/>
  <c r="EP312" i="1"/>
  <c r="EL312" i="1"/>
  <c r="ES312" i="1"/>
  <c r="EY312" i="1"/>
  <c r="EO312" i="1"/>
  <c r="BO312" i="1"/>
  <c r="EV312" i="1"/>
  <c r="EX312" i="1"/>
  <c r="ER312" i="1"/>
  <c r="EM312" i="1"/>
  <c r="EW312" i="1"/>
  <c r="ED312" i="1"/>
  <c r="DX312" i="1"/>
  <c r="DZ312" i="1"/>
  <c r="EG312" i="1"/>
  <c r="ET312" i="1"/>
  <c r="BL312" i="1"/>
  <c r="EQ312" i="1"/>
  <c r="EK312" i="1"/>
  <c r="EH312" i="1"/>
  <c r="EI312" i="1"/>
  <c r="DY312" i="1"/>
  <c r="EN312" i="1"/>
  <c r="EJ312" i="1"/>
  <c r="EB312" i="1"/>
  <c r="EC312" i="1"/>
  <c r="EF312" i="1"/>
  <c r="EE312" i="1"/>
  <c r="EA312" i="1"/>
  <c r="DW312" i="1"/>
  <c r="BL331" i="1"/>
  <c r="EU331" i="1"/>
  <c r="EZ331" i="1"/>
  <c r="EO331" i="1"/>
  <c r="EL331" i="1"/>
  <c r="EF331" i="1"/>
  <c r="EC331" i="1"/>
  <c r="DZ331" i="1"/>
  <c r="DY331" i="1"/>
  <c r="BO331" i="1"/>
  <c r="ES331" i="1"/>
  <c r="EY331" i="1"/>
  <c r="EP331" i="1"/>
  <c r="EV331" i="1"/>
  <c r="EX331" i="1"/>
  <c r="ER331" i="1"/>
  <c r="EM331" i="1"/>
  <c r="EJ331" i="1"/>
  <c r="DW331" i="1"/>
  <c r="EI331" i="1"/>
  <c r="EK331" i="1"/>
  <c r="DX331" i="1"/>
  <c r="EA331" i="1"/>
  <c r="EG331" i="1"/>
  <c r="EQ331" i="1"/>
  <c r="ED331" i="1"/>
  <c r="EB331" i="1"/>
  <c r="ET331" i="1"/>
  <c r="EW331" i="1"/>
  <c r="EN331" i="1"/>
  <c r="EH331" i="1"/>
  <c r="EE331" i="1"/>
  <c r="BP256" i="1"/>
  <c r="BM256" i="1"/>
  <c r="BP192" i="1"/>
  <c r="BM192" i="1"/>
  <c r="BN289" i="1"/>
  <c r="BQ289" i="1"/>
  <c r="BQ225" i="1"/>
  <c r="BN225" i="1"/>
  <c r="BM152" i="1"/>
  <c r="BP152" i="1"/>
  <c r="BM88" i="1"/>
  <c r="BP88" i="1"/>
  <c r="BP21" i="1"/>
  <c r="BM21" i="1"/>
  <c r="BP170" i="1"/>
  <c r="BM170" i="1"/>
  <c r="BM106" i="1"/>
  <c r="BP106" i="1"/>
  <c r="BM39" i="1"/>
  <c r="BP39" i="1"/>
  <c r="BP344" i="1"/>
  <c r="BM344" i="1"/>
  <c r="BQ363" i="1"/>
  <c r="BN363" i="1"/>
  <c r="BN331" i="1"/>
  <c r="BQ331" i="1"/>
  <c r="BQ323" i="1"/>
  <c r="BN323" i="1"/>
  <c r="BM295" i="1"/>
  <c r="BP295" i="1"/>
  <c r="BP231" i="1"/>
  <c r="BM231" i="1"/>
  <c r="BM328" i="1"/>
  <c r="BP328" i="1"/>
  <c r="BQ226" i="1"/>
  <c r="BN226" i="1"/>
  <c r="BQ143" i="1"/>
  <c r="BN143" i="1"/>
  <c r="BN79" i="1"/>
  <c r="BQ79" i="1"/>
  <c r="BN12" i="1"/>
  <c r="BQ12" i="1"/>
  <c r="BP335" i="1"/>
  <c r="BM335" i="1"/>
  <c r="BQ366" i="1"/>
  <c r="BN366" i="1"/>
  <c r="BQ334" i="1"/>
  <c r="BN334" i="1"/>
  <c r="BQ324" i="1"/>
  <c r="BN324" i="1"/>
  <c r="BN308" i="1"/>
  <c r="BQ308" i="1"/>
  <c r="BP282" i="1"/>
  <c r="BM282" i="1"/>
  <c r="BM218" i="1"/>
  <c r="BP218" i="1"/>
  <c r="BM103" i="1"/>
  <c r="BP103" i="1"/>
  <c r="BN302" i="1"/>
  <c r="BQ302" i="1"/>
  <c r="BQ171" i="1"/>
  <c r="BN171" i="1"/>
  <c r="BQ107" i="1"/>
  <c r="BN107" i="1"/>
  <c r="BN40" i="1"/>
  <c r="BQ40" i="1"/>
  <c r="BQ179" i="1"/>
  <c r="BN179" i="1"/>
  <c r="BO48" i="1"/>
  <c r="EV48" i="1"/>
  <c r="EY48" i="1"/>
  <c r="EO48" i="1"/>
  <c r="EK48" i="1"/>
  <c r="ET48" i="1"/>
  <c r="EZ48" i="1"/>
  <c r="EN48" i="1"/>
  <c r="BL48" i="1"/>
  <c r="EU48" i="1"/>
  <c r="EX48" i="1"/>
  <c r="ER48" i="1"/>
  <c r="EP48" i="1"/>
  <c r="ES48" i="1"/>
  <c r="EW48" i="1"/>
  <c r="EQ48" i="1"/>
  <c r="EG48" i="1"/>
  <c r="EJ48" i="1"/>
  <c r="EB48" i="1"/>
  <c r="EM48" i="1"/>
  <c r="EL48" i="1"/>
  <c r="EI48" i="1"/>
  <c r="EH48" i="1"/>
  <c r="DZ48" i="1"/>
  <c r="DW48" i="1"/>
  <c r="EA48" i="1"/>
  <c r="EF48" i="1"/>
  <c r="DY48" i="1"/>
  <c r="EC48" i="1"/>
  <c r="DX48" i="1"/>
  <c r="EE48" i="1"/>
  <c r="ED48" i="1"/>
  <c r="BL73" i="1"/>
  <c r="EV73" i="1"/>
  <c r="EX73" i="1"/>
  <c r="EY73" i="1"/>
  <c r="EO73" i="1"/>
  <c r="EL73" i="1"/>
  <c r="ET73" i="1"/>
  <c r="EW73" i="1"/>
  <c r="EZ73" i="1"/>
  <c r="EP73" i="1"/>
  <c r="BO73" i="1"/>
  <c r="EU73" i="1"/>
  <c r="ER73" i="1"/>
  <c r="EM73" i="1"/>
  <c r="ES73" i="1"/>
  <c r="EQ73" i="1"/>
  <c r="EN73" i="1"/>
  <c r="EK73" i="1"/>
  <c r="EE73" i="1"/>
  <c r="ED73" i="1"/>
  <c r="EB73" i="1"/>
  <c r="DY73" i="1"/>
  <c r="EI73" i="1"/>
  <c r="EF73" i="1"/>
  <c r="DW73" i="1"/>
  <c r="EJ73" i="1"/>
  <c r="EC73" i="1"/>
  <c r="EH73" i="1"/>
  <c r="DZ73" i="1"/>
  <c r="EG73" i="1"/>
  <c r="DX73" i="1"/>
  <c r="EA73" i="1"/>
  <c r="BP362" i="1"/>
  <c r="BM362" i="1"/>
  <c r="BN345" i="1"/>
  <c r="BQ345" i="1"/>
  <c r="EU323" i="1"/>
  <c r="EX323" i="1"/>
  <c r="EZ323" i="1"/>
  <c r="EP323" i="1"/>
  <c r="ES323" i="1"/>
  <c r="EW323" i="1"/>
  <c r="EY323" i="1"/>
  <c r="EO323" i="1"/>
  <c r="BL323" i="1"/>
  <c r="EV323" i="1"/>
  <c r="ER323" i="1"/>
  <c r="EM323" i="1"/>
  <c r="EL323" i="1"/>
  <c r="BO323" i="1"/>
  <c r="EQ323" i="1"/>
  <c r="EH323" i="1"/>
  <c r="EG323" i="1"/>
  <c r="EE323" i="1"/>
  <c r="EN323" i="1"/>
  <c r="ET323" i="1"/>
  <c r="ED323" i="1"/>
  <c r="DX323" i="1"/>
  <c r="EB323" i="1"/>
  <c r="EA323" i="1"/>
  <c r="EK323" i="1"/>
  <c r="EF323" i="1"/>
  <c r="EC323" i="1"/>
  <c r="DZ323" i="1"/>
  <c r="DY323" i="1"/>
  <c r="EI323" i="1"/>
  <c r="EJ323" i="1"/>
  <c r="DW323" i="1"/>
  <c r="BM289" i="1"/>
  <c r="BP289" i="1"/>
  <c r="BP225" i="1"/>
  <c r="BM225" i="1"/>
  <c r="BO264" i="1"/>
  <c r="EV264" i="1"/>
  <c r="EZ264" i="1"/>
  <c r="EP264" i="1"/>
  <c r="EL264" i="1"/>
  <c r="EF264" i="1"/>
  <c r="EB264" i="1"/>
  <c r="DZ264" i="1"/>
  <c r="EG264" i="1"/>
  <c r="ET264" i="1"/>
  <c r="EY264" i="1"/>
  <c r="EO264" i="1"/>
  <c r="BL264" i="1"/>
  <c r="EU264" i="1"/>
  <c r="EX264" i="1"/>
  <c r="ER264" i="1"/>
  <c r="EM264" i="1"/>
  <c r="EJ264" i="1"/>
  <c r="EI264" i="1"/>
  <c r="DW264" i="1"/>
  <c r="EK264" i="1"/>
  <c r="DX264" i="1"/>
  <c r="DY264" i="1"/>
  <c r="EE264" i="1"/>
  <c r="EQ264" i="1"/>
  <c r="ED264" i="1"/>
  <c r="EA264" i="1"/>
  <c r="ES264" i="1"/>
  <c r="EW264" i="1"/>
  <c r="EN264" i="1"/>
  <c r="EH264" i="1"/>
  <c r="EC264" i="1"/>
  <c r="BO200" i="1"/>
  <c r="EU200" i="1"/>
  <c r="EX200" i="1"/>
  <c r="EY200" i="1"/>
  <c r="EP200" i="1"/>
  <c r="EL200" i="1"/>
  <c r="BL200" i="1"/>
  <c r="ES200" i="1"/>
  <c r="EW200" i="1"/>
  <c r="EV200" i="1"/>
  <c r="EQ200" i="1"/>
  <c r="EM200" i="1"/>
  <c r="EZ200" i="1"/>
  <c r="EK200" i="1"/>
  <c r="ET200" i="1"/>
  <c r="ER200" i="1"/>
  <c r="EO200" i="1"/>
  <c r="EN200" i="1"/>
  <c r="EH200" i="1"/>
  <c r="EG200" i="1"/>
  <c r="EA200" i="1"/>
  <c r="EJ200" i="1"/>
  <c r="DW200" i="1"/>
  <c r="DZ200" i="1"/>
  <c r="ED200" i="1"/>
  <c r="DX200" i="1"/>
  <c r="EB200" i="1"/>
  <c r="EE200" i="1"/>
  <c r="EF200" i="1"/>
  <c r="EC200" i="1"/>
  <c r="EI200" i="1"/>
  <c r="DY200" i="1"/>
  <c r="BQ267" i="1"/>
  <c r="BN267" i="1"/>
  <c r="BQ203" i="1"/>
  <c r="BN203" i="1"/>
  <c r="EV259" i="1"/>
  <c r="EZ259" i="1"/>
  <c r="EP259" i="1"/>
  <c r="EL259" i="1"/>
  <c r="EF259" i="1"/>
  <c r="EB259" i="1"/>
  <c r="DZ259" i="1"/>
  <c r="EI259" i="1"/>
  <c r="ET259" i="1"/>
  <c r="EY259" i="1"/>
  <c r="EO259" i="1"/>
  <c r="EU259" i="1"/>
  <c r="EW259" i="1"/>
  <c r="ER259" i="1"/>
  <c r="EM259" i="1"/>
  <c r="EJ259" i="1"/>
  <c r="EG259" i="1"/>
  <c r="EA259" i="1"/>
  <c r="EX259" i="1"/>
  <c r="ED259" i="1"/>
  <c r="DW259" i="1"/>
  <c r="ES259" i="1"/>
  <c r="EH259" i="1"/>
  <c r="EE259" i="1"/>
  <c r="BO259" i="1"/>
  <c r="EQ259" i="1"/>
  <c r="EK259" i="1"/>
  <c r="DX259" i="1"/>
  <c r="DY259" i="1"/>
  <c r="BL259" i="1"/>
  <c r="EN259" i="1"/>
  <c r="EC259" i="1"/>
  <c r="BL285" i="1"/>
  <c r="BO285" i="1"/>
  <c r="ES285" i="1"/>
  <c r="EX285" i="1"/>
  <c r="EZ285" i="1"/>
  <c r="EP285" i="1"/>
  <c r="EJ285" i="1"/>
  <c r="DW285" i="1"/>
  <c r="DY285" i="1"/>
  <c r="ET285" i="1"/>
  <c r="EW285" i="1"/>
  <c r="EY285" i="1"/>
  <c r="EO285" i="1"/>
  <c r="EU285" i="1"/>
  <c r="ER285" i="1"/>
  <c r="EM285" i="1"/>
  <c r="EL285" i="1"/>
  <c r="EF285" i="1"/>
  <c r="EC285" i="1"/>
  <c r="DZ285" i="1"/>
  <c r="EI285" i="1"/>
  <c r="EV285" i="1"/>
  <c r="EQ285" i="1"/>
  <c r="EG285" i="1"/>
  <c r="EN285" i="1"/>
  <c r="EK285" i="1"/>
  <c r="ED285" i="1"/>
  <c r="EB285" i="1"/>
  <c r="EH285" i="1"/>
  <c r="EA285" i="1"/>
  <c r="DX285" i="1"/>
  <c r="EE285" i="1"/>
  <c r="EU155" i="1"/>
  <c r="EY155" i="1"/>
  <c r="EQ155" i="1"/>
  <c r="BL155" i="1"/>
  <c r="ES155" i="1"/>
  <c r="EZ155" i="1"/>
  <c r="EO155" i="1"/>
  <c r="EV155" i="1"/>
  <c r="EX155" i="1"/>
  <c r="ER155" i="1"/>
  <c r="EM155" i="1"/>
  <c r="EL155" i="1"/>
  <c r="BO155" i="1"/>
  <c r="EK155" i="1"/>
  <c r="ED155" i="1"/>
  <c r="DX155" i="1"/>
  <c r="EC155" i="1"/>
  <c r="DY155" i="1"/>
  <c r="EP155" i="1"/>
  <c r="EH155" i="1"/>
  <c r="EI155" i="1"/>
  <c r="DZ155" i="1"/>
  <c r="ET155" i="1"/>
  <c r="EW155" i="1"/>
  <c r="EN155" i="1"/>
  <c r="EJ155" i="1"/>
  <c r="EB155" i="1"/>
  <c r="EA155" i="1"/>
  <c r="EG155" i="1"/>
  <c r="EF155" i="1"/>
  <c r="EE155" i="1"/>
  <c r="DW155" i="1"/>
  <c r="EV91" i="1"/>
  <c r="EY91" i="1"/>
  <c r="EO91" i="1"/>
  <c r="EK91" i="1"/>
  <c r="BL91" i="1"/>
  <c r="ET91" i="1"/>
  <c r="EZ91" i="1"/>
  <c r="EN91" i="1"/>
  <c r="EU91" i="1"/>
  <c r="EX91" i="1"/>
  <c r="ER91" i="1"/>
  <c r="EP91" i="1"/>
  <c r="BO91" i="1"/>
  <c r="EL91" i="1"/>
  <c r="EC91" i="1"/>
  <c r="DW91" i="1"/>
  <c r="EJ91" i="1"/>
  <c r="EA91" i="1"/>
  <c r="EQ91" i="1"/>
  <c r="EG91" i="1"/>
  <c r="EH91" i="1"/>
  <c r="EF91" i="1"/>
  <c r="ES91" i="1"/>
  <c r="EW91" i="1"/>
  <c r="EM91" i="1"/>
  <c r="EI91" i="1"/>
  <c r="DX91" i="1"/>
  <c r="DZ91" i="1"/>
  <c r="DY91" i="1"/>
  <c r="EE91" i="1"/>
  <c r="ED91" i="1"/>
  <c r="EB91" i="1"/>
  <c r="EV24" i="1"/>
  <c r="EY24" i="1"/>
  <c r="EO24" i="1"/>
  <c r="ET24" i="1"/>
  <c r="BO24" i="1"/>
  <c r="EU24" i="1"/>
  <c r="EX24" i="1"/>
  <c r="ER24" i="1"/>
  <c r="EM24" i="1"/>
  <c r="EK24" i="1"/>
  <c r="EZ24" i="1"/>
  <c r="EW24" i="1"/>
  <c r="EQ24" i="1"/>
  <c r="EL24" i="1"/>
  <c r="BL24" i="1"/>
  <c r="ES24" i="1"/>
  <c r="EP24" i="1"/>
  <c r="EN24" i="1"/>
  <c r="EC24" i="1"/>
  <c r="DW24" i="1"/>
  <c r="DX24" i="1"/>
  <c r="EA24" i="1"/>
  <c r="EE24" i="1"/>
  <c r="EF24" i="1"/>
  <c r="EH24" i="1"/>
  <c r="DY24" i="1"/>
  <c r="EG24" i="1"/>
  <c r="EJ24" i="1"/>
  <c r="EB24" i="1"/>
  <c r="EI24" i="1"/>
  <c r="ED24" i="1"/>
  <c r="DZ24" i="1"/>
  <c r="BQ246" i="1"/>
  <c r="BN246" i="1"/>
  <c r="BM67" i="1"/>
  <c r="BP67" i="1"/>
  <c r="BP26" i="1"/>
  <c r="BM26" i="1"/>
  <c r="BM129" i="1"/>
  <c r="BP129" i="1"/>
  <c r="BQ276" i="1"/>
  <c r="BN276" i="1"/>
  <c r="BM89" i="1"/>
  <c r="BP89" i="1"/>
  <c r="BM268" i="1"/>
  <c r="BP268" i="1"/>
  <c r="BP204" i="1"/>
  <c r="BM204" i="1"/>
  <c r="BM132" i="1"/>
  <c r="BP132" i="1"/>
  <c r="BM68" i="1"/>
  <c r="BP68" i="1"/>
  <c r="BM166" i="1"/>
  <c r="BP166" i="1"/>
  <c r="BM102" i="1"/>
  <c r="BP102" i="1"/>
  <c r="BM35" i="1"/>
  <c r="BP35" i="1"/>
  <c r="BM340" i="1"/>
  <c r="BP340" i="1"/>
  <c r="BN359" i="1"/>
  <c r="BQ359" i="1"/>
  <c r="BQ327" i="1"/>
  <c r="BN327" i="1"/>
  <c r="BQ311" i="1"/>
  <c r="BN311" i="1"/>
  <c r="BP259" i="1"/>
  <c r="BM259" i="1"/>
  <c r="BP195" i="1"/>
  <c r="BM195" i="1"/>
  <c r="BN293" i="1"/>
  <c r="BQ293" i="1"/>
  <c r="BQ229" i="1"/>
  <c r="BN229" i="1"/>
  <c r="BL187" i="1"/>
  <c r="EU187" i="1"/>
  <c r="EY187" i="1"/>
  <c r="EQ187" i="1"/>
  <c r="ES187" i="1"/>
  <c r="EV187" i="1"/>
  <c r="EX187" i="1"/>
  <c r="ER187" i="1"/>
  <c r="EN187" i="1"/>
  <c r="EL187" i="1"/>
  <c r="BO187" i="1"/>
  <c r="EZ187" i="1"/>
  <c r="EP187" i="1"/>
  <c r="EK187" i="1"/>
  <c r="ET187" i="1"/>
  <c r="EO187" i="1"/>
  <c r="EW187" i="1"/>
  <c r="EM187" i="1"/>
  <c r="ED187" i="1"/>
  <c r="DX187" i="1"/>
  <c r="EC187" i="1"/>
  <c r="DY187" i="1"/>
  <c r="EF187" i="1"/>
  <c r="EE187" i="1"/>
  <c r="DW187" i="1"/>
  <c r="EH187" i="1"/>
  <c r="EI187" i="1"/>
  <c r="DZ187" i="1"/>
  <c r="EG187" i="1"/>
  <c r="EJ187" i="1"/>
  <c r="EB187" i="1"/>
  <c r="EA187" i="1"/>
  <c r="BO156" i="1"/>
  <c r="EU156" i="1"/>
  <c r="EX156" i="1"/>
  <c r="EY156" i="1"/>
  <c r="EP156" i="1"/>
  <c r="BL156" i="1"/>
  <c r="ES156" i="1"/>
  <c r="EW156" i="1"/>
  <c r="EZ156" i="1"/>
  <c r="EO156" i="1"/>
  <c r="EV156" i="1"/>
  <c r="ER156" i="1"/>
  <c r="EM156" i="1"/>
  <c r="EK156" i="1"/>
  <c r="EF156" i="1"/>
  <c r="EC156" i="1"/>
  <c r="EI156" i="1"/>
  <c r="DY156" i="1"/>
  <c r="EQ156" i="1"/>
  <c r="EJ156" i="1"/>
  <c r="EB156" i="1"/>
  <c r="EN156" i="1"/>
  <c r="DX156" i="1"/>
  <c r="EE156" i="1"/>
  <c r="ET156" i="1"/>
  <c r="ED156" i="1"/>
  <c r="EG156" i="1"/>
  <c r="EA156" i="1"/>
  <c r="EL156" i="1"/>
  <c r="EH156" i="1"/>
  <c r="DW156" i="1"/>
  <c r="DZ156" i="1"/>
  <c r="BO124" i="1"/>
  <c r="EU124" i="1"/>
  <c r="EY124" i="1"/>
  <c r="EP124" i="1"/>
  <c r="EK124" i="1"/>
  <c r="EF124" i="1"/>
  <c r="EC124" i="1"/>
  <c r="EI124" i="1"/>
  <c r="DY124" i="1"/>
  <c r="ES124" i="1"/>
  <c r="EZ124" i="1"/>
  <c r="EO124" i="1"/>
  <c r="BL124" i="1"/>
  <c r="EV124" i="1"/>
  <c r="EX124" i="1"/>
  <c r="ER124" i="1"/>
  <c r="EN124" i="1"/>
  <c r="EJ124" i="1"/>
  <c r="DW124" i="1"/>
  <c r="EA124" i="1"/>
  <c r="EL124" i="1"/>
  <c r="DX124" i="1"/>
  <c r="DZ124" i="1"/>
  <c r="EG124" i="1"/>
  <c r="EQ124" i="1"/>
  <c r="ED124" i="1"/>
  <c r="EB124" i="1"/>
  <c r="ET124" i="1"/>
  <c r="EW124" i="1"/>
  <c r="EM124" i="1"/>
  <c r="EH124" i="1"/>
  <c r="EE124" i="1"/>
  <c r="BO92" i="1"/>
  <c r="EV92" i="1"/>
  <c r="EY92" i="1"/>
  <c r="EO92" i="1"/>
  <c r="EK92" i="1"/>
  <c r="BL92" i="1"/>
  <c r="ET92" i="1"/>
  <c r="EZ92" i="1"/>
  <c r="EP92" i="1"/>
  <c r="EU92" i="1"/>
  <c r="EX92" i="1"/>
  <c r="ER92" i="1"/>
  <c r="EM92" i="1"/>
  <c r="EW92" i="1"/>
  <c r="EQ92" i="1"/>
  <c r="EL92" i="1"/>
  <c r="EG92" i="1"/>
  <c r="EJ92" i="1"/>
  <c r="DX92" i="1"/>
  <c r="ES92" i="1"/>
  <c r="EN92" i="1"/>
  <c r="EI92" i="1"/>
  <c r="EH92" i="1"/>
  <c r="EA92" i="1"/>
  <c r="EC92" i="1"/>
  <c r="ED92" i="1"/>
  <c r="EE92" i="1"/>
  <c r="EB92" i="1"/>
  <c r="DW92" i="1"/>
  <c r="DZ92" i="1"/>
  <c r="EF92" i="1"/>
  <c r="DY92" i="1"/>
  <c r="EV60" i="1"/>
  <c r="EX60" i="1"/>
  <c r="EY60" i="1"/>
  <c r="EO60" i="1"/>
  <c r="EI60" i="1"/>
  <c r="EH60" i="1"/>
  <c r="EA60" i="1"/>
  <c r="ET60" i="1"/>
  <c r="EW60" i="1"/>
  <c r="EZ60" i="1"/>
  <c r="EP60" i="1"/>
  <c r="BO60" i="1"/>
  <c r="EU60" i="1"/>
  <c r="ER60" i="1"/>
  <c r="EN60" i="1"/>
  <c r="EK60" i="1"/>
  <c r="EE60" i="1"/>
  <c r="EF60" i="1"/>
  <c r="EB60" i="1"/>
  <c r="DY60" i="1"/>
  <c r="BL60" i="1"/>
  <c r="EQ60" i="1"/>
  <c r="EG60" i="1"/>
  <c r="DX60" i="1"/>
  <c r="EM60" i="1"/>
  <c r="DW60" i="1"/>
  <c r="DZ60" i="1"/>
  <c r="ES60" i="1"/>
  <c r="EJ60" i="1"/>
  <c r="EL60" i="1"/>
  <c r="EC60" i="1"/>
  <c r="ED60" i="1"/>
  <c r="BO25" i="1"/>
  <c r="EV25" i="1"/>
  <c r="EY25" i="1"/>
  <c r="EO25" i="1"/>
  <c r="ET25" i="1"/>
  <c r="BL25" i="1"/>
  <c r="EU25" i="1"/>
  <c r="EX25" i="1"/>
  <c r="ER25" i="1"/>
  <c r="EN25" i="1"/>
  <c r="EK25" i="1"/>
  <c r="ES25" i="1"/>
  <c r="EZ25" i="1"/>
  <c r="EQ25" i="1"/>
  <c r="EW25" i="1"/>
  <c r="EP25" i="1"/>
  <c r="EM25" i="1"/>
  <c r="EL25" i="1"/>
  <c r="EC25" i="1"/>
  <c r="DW25" i="1"/>
  <c r="EJ25" i="1"/>
  <c r="DZ25" i="1"/>
  <c r="EE25" i="1"/>
  <c r="ED25" i="1"/>
  <c r="EB25" i="1"/>
  <c r="DY25" i="1"/>
  <c r="EG25" i="1"/>
  <c r="EH25" i="1"/>
  <c r="EF25" i="1"/>
  <c r="EI25" i="1"/>
  <c r="DX25" i="1"/>
  <c r="EA25" i="1"/>
  <c r="EU302" i="1"/>
  <c r="EX302" i="1"/>
  <c r="EZ302" i="1"/>
  <c r="EP302" i="1"/>
  <c r="BO302" i="1"/>
  <c r="ES302" i="1"/>
  <c r="EW302" i="1"/>
  <c r="EY302" i="1"/>
  <c r="EO302" i="1"/>
  <c r="BL302" i="1"/>
  <c r="EV302" i="1"/>
  <c r="ER302" i="1"/>
  <c r="EM302" i="1"/>
  <c r="EK302" i="1"/>
  <c r="EQ302" i="1"/>
  <c r="EL302" i="1"/>
  <c r="EN302" i="1"/>
  <c r="ET302" i="1"/>
  <c r="ED302" i="1"/>
  <c r="DX302" i="1"/>
  <c r="DZ302" i="1"/>
  <c r="EG302" i="1"/>
  <c r="EF302" i="1"/>
  <c r="EE302" i="1"/>
  <c r="EA302" i="1"/>
  <c r="DW302" i="1"/>
  <c r="EI302" i="1"/>
  <c r="EB302" i="1"/>
  <c r="EH302" i="1"/>
  <c r="DY302" i="1"/>
  <c r="EJ302" i="1"/>
  <c r="EC302" i="1"/>
  <c r="EV238" i="1"/>
  <c r="EX238" i="1"/>
  <c r="EY238" i="1"/>
  <c r="EP238" i="1"/>
  <c r="EJ238" i="1"/>
  <c r="ET238" i="1"/>
  <c r="EW238" i="1"/>
  <c r="EZ238" i="1"/>
  <c r="EO238" i="1"/>
  <c r="BO238" i="1"/>
  <c r="BL238" i="1"/>
  <c r="EU238" i="1"/>
  <c r="EQ238" i="1"/>
  <c r="EM238" i="1"/>
  <c r="EK238" i="1"/>
  <c r="EF238" i="1"/>
  <c r="EB238" i="1"/>
  <c r="DZ238" i="1"/>
  <c r="EG238" i="1"/>
  <c r="ER238" i="1"/>
  <c r="EH238" i="1"/>
  <c r="EA238" i="1"/>
  <c r="EN238" i="1"/>
  <c r="DX238" i="1"/>
  <c r="EC238" i="1"/>
  <c r="ES238" i="1"/>
  <c r="EE238" i="1"/>
  <c r="DW238" i="1"/>
  <c r="EL238" i="1"/>
  <c r="ED238" i="1"/>
  <c r="EI238" i="1"/>
  <c r="DY238" i="1"/>
  <c r="EU178" i="1"/>
  <c r="EY178" i="1"/>
  <c r="EP178" i="1"/>
  <c r="EK178" i="1"/>
  <c r="EF178" i="1"/>
  <c r="EC178" i="1"/>
  <c r="EE178" i="1"/>
  <c r="DY178" i="1"/>
  <c r="ES178" i="1"/>
  <c r="EZ178" i="1"/>
  <c r="EO178" i="1"/>
  <c r="BO178" i="1"/>
  <c r="EV178" i="1"/>
  <c r="EX178" i="1"/>
  <c r="ER178" i="1"/>
  <c r="EM178" i="1"/>
  <c r="EJ178" i="1"/>
  <c r="DW178" i="1"/>
  <c r="EA178" i="1"/>
  <c r="BL178" i="1"/>
  <c r="ED178" i="1"/>
  <c r="EB178" i="1"/>
  <c r="ET178" i="1"/>
  <c r="EH178" i="1"/>
  <c r="EI178" i="1"/>
  <c r="EW178" i="1"/>
  <c r="EQ178" i="1"/>
  <c r="EL178" i="1"/>
  <c r="DX178" i="1"/>
  <c r="DZ178" i="1"/>
  <c r="EN178" i="1"/>
  <c r="EG178" i="1"/>
  <c r="BL146" i="1"/>
  <c r="EU146" i="1"/>
  <c r="EY146" i="1"/>
  <c r="EP146" i="1"/>
  <c r="EK146" i="1"/>
  <c r="EF146" i="1"/>
  <c r="EC146" i="1"/>
  <c r="EE146" i="1"/>
  <c r="DY146" i="1"/>
  <c r="ES146" i="1"/>
  <c r="EZ146" i="1"/>
  <c r="EO146" i="1"/>
  <c r="BO146" i="1"/>
  <c r="EV146" i="1"/>
  <c r="EX146" i="1"/>
  <c r="ER146" i="1"/>
  <c r="EN146" i="1"/>
  <c r="EJ146" i="1"/>
  <c r="DW146" i="1"/>
  <c r="EA146" i="1"/>
  <c r="EL146" i="1"/>
  <c r="DX146" i="1"/>
  <c r="DZ146" i="1"/>
  <c r="EG146" i="1"/>
  <c r="EQ146" i="1"/>
  <c r="ED146" i="1"/>
  <c r="EB146" i="1"/>
  <c r="ET146" i="1"/>
  <c r="EW146" i="1"/>
  <c r="EM146" i="1"/>
  <c r="EH146" i="1"/>
  <c r="EI146" i="1"/>
  <c r="EV114" i="1"/>
  <c r="EY114" i="1"/>
  <c r="EP114" i="1"/>
  <c r="EK114" i="1"/>
  <c r="ET114" i="1"/>
  <c r="EZ114" i="1"/>
  <c r="EO114" i="1"/>
  <c r="BO114" i="1"/>
  <c r="BL114" i="1"/>
  <c r="EU114" i="1"/>
  <c r="EX114" i="1"/>
  <c r="ER114" i="1"/>
  <c r="EM114" i="1"/>
  <c r="ED114" i="1"/>
  <c r="DX114" i="1"/>
  <c r="EB114" i="1"/>
  <c r="DZ114" i="1"/>
  <c r="ES114" i="1"/>
  <c r="EF114" i="1"/>
  <c r="EC114" i="1"/>
  <c r="EE114" i="1"/>
  <c r="DY114" i="1"/>
  <c r="EW114" i="1"/>
  <c r="EQ114" i="1"/>
  <c r="EL114" i="1"/>
  <c r="EH114" i="1"/>
  <c r="EG114" i="1"/>
  <c r="EI114" i="1"/>
  <c r="EN114" i="1"/>
  <c r="EJ114" i="1"/>
  <c r="DW114" i="1"/>
  <c r="EA114" i="1"/>
  <c r="BO82" i="1"/>
  <c r="EV82" i="1"/>
  <c r="EX82" i="1"/>
  <c r="EY82" i="1"/>
  <c r="EO82" i="1"/>
  <c r="EI82" i="1"/>
  <c r="ED82" i="1"/>
  <c r="EA82" i="1"/>
  <c r="ET82" i="1"/>
  <c r="EW82" i="1"/>
  <c r="EZ82" i="1"/>
  <c r="EP82" i="1"/>
  <c r="BL82" i="1"/>
  <c r="EU82" i="1"/>
  <c r="ER82" i="1"/>
  <c r="EM82" i="1"/>
  <c r="EK82" i="1"/>
  <c r="EE82" i="1"/>
  <c r="EF82" i="1"/>
  <c r="EH82" i="1"/>
  <c r="DY82" i="1"/>
  <c r="EQ82" i="1"/>
  <c r="EG82" i="1"/>
  <c r="EB82" i="1"/>
  <c r="EN82" i="1"/>
  <c r="DW82" i="1"/>
  <c r="DZ82" i="1"/>
  <c r="ES82" i="1"/>
  <c r="EJ82" i="1"/>
  <c r="EL82" i="1"/>
  <c r="EC82" i="1"/>
  <c r="DX82" i="1"/>
  <c r="EV49" i="1"/>
  <c r="EX49" i="1"/>
  <c r="EY49" i="1"/>
  <c r="EO49" i="1"/>
  <c r="EK49" i="1"/>
  <c r="ET49" i="1"/>
  <c r="EW49" i="1"/>
  <c r="BO49" i="1"/>
  <c r="EU49" i="1"/>
  <c r="ER49" i="1"/>
  <c r="EM49" i="1"/>
  <c r="EZ49" i="1"/>
  <c r="EQ49" i="1"/>
  <c r="EP49" i="1"/>
  <c r="EL49" i="1"/>
  <c r="BL49" i="1"/>
  <c r="ES49" i="1"/>
  <c r="EN49" i="1"/>
  <c r="EG49" i="1"/>
  <c r="EH49" i="1"/>
  <c r="EJ49" i="1"/>
  <c r="EI49" i="1"/>
  <c r="DX49" i="1"/>
  <c r="EA49" i="1"/>
  <c r="EC49" i="1"/>
  <c r="DW49" i="1"/>
  <c r="EF49" i="1"/>
  <c r="DZ49" i="1"/>
  <c r="EE49" i="1"/>
  <c r="ED49" i="1"/>
  <c r="EB49" i="1"/>
  <c r="DY49" i="1"/>
  <c r="EV15" i="1"/>
  <c r="EX15" i="1"/>
  <c r="EY15" i="1"/>
  <c r="EO15" i="1"/>
  <c r="EK15" i="1"/>
  <c r="BO15" i="1"/>
  <c r="BL15" i="1"/>
  <c r="ET15" i="1"/>
  <c r="EW15" i="1"/>
  <c r="EU15" i="1"/>
  <c r="ER15" i="1"/>
  <c r="EN15" i="1"/>
  <c r="EZ15" i="1"/>
  <c r="EL15" i="1"/>
  <c r="ES15" i="1"/>
  <c r="EQ15" i="1"/>
  <c r="EP15" i="1"/>
  <c r="EM15" i="1"/>
  <c r="EG15" i="1"/>
  <c r="EF15" i="1"/>
  <c r="EB15" i="1"/>
  <c r="EI15" i="1"/>
  <c r="EH15" i="1"/>
  <c r="EA15" i="1"/>
  <c r="EC15" i="1"/>
  <c r="DW15" i="1"/>
  <c r="EJ15" i="1"/>
  <c r="DZ15" i="1"/>
  <c r="EE15" i="1"/>
  <c r="ED15" i="1"/>
  <c r="DX15" i="1"/>
  <c r="DY15" i="1"/>
  <c r="EV275" i="1"/>
  <c r="EX275" i="1"/>
  <c r="EZ275" i="1"/>
  <c r="EP275" i="1"/>
  <c r="EJ275" i="1"/>
  <c r="EG275" i="1"/>
  <c r="DY275" i="1"/>
  <c r="ET275" i="1"/>
  <c r="EW275" i="1"/>
  <c r="EY275" i="1"/>
  <c r="EO275" i="1"/>
  <c r="BL275" i="1"/>
  <c r="EU275" i="1"/>
  <c r="ER275" i="1"/>
  <c r="EM275" i="1"/>
  <c r="EL275" i="1"/>
  <c r="EF275" i="1"/>
  <c r="EB275" i="1"/>
  <c r="DZ275" i="1"/>
  <c r="EI275" i="1"/>
  <c r="EQ275" i="1"/>
  <c r="EH275" i="1"/>
  <c r="EA275" i="1"/>
  <c r="EN275" i="1"/>
  <c r="DX275" i="1"/>
  <c r="EE275" i="1"/>
  <c r="BO275" i="1"/>
  <c r="ES275" i="1"/>
  <c r="EC275" i="1"/>
  <c r="EK275" i="1"/>
  <c r="ED275" i="1"/>
  <c r="DW275" i="1"/>
  <c r="BQ187" i="1"/>
  <c r="BN187" i="1"/>
  <c r="BQ258" i="1"/>
  <c r="BN258" i="1"/>
  <c r="BQ135" i="1"/>
  <c r="BN135" i="1"/>
  <c r="BQ71" i="1"/>
  <c r="BN71" i="1"/>
  <c r="EU305" i="1"/>
  <c r="EZ305" i="1"/>
  <c r="EP305" i="1"/>
  <c r="ES305" i="1"/>
  <c r="EY305" i="1"/>
  <c r="EO305" i="1"/>
  <c r="BL305" i="1"/>
  <c r="BO305" i="1"/>
  <c r="EV305" i="1"/>
  <c r="EX305" i="1"/>
  <c r="ER305" i="1"/>
  <c r="EM305" i="1"/>
  <c r="EL305" i="1"/>
  <c r="ED305" i="1"/>
  <c r="DX305" i="1"/>
  <c r="EB305" i="1"/>
  <c r="EE305" i="1"/>
  <c r="ET305" i="1"/>
  <c r="EW305" i="1"/>
  <c r="EQ305" i="1"/>
  <c r="EH305" i="1"/>
  <c r="EG305" i="1"/>
  <c r="EA305" i="1"/>
  <c r="EN305" i="1"/>
  <c r="EK305" i="1"/>
  <c r="EJ305" i="1"/>
  <c r="DW305" i="1"/>
  <c r="DY305" i="1"/>
  <c r="DZ305" i="1"/>
  <c r="EI305" i="1"/>
  <c r="EF305" i="1"/>
  <c r="EC305" i="1"/>
  <c r="BQ161" i="1"/>
  <c r="BN161" i="1"/>
  <c r="BQ30" i="1"/>
  <c r="BN30" i="1"/>
  <c r="BM363" i="1"/>
  <c r="BP363" i="1"/>
  <c r="BN346" i="1"/>
  <c r="BQ346" i="1"/>
  <c r="BQ328" i="1"/>
  <c r="BN328" i="1"/>
  <c r="BQ312" i="1"/>
  <c r="BN312" i="1"/>
  <c r="BP278" i="1"/>
  <c r="BM278" i="1"/>
  <c r="BP214" i="1"/>
  <c r="BM214" i="1"/>
  <c r="BL344" i="1"/>
  <c r="EU344" i="1"/>
  <c r="EZ344" i="1"/>
  <c r="EO344" i="1"/>
  <c r="EL344" i="1"/>
  <c r="ES344" i="1"/>
  <c r="EY344" i="1"/>
  <c r="EP344" i="1"/>
  <c r="BO344" i="1"/>
  <c r="EV344" i="1"/>
  <c r="EX344" i="1"/>
  <c r="ER344" i="1"/>
  <c r="EM344" i="1"/>
  <c r="EJ344" i="1"/>
  <c r="EW344" i="1"/>
  <c r="DX344" i="1"/>
  <c r="DZ344" i="1"/>
  <c r="EA344" i="1"/>
  <c r="ET344" i="1"/>
  <c r="ED344" i="1"/>
  <c r="EE344" i="1"/>
  <c r="EC344" i="1"/>
  <c r="DY344" i="1"/>
  <c r="EQ344" i="1"/>
  <c r="EK344" i="1"/>
  <c r="EF344" i="1"/>
  <c r="EI344" i="1"/>
  <c r="EG344" i="1"/>
  <c r="EN344" i="1"/>
  <c r="EH344" i="1"/>
  <c r="EB344" i="1"/>
  <c r="DW344" i="1"/>
  <c r="BO276" i="1"/>
  <c r="EV276" i="1"/>
  <c r="EX276" i="1"/>
  <c r="EZ276" i="1"/>
  <c r="EP276" i="1"/>
  <c r="EJ276" i="1"/>
  <c r="EI276" i="1"/>
  <c r="EC276" i="1"/>
  <c r="ET276" i="1"/>
  <c r="EW276" i="1"/>
  <c r="EY276" i="1"/>
  <c r="EO276" i="1"/>
  <c r="EU276" i="1"/>
  <c r="ER276" i="1"/>
  <c r="EM276" i="1"/>
  <c r="EL276" i="1"/>
  <c r="EF276" i="1"/>
  <c r="EB276" i="1"/>
  <c r="DZ276" i="1"/>
  <c r="DW276" i="1"/>
  <c r="ES276" i="1"/>
  <c r="EQ276" i="1"/>
  <c r="EE276" i="1"/>
  <c r="EN276" i="1"/>
  <c r="EK276" i="1"/>
  <c r="ED276" i="1"/>
  <c r="EA276" i="1"/>
  <c r="BL276" i="1"/>
  <c r="EH276" i="1"/>
  <c r="DY276" i="1"/>
  <c r="DX276" i="1"/>
  <c r="EG276" i="1"/>
  <c r="BO212" i="1"/>
  <c r="EV212" i="1"/>
  <c r="EX212" i="1"/>
  <c r="EY212" i="1"/>
  <c r="EP212" i="1"/>
  <c r="ET212" i="1"/>
  <c r="EW212" i="1"/>
  <c r="EZ212" i="1"/>
  <c r="EO212" i="1"/>
  <c r="EU212" i="1"/>
  <c r="EQ212" i="1"/>
  <c r="EM212" i="1"/>
  <c r="EK212" i="1"/>
  <c r="ES212" i="1"/>
  <c r="ER212" i="1"/>
  <c r="EH212" i="1"/>
  <c r="EE212" i="1"/>
  <c r="EA212" i="1"/>
  <c r="BL212" i="1"/>
  <c r="EN212" i="1"/>
  <c r="EL212" i="1"/>
  <c r="ED212" i="1"/>
  <c r="DX212" i="1"/>
  <c r="EC212" i="1"/>
  <c r="EG212" i="1"/>
  <c r="EF212" i="1"/>
  <c r="EB212" i="1"/>
  <c r="DW212" i="1"/>
  <c r="DY212" i="1"/>
  <c r="EJ212" i="1"/>
  <c r="EI212" i="1"/>
  <c r="DZ212" i="1"/>
  <c r="BQ142" i="1"/>
  <c r="BN142" i="1"/>
  <c r="BQ110" i="1"/>
  <c r="BN110" i="1"/>
  <c r="BQ78" i="1"/>
  <c r="BN78" i="1"/>
  <c r="BN43" i="1"/>
  <c r="BQ43" i="1"/>
  <c r="BN11" i="1"/>
  <c r="BQ11" i="1"/>
  <c r="BQ279" i="1"/>
  <c r="BN279" i="1"/>
  <c r="BQ215" i="1"/>
  <c r="BN215" i="1"/>
  <c r="BQ160" i="1"/>
  <c r="BN160" i="1"/>
  <c r="BQ128" i="1"/>
  <c r="BN128" i="1"/>
  <c r="BQ96" i="1"/>
  <c r="BN96" i="1"/>
  <c r="BQ64" i="1"/>
  <c r="BN64" i="1"/>
  <c r="BN29" i="1"/>
  <c r="BQ29" i="1"/>
  <c r="BQ272" i="1"/>
  <c r="BN272" i="1"/>
  <c r="BQ202" i="1"/>
  <c r="BN202" i="1"/>
  <c r="BM63" i="1"/>
  <c r="BP63" i="1"/>
  <c r="BM358" i="1"/>
  <c r="BP358" i="1"/>
  <c r="BN357" i="1"/>
  <c r="BQ357" i="1"/>
  <c r="BO327" i="1"/>
  <c r="EU327" i="1"/>
  <c r="EZ327" i="1"/>
  <c r="EP327" i="1"/>
  <c r="EL327" i="1"/>
  <c r="ES327" i="1"/>
  <c r="EY327" i="1"/>
  <c r="EO327" i="1"/>
  <c r="EV327" i="1"/>
  <c r="EX327" i="1"/>
  <c r="ER327" i="1"/>
  <c r="EM327" i="1"/>
  <c r="ED327" i="1"/>
  <c r="DX327" i="1"/>
  <c r="EB327" i="1"/>
  <c r="EA327" i="1"/>
  <c r="BL327" i="1"/>
  <c r="ET327" i="1"/>
  <c r="EW327" i="1"/>
  <c r="EQ327" i="1"/>
  <c r="EK327" i="1"/>
  <c r="EH327" i="1"/>
  <c r="EG327" i="1"/>
  <c r="EE327" i="1"/>
  <c r="EN327" i="1"/>
  <c r="EJ327" i="1"/>
  <c r="DW327" i="1"/>
  <c r="EI327" i="1"/>
  <c r="DZ327" i="1"/>
  <c r="DY327" i="1"/>
  <c r="EF327" i="1"/>
  <c r="EC327" i="1"/>
  <c r="BO311" i="1"/>
  <c r="EU311" i="1"/>
  <c r="EZ311" i="1"/>
  <c r="EP311" i="1"/>
  <c r="EL311" i="1"/>
  <c r="ES311" i="1"/>
  <c r="EY311" i="1"/>
  <c r="EO311" i="1"/>
  <c r="BL311" i="1"/>
  <c r="EV311" i="1"/>
  <c r="EX311" i="1"/>
  <c r="ER311" i="1"/>
  <c r="EM311" i="1"/>
  <c r="EK311" i="1"/>
  <c r="EW311" i="1"/>
  <c r="EQ311" i="1"/>
  <c r="ET311" i="1"/>
  <c r="EN311" i="1"/>
  <c r="EJ311" i="1"/>
  <c r="DW311" i="1"/>
  <c r="EE311" i="1"/>
  <c r="DX311" i="1"/>
  <c r="DZ311" i="1"/>
  <c r="ED311" i="1"/>
  <c r="EC311" i="1"/>
  <c r="EA311" i="1"/>
  <c r="EF311" i="1"/>
  <c r="EG311" i="1"/>
  <c r="EI311" i="1"/>
  <c r="EH311" i="1"/>
  <c r="EB311" i="1"/>
  <c r="DY311" i="1"/>
  <c r="BP269" i="1"/>
  <c r="BM269" i="1"/>
  <c r="BP205" i="1"/>
  <c r="BM205" i="1"/>
  <c r="BM91" i="1"/>
  <c r="BP91" i="1"/>
  <c r="BM77" i="1"/>
  <c r="BP77" i="1"/>
  <c r="BM18" i="1"/>
  <c r="BP18" i="1"/>
  <c r="EU141" i="1"/>
  <c r="EY141" i="1"/>
  <c r="EQ141" i="1"/>
  <c r="EK141" i="1"/>
  <c r="BO141" i="1"/>
  <c r="ES141" i="1"/>
  <c r="EZ141" i="1"/>
  <c r="EO141" i="1"/>
  <c r="EV141" i="1"/>
  <c r="EX141" i="1"/>
  <c r="ER141" i="1"/>
  <c r="EN141" i="1"/>
  <c r="EL141" i="1"/>
  <c r="ED141" i="1"/>
  <c r="DX141" i="1"/>
  <c r="EG141" i="1"/>
  <c r="DY141" i="1"/>
  <c r="BL141" i="1"/>
  <c r="EF141" i="1"/>
  <c r="EE141" i="1"/>
  <c r="DW141" i="1"/>
  <c r="EC141" i="1"/>
  <c r="EP141" i="1"/>
  <c r="EH141" i="1"/>
  <c r="EI141" i="1"/>
  <c r="DZ141" i="1"/>
  <c r="ET141" i="1"/>
  <c r="EW141" i="1"/>
  <c r="EM141" i="1"/>
  <c r="EJ141" i="1"/>
  <c r="EB141" i="1"/>
  <c r="EA141" i="1"/>
  <c r="BN57" i="1"/>
  <c r="BQ57" i="1"/>
  <c r="BN85" i="1"/>
  <c r="BQ85" i="1"/>
  <c r="BQ212" i="1"/>
  <c r="BN212" i="1"/>
  <c r="BQ153" i="1"/>
  <c r="BN153" i="1"/>
  <c r="BM137" i="1"/>
  <c r="BP137" i="1"/>
  <c r="BP22" i="1"/>
  <c r="BM22" i="1"/>
  <c r="BM341" i="1"/>
  <c r="BP341" i="1"/>
  <c r="BN368" i="1"/>
  <c r="BQ368" i="1"/>
  <c r="BQ336" i="1"/>
  <c r="BN336" i="1"/>
  <c r="BQ314" i="1"/>
  <c r="BN314" i="1"/>
  <c r="BP280" i="1"/>
  <c r="BM280" i="1"/>
  <c r="BM216" i="1"/>
  <c r="BP216" i="1"/>
  <c r="BM128" i="1"/>
  <c r="BP128" i="1"/>
  <c r="BP64" i="1"/>
  <c r="BM64" i="1"/>
  <c r="BM130" i="1"/>
  <c r="BP130" i="1"/>
  <c r="BP66" i="1"/>
  <c r="BM66" i="1"/>
  <c r="BQ175" i="1"/>
  <c r="BN175" i="1"/>
  <c r="BP287" i="1"/>
  <c r="BM287" i="1"/>
  <c r="BP223" i="1"/>
  <c r="BM223" i="1"/>
  <c r="EU288" i="1"/>
  <c r="EX288" i="1"/>
  <c r="EZ288" i="1"/>
  <c r="EP288" i="1"/>
  <c r="ES288" i="1"/>
  <c r="EW288" i="1"/>
  <c r="EY288" i="1"/>
  <c r="EO288" i="1"/>
  <c r="BL288" i="1"/>
  <c r="BO288" i="1"/>
  <c r="EV288" i="1"/>
  <c r="ER288" i="1"/>
  <c r="EM288" i="1"/>
  <c r="EL288" i="1"/>
  <c r="EF288" i="1"/>
  <c r="EE288" i="1"/>
  <c r="EA288" i="1"/>
  <c r="DW288" i="1"/>
  <c r="ET288" i="1"/>
  <c r="EQ288" i="1"/>
  <c r="DX288" i="1"/>
  <c r="DY288" i="1"/>
  <c r="EN288" i="1"/>
  <c r="EK288" i="1"/>
  <c r="ED288" i="1"/>
  <c r="EI288" i="1"/>
  <c r="EC288" i="1"/>
  <c r="EH288" i="1"/>
  <c r="EB288" i="1"/>
  <c r="EG288" i="1"/>
  <c r="EJ288" i="1"/>
  <c r="DZ288" i="1"/>
  <c r="BO224" i="1"/>
  <c r="EV224" i="1"/>
  <c r="EX224" i="1"/>
  <c r="EY224" i="1"/>
  <c r="EP224" i="1"/>
  <c r="ET224" i="1"/>
  <c r="EW224" i="1"/>
  <c r="EZ224" i="1"/>
  <c r="EO224" i="1"/>
  <c r="EU224" i="1"/>
  <c r="EQ224" i="1"/>
  <c r="EN224" i="1"/>
  <c r="EK224" i="1"/>
  <c r="BL224" i="1"/>
  <c r="ER224" i="1"/>
  <c r="EH224" i="1"/>
  <c r="EE224" i="1"/>
  <c r="DY224" i="1"/>
  <c r="EM224" i="1"/>
  <c r="ES224" i="1"/>
  <c r="ED224" i="1"/>
  <c r="DX224" i="1"/>
  <c r="EA224" i="1"/>
  <c r="EG224" i="1"/>
  <c r="EL224" i="1"/>
  <c r="EF224" i="1"/>
  <c r="EB224" i="1"/>
  <c r="DZ224" i="1"/>
  <c r="DW224" i="1"/>
  <c r="EJ224" i="1"/>
  <c r="EI224" i="1"/>
  <c r="EC224" i="1"/>
  <c r="BO168" i="1"/>
  <c r="BL168" i="1"/>
  <c r="EU168" i="1"/>
  <c r="EY168" i="1"/>
  <c r="EP168" i="1"/>
  <c r="EK168" i="1"/>
  <c r="ES168" i="1"/>
  <c r="EZ168" i="1"/>
  <c r="EO168" i="1"/>
  <c r="EV168" i="1"/>
  <c r="EX168" i="1"/>
  <c r="ER168" i="1"/>
  <c r="EM168" i="1"/>
  <c r="EW168" i="1"/>
  <c r="ED168" i="1"/>
  <c r="DX168" i="1"/>
  <c r="EB168" i="1"/>
  <c r="EE168" i="1"/>
  <c r="ET168" i="1"/>
  <c r="EQ168" i="1"/>
  <c r="EL168" i="1"/>
  <c r="EH168" i="1"/>
  <c r="EG168" i="1"/>
  <c r="EA168" i="1"/>
  <c r="EN168" i="1"/>
  <c r="EJ168" i="1"/>
  <c r="DW168" i="1"/>
  <c r="DZ168" i="1"/>
  <c r="EF168" i="1"/>
  <c r="EC168" i="1"/>
  <c r="EI168" i="1"/>
  <c r="DY168" i="1"/>
  <c r="BO136" i="1"/>
  <c r="EU136" i="1"/>
  <c r="EX136" i="1"/>
  <c r="EY136" i="1"/>
  <c r="EP136" i="1"/>
  <c r="EJ136" i="1"/>
  <c r="DW136" i="1"/>
  <c r="DZ136" i="1"/>
  <c r="ES136" i="1"/>
  <c r="EW136" i="1"/>
  <c r="EZ136" i="1"/>
  <c r="EO136" i="1"/>
  <c r="EV136" i="1"/>
  <c r="ER136" i="1"/>
  <c r="EN136" i="1"/>
  <c r="EK136" i="1"/>
  <c r="EF136" i="1"/>
  <c r="EC136" i="1"/>
  <c r="EI136" i="1"/>
  <c r="DY136" i="1"/>
  <c r="EQ136" i="1"/>
  <c r="EH136" i="1"/>
  <c r="EA136" i="1"/>
  <c r="EM136" i="1"/>
  <c r="DX136" i="1"/>
  <c r="EE136" i="1"/>
  <c r="ET136" i="1"/>
  <c r="EG136" i="1"/>
  <c r="BL136" i="1"/>
  <c r="EL136" i="1"/>
  <c r="ED136" i="1"/>
  <c r="EB136" i="1"/>
  <c r="BO104" i="1"/>
  <c r="EV104" i="1"/>
  <c r="EX104" i="1"/>
  <c r="EY104" i="1"/>
  <c r="EP104" i="1"/>
  <c r="ET104" i="1"/>
  <c r="EW104" i="1"/>
  <c r="EZ104" i="1"/>
  <c r="EO104" i="1"/>
  <c r="EU104" i="1"/>
  <c r="ER104" i="1"/>
  <c r="EM104" i="1"/>
  <c r="EK104" i="1"/>
  <c r="EQ104" i="1"/>
  <c r="EG104" i="1"/>
  <c r="EJ104" i="1"/>
  <c r="ED104" i="1"/>
  <c r="EN104" i="1"/>
  <c r="BL104" i="1"/>
  <c r="ES104" i="1"/>
  <c r="EC104" i="1"/>
  <c r="DW104" i="1"/>
  <c r="DX104" i="1"/>
  <c r="DZ104" i="1"/>
  <c r="EL104" i="1"/>
  <c r="EE104" i="1"/>
  <c r="EF104" i="1"/>
  <c r="EB104" i="1"/>
  <c r="DY104" i="1"/>
  <c r="EA104" i="1"/>
  <c r="EI104" i="1"/>
  <c r="EH104" i="1"/>
  <c r="BO72" i="1"/>
  <c r="EV72" i="1"/>
  <c r="EY72" i="1"/>
  <c r="EO72" i="1"/>
  <c r="EK72" i="1"/>
  <c r="EE72" i="1"/>
  <c r="EF72" i="1"/>
  <c r="EB72" i="1"/>
  <c r="DY72" i="1"/>
  <c r="ET72" i="1"/>
  <c r="EZ72" i="1"/>
  <c r="EP72" i="1"/>
  <c r="EU72" i="1"/>
  <c r="EX72" i="1"/>
  <c r="ER72" i="1"/>
  <c r="EN72" i="1"/>
  <c r="EI72" i="1"/>
  <c r="EH72" i="1"/>
  <c r="EA72" i="1"/>
  <c r="EW72" i="1"/>
  <c r="EC72" i="1"/>
  <c r="DX72" i="1"/>
  <c r="BL72" i="1"/>
  <c r="ES72" i="1"/>
  <c r="EG72" i="1"/>
  <c r="ED72" i="1"/>
  <c r="EQ72" i="1"/>
  <c r="EL72" i="1"/>
  <c r="DW72" i="1"/>
  <c r="DZ72" i="1"/>
  <c r="EM72" i="1"/>
  <c r="EJ72" i="1"/>
  <c r="EV37" i="1"/>
  <c r="EX37" i="1"/>
  <c r="EY37" i="1"/>
  <c r="EO37" i="1"/>
  <c r="EK37" i="1"/>
  <c r="BO37" i="1"/>
  <c r="ET37" i="1"/>
  <c r="EW37" i="1"/>
  <c r="EU37" i="1"/>
  <c r="ER37" i="1"/>
  <c r="EN37" i="1"/>
  <c r="EZ37" i="1"/>
  <c r="EL37" i="1"/>
  <c r="ES37" i="1"/>
  <c r="EQ37" i="1"/>
  <c r="EP37" i="1"/>
  <c r="BL37" i="1"/>
  <c r="EM37" i="1"/>
  <c r="EG37" i="1"/>
  <c r="EH37" i="1"/>
  <c r="EB37" i="1"/>
  <c r="EI37" i="1"/>
  <c r="DX37" i="1"/>
  <c r="EA37" i="1"/>
  <c r="EC37" i="1"/>
  <c r="DW37" i="1"/>
  <c r="EJ37" i="1"/>
  <c r="DZ37" i="1"/>
  <c r="EE37" i="1"/>
  <c r="ED37" i="1"/>
  <c r="EF37" i="1"/>
  <c r="DY37" i="1"/>
  <c r="BQ275" i="1"/>
  <c r="BN275" i="1"/>
  <c r="BQ211" i="1"/>
  <c r="BN211" i="1"/>
  <c r="EU174" i="1"/>
  <c r="EX174" i="1"/>
  <c r="EY174" i="1"/>
  <c r="EP174" i="1"/>
  <c r="ES174" i="1"/>
  <c r="EW174" i="1"/>
  <c r="EZ174" i="1"/>
  <c r="EO174" i="1"/>
  <c r="BO174" i="1"/>
  <c r="EV174" i="1"/>
  <c r="ER174" i="1"/>
  <c r="EM174" i="1"/>
  <c r="EK174" i="1"/>
  <c r="EQ174" i="1"/>
  <c r="EH174" i="1"/>
  <c r="EG174" i="1"/>
  <c r="EA174" i="1"/>
  <c r="EN174" i="1"/>
  <c r="ET174" i="1"/>
  <c r="ED174" i="1"/>
  <c r="DX174" i="1"/>
  <c r="EB174" i="1"/>
  <c r="DY174" i="1"/>
  <c r="BL174" i="1"/>
  <c r="EL174" i="1"/>
  <c r="EF174" i="1"/>
  <c r="EC174" i="1"/>
  <c r="EE174" i="1"/>
  <c r="EI174" i="1"/>
  <c r="DZ174" i="1"/>
  <c r="EJ174" i="1"/>
  <c r="DW174" i="1"/>
  <c r="BL142" i="1"/>
  <c r="EU142" i="1"/>
  <c r="EY142" i="1"/>
  <c r="EP142" i="1"/>
  <c r="EK142" i="1"/>
  <c r="EF142" i="1"/>
  <c r="EC142" i="1"/>
  <c r="EE142" i="1"/>
  <c r="EI142" i="1"/>
  <c r="ES142" i="1"/>
  <c r="EZ142" i="1"/>
  <c r="EO142" i="1"/>
  <c r="BO142" i="1"/>
  <c r="EV142" i="1"/>
  <c r="EX142" i="1"/>
  <c r="ER142" i="1"/>
  <c r="EM142" i="1"/>
  <c r="EJ142" i="1"/>
  <c r="DW142" i="1"/>
  <c r="DZ142" i="1"/>
  <c r="EW142" i="1"/>
  <c r="ED142" i="1"/>
  <c r="EB142" i="1"/>
  <c r="ET142" i="1"/>
  <c r="EH142" i="1"/>
  <c r="EA142" i="1"/>
  <c r="EQ142" i="1"/>
  <c r="EL142" i="1"/>
  <c r="DX142" i="1"/>
  <c r="DY142" i="1"/>
  <c r="EN142" i="1"/>
  <c r="EG142" i="1"/>
  <c r="EV110" i="1"/>
  <c r="EY110" i="1"/>
  <c r="EP110" i="1"/>
  <c r="EK110" i="1"/>
  <c r="BL110" i="1"/>
  <c r="ET110" i="1"/>
  <c r="EZ110" i="1"/>
  <c r="EO110" i="1"/>
  <c r="BO110" i="1"/>
  <c r="EU110" i="1"/>
  <c r="EX110" i="1"/>
  <c r="ER110" i="1"/>
  <c r="EN110" i="1"/>
  <c r="EJ110" i="1"/>
  <c r="DW110" i="1"/>
  <c r="DZ110" i="1"/>
  <c r="EW110" i="1"/>
  <c r="DX110" i="1"/>
  <c r="EE110" i="1"/>
  <c r="ES110" i="1"/>
  <c r="ED110" i="1"/>
  <c r="EC110" i="1"/>
  <c r="EA110" i="1"/>
  <c r="EQ110" i="1"/>
  <c r="EL110" i="1"/>
  <c r="EF110" i="1"/>
  <c r="EG110" i="1"/>
  <c r="EI110" i="1"/>
  <c r="EM110" i="1"/>
  <c r="EH110" i="1"/>
  <c r="EB110" i="1"/>
  <c r="DY110" i="1"/>
  <c r="EV78" i="1"/>
  <c r="EX78" i="1"/>
  <c r="EY78" i="1"/>
  <c r="EO78" i="1"/>
  <c r="ET78" i="1"/>
  <c r="EW78" i="1"/>
  <c r="EZ78" i="1"/>
  <c r="EP78" i="1"/>
  <c r="BO78" i="1"/>
  <c r="BL78" i="1"/>
  <c r="EU78" i="1"/>
  <c r="ER78" i="1"/>
  <c r="EM78" i="1"/>
  <c r="EK78" i="1"/>
  <c r="EQ78" i="1"/>
  <c r="EG78" i="1"/>
  <c r="EJ78" i="1"/>
  <c r="EH78" i="1"/>
  <c r="EN78" i="1"/>
  <c r="EI78" i="1"/>
  <c r="ED78" i="1"/>
  <c r="EA78" i="1"/>
  <c r="ES78" i="1"/>
  <c r="EC78" i="1"/>
  <c r="DW78" i="1"/>
  <c r="DX78" i="1"/>
  <c r="DZ78" i="1"/>
  <c r="EL78" i="1"/>
  <c r="EE78" i="1"/>
  <c r="EF78" i="1"/>
  <c r="EB78" i="1"/>
  <c r="DY78" i="1"/>
  <c r="EV43" i="1"/>
  <c r="EX43" i="1"/>
  <c r="EY43" i="1"/>
  <c r="EO43" i="1"/>
  <c r="EI43" i="1"/>
  <c r="DX43" i="1"/>
  <c r="EA43" i="1"/>
  <c r="BL43" i="1"/>
  <c r="ET43" i="1"/>
  <c r="EW43" i="1"/>
  <c r="EZ43" i="1"/>
  <c r="EP43" i="1"/>
  <c r="BO43" i="1"/>
  <c r="EU43" i="1"/>
  <c r="ER43" i="1"/>
  <c r="EM43" i="1"/>
  <c r="EK43" i="1"/>
  <c r="EE43" i="1"/>
  <c r="ED43" i="1"/>
  <c r="EJ43" i="1"/>
  <c r="DY43" i="1"/>
  <c r="EQ43" i="1"/>
  <c r="EG43" i="1"/>
  <c r="EB43" i="1"/>
  <c r="EN43" i="1"/>
  <c r="DW43" i="1"/>
  <c r="DZ43" i="1"/>
  <c r="ES43" i="1"/>
  <c r="EH43" i="1"/>
  <c r="EL43" i="1"/>
  <c r="EC43" i="1"/>
  <c r="EF43" i="1"/>
  <c r="BO11" i="1"/>
  <c r="EV11" i="1"/>
  <c r="EY11" i="1"/>
  <c r="EO11" i="1"/>
  <c r="EL11" i="1"/>
  <c r="EE11" i="1"/>
  <c r="ED11" i="1"/>
  <c r="DX11" i="1"/>
  <c r="DY11" i="1"/>
  <c r="ET11" i="1"/>
  <c r="EZ11" i="1"/>
  <c r="EP11" i="1"/>
  <c r="EU11" i="1"/>
  <c r="EX11" i="1"/>
  <c r="ER11" i="1"/>
  <c r="EM11" i="1"/>
  <c r="EI11" i="1"/>
  <c r="EH11" i="1"/>
  <c r="EA11" i="1"/>
  <c r="BL11" i="1"/>
  <c r="EC11" i="1"/>
  <c r="EJ11" i="1"/>
  <c r="ES11" i="1"/>
  <c r="EG11" i="1"/>
  <c r="EB11" i="1"/>
  <c r="EW11" i="1"/>
  <c r="EQ11" i="1"/>
  <c r="EK11" i="1"/>
  <c r="DW11" i="1"/>
  <c r="DZ11" i="1"/>
  <c r="EN11" i="1"/>
  <c r="EF11" i="1"/>
  <c r="BQ264" i="1"/>
  <c r="BN264" i="1"/>
  <c r="BL205" i="1"/>
  <c r="EV205" i="1"/>
  <c r="EY205" i="1"/>
  <c r="EP205" i="1"/>
  <c r="EK205" i="1"/>
  <c r="EF205" i="1"/>
  <c r="EE205" i="1"/>
  <c r="DW205" i="1"/>
  <c r="EA205" i="1"/>
  <c r="BO205" i="1"/>
  <c r="ET205" i="1"/>
  <c r="EZ205" i="1"/>
  <c r="EO205" i="1"/>
  <c r="EU205" i="1"/>
  <c r="EX205" i="1"/>
  <c r="EQ205" i="1"/>
  <c r="EN205" i="1"/>
  <c r="EJ205" i="1"/>
  <c r="EB205" i="1"/>
  <c r="DY205" i="1"/>
  <c r="ED205" i="1"/>
  <c r="EG205" i="1"/>
  <c r="ES205" i="1"/>
  <c r="EH205" i="1"/>
  <c r="DZ205" i="1"/>
  <c r="EW205" i="1"/>
  <c r="ER205" i="1"/>
  <c r="EL205" i="1"/>
  <c r="DX205" i="1"/>
  <c r="EC205" i="1"/>
  <c r="EM205" i="1"/>
  <c r="EI205" i="1"/>
  <c r="BQ127" i="1"/>
  <c r="BN127" i="1"/>
  <c r="BQ63" i="1"/>
  <c r="BN63" i="1"/>
  <c r="BQ294" i="1"/>
  <c r="BN294" i="1"/>
  <c r="BQ145" i="1"/>
  <c r="BN145" i="1"/>
  <c r="BN14" i="1"/>
  <c r="BQ14" i="1"/>
  <c r="BP343" i="1"/>
  <c r="BM343" i="1"/>
  <c r="BQ358" i="1"/>
  <c r="BN358" i="1"/>
  <c r="BL322" i="1"/>
  <c r="EU322" i="1"/>
  <c r="EX322" i="1"/>
  <c r="EZ322" i="1"/>
  <c r="EP322" i="1"/>
  <c r="EJ322" i="1"/>
  <c r="EB322" i="1"/>
  <c r="DW322" i="1"/>
  <c r="ES322" i="1"/>
  <c r="EW322" i="1"/>
  <c r="EY322" i="1"/>
  <c r="EO322" i="1"/>
  <c r="EV322" i="1"/>
  <c r="ER322" i="1"/>
  <c r="EM322" i="1"/>
  <c r="EL322" i="1"/>
  <c r="EF322" i="1"/>
  <c r="EE322" i="1"/>
  <c r="EC322" i="1"/>
  <c r="DY322" i="1"/>
  <c r="EQ322" i="1"/>
  <c r="EH322" i="1"/>
  <c r="EG322" i="1"/>
  <c r="EN322" i="1"/>
  <c r="DX322" i="1"/>
  <c r="EA322" i="1"/>
  <c r="BO322" i="1"/>
  <c r="ET322" i="1"/>
  <c r="EI322" i="1"/>
  <c r="EK322" i="1"/>
  <c r="ED322" i="1"/>
  <c r="DZ322" i="1"/>
  <c r="EU367" i="1"/>
  <c r="EX367" i="1"/>
  <c r="EZ367" i="1"/>
  <c r="EO367" i="1"/>
  <c r="EJ367" i="1"/>
  <c r="DW367" i="1"/>
  <c r="EI367" i="1"/>
  <c r="BO367" i="1"/>
  <c r="ES367" i="1"/>
  <c r="EW367" i="1"/>
  <c r="EY367" i="1"/>
  <c r="EP367" i="1"/>
  <c r="BL367" i="1"/>
  <c r="EV367" i="1"/>
  <c r="ER367" i="1"/>
  <c r="EM367" i="1"/>
  <c r="EL367" i="1"/>
  <c r="EF367" i="1"/>
  <c r="EC367" i="1"/>
  <c r="DZ367" i="1"/>
  <c r="DY367" i="1"/>
  <c r="ET367" i="1"/>
  <c r="EQ367" i="1"/>
  <c r="EG367" i="1"/>
  <c r="EN367" i="1"/>
  <c r="EK367" i="1"/>
  <c r="ED367" i="1"/>
  <c r="EB367" i="1"/>
  <c r="EH367" i="1"/>
  <c r="EE367" i="1"/>
  <c r="DX367" i="1"/>
  <c r="EA367" i="1"/>
  <c r="BP290" i="1"/>
  <c r="BM290" i="1"/>
  <c r="BP226" i="1"/>
  <c r="BM226" i="1"/>
  <c r="BM87" i="1"/>
  <c r="BP87" i="1"/>
  <c r="EV281" i="1"/>
  <c r="EZ281" i="1"/>
  <c r="EP281" i="1"/>
  <c r="EL281" i="1"/>
  <c r="BO281" i="1"/>
  <c r="BL281" i="1"/>
  <c r="ET281" i="1"/>
  <c r="EY281" i="1"/>
  <c r="EO281" i="1"/>
  <c r="EU281" i="1"/>
  <c r="EX281" i="1"/>
  <c r="ER281" i="1"/>
  <c r="EM281" i="1"/>
  <c r="EK281" i="1"/>
  <c r="ED281" i="1"/>
  <c r="DX281" i="1"/>
  <c r="EB281" i="1"/>
  <c r="EE281" i="1"/>
  <c r="EW281" i="1"/>
  <c r="EQ281" i="1"/>
  <c r="EH281" i="1"/>
  <c r="EG281" i="1"/>
  <c r="EA281" i="1"/>
  <c r="ES281" i="1"/>
  <c r="EN281" i="1"/>
  <c r="EJ281" i="1"/>
  <c r="DW281" i="1"/>
  <c r="DY281" i="1"/>
  <c r="EC281" i="1"/>
  <c r="DZ281" i="1"/>
  <c r="EI281" i="1"/>
  <c r="EF281" i="1"/>
  <c r="BQ155" i="1"/>
  <c r="BN155" i="1"/>
  <c r="BN91" i="1"/>
  <c r="BQ91" i="1"/>
  <c r="BN24" i="1"/>
  <c r="BQ24" i="1"/>
  <c r="EV81" i="1"/>
  <c r="EX81" i="1"/>
  <c r="EY81" i="1"/>
  <c r="EO81" i="1"/>
  <c r="EI81" i="1"/>
  <c r="DX81" i="1"/>
  <c r="EA81" i="1"/>
  <c r="BO81" i="1"/>
  <c r="ET81" i="1"/>
  <c r="EW81" i="1"/>
  <c r="EZ81" i="1"/>
  <c r="EP81" i="1"/>
  <c r="EU81" i="1"/>
  <c r="ER81" i="1"/>
  <c r="EM81" i="1"/>
  <c r="EK81" i="1"/>
  <c r="EE81" i="1"/>
  <c r="ED81" i="1"/>
  <c r="EB81" i="1"/>
  <c r="EJ81" i="1"/>
  <c r="ES81" i="1"/>
  <c r="EQ81" i="1"/>
  <c r="EH81" i="1"/>
  <c r="EN81" i="1"/>
  <c r="EL81" i="1"/>
  <c r="EC81" i="1"/>
  <c r="EF81" i="1"/>
  <c r="BL81" i="1"/>
  <c r="EG81" i="1"/>
  <c r="DZ81" i="1"/>
  <c r="DW81" i="1"/>
  <c r="DY81" i="1"/>
  <c r="EU169" i="1"/>
  <c r="EX169" i="1"/>
  <c r="EY169" i="1"/>
  <c r="EQ169" i="1"/>
  <c r="EL169" i="1"/>
  <c r="BO169" i="1"/>
  <c r="BL169" i="1"/>
  <c r="ES169" i="1"/>
  <c r="EW169" i="1"/>
  <c r="EZ169" i="1"/>
  <c r="EO169" i="1"/>
  <c r="EV169" i="1"/>
  <c r="ER169" i="1"/>
  <c r="EM169" i="1"/>
  <c r="EP169" i="1"/>
  <c r="EH169" i="1"/>
  <c r="EI169" i="1"/>
  <c r="DZ169" i="1"/>
  <c r="EN169" i="1"/>
  <c r="ET169" i="1"/>
  <c r="ED169" i="1"/>
  <c r="DX169" i="1"/>
  <c r="EG169" i="1"/>
  <c r="EA169" i="1"/>
  <c r="EK169" i="1"/>
  <c r="EF169" i="1"/>
  <c r="EE169" i="1"/>
  <c r="EC169" i="1"/>
  <c r="DY169" i="1"/>
  <c r="EJ169" i="1"/>
  <c r="EB169" i="1"/>
  <c r="DW169" i="1"/>
  <c r="EV38" i="1"/>
  <c r="EY38" i="1"/>
  <c r="EO38" i="1"/>
  <c r="EL38" i="1"/>
  <c r="BO38" i="1"/>
  <c r="ET38" i="1"/>
  <c r="EZ38" i="1"/>
  <c r="EP38" i="1"/>
  <c r="EU38" i="1"/>
  <c r="EX38" i="1"/>
  <c r="ER38" i="1"/>
  <c r="EM38" i="1"/>
  <c r="BL38" i="1"/>
  <c r="EC38" i="1"/>
  <c r="DW38" i="1"/>
  <c r="DX38" i="1"/>
  <c r="EA38" i="1"/>
  <c r="ES38" i="1"/>
  <c r="EW38" i="1"/>
  <c r="EQ38" i="1"/>
  <c r="EK38" i="1"/>
  <c r="EG38" i="1"/>
  <c r="EJ38" i="1"/>
  <c r="DZ38" i="1"/>
  <c r="EN38" i="1"/>
  <c r="EI38" i="1"/>
  <c r="EH38" i="1"/>
  <c r="ED38" i="1"/>
  <c r="EB38" i="1"/>
  <c r="DY38" i="1"/>
  <c r="EE38" i="1"/>
  <c r="EF38" i="1"/>
  <c r="BM370" i="1"/>
  <c r="BP370" i="1"/>
  <c r="BN353" i="1"/>
  <c r="BQ353" i="1"/>
  <c r="BQ325" i="1"/>
  <c r="BN325" i="1"/>
  <c r="BQ309" i="1"/>
  <c r="BN309" i="1"/>
  <c r="BP265" i="1"/>
  <c r="BM265" i="1"/>
  <c r="BP201" i="1"/>
  <c r="BM201" i="1"/>
  <c r="EV225" i="1"/>
  <c r="EY225" i="1"/>
  <c r="EP225" i="1"/>
  <c r="BO225" i="1"/>
  <c r="ET225" i="1"/>
  <c r="EZ225" i="1"/>
  <c r="EO225" i="1"/>
  <c r="EU225" i="1"/>
  <c r="EX225" i="1"/>
  <c r="EQ225" i="1"/>
  <c r="EN225" i="1"/>
  <c r="EL225" i="1"/>
  <c r="EK225" i="1"/>
  <c r="ED225" i="1"/>
  <c r="DX225" i="1"/>
  <c r="DW225" i="1"/>
  <c r="EI225" i="1"/>
  <c r="EW225" i="1"/>
  <c r="ER225" i="1"/>
  <c r="EH225" i="1"/>
  <c r="EC225" i="1"/>
  <c r="DY225" i="1"/>
  <c r="BL225" i="1"/>
  <c r="ES225" i="1"/>
  <c r="EM225" i="1"/>
  <c r="EJ225" i="1"/>
  <c r="EG225" i="1"/>
  <c r="EE225" i="1"/>
  <c r="EB225" i="1"/>
  <c r="DZ225" i="1"/>
  <c r="EA225" i="1"/>
  <c r="EF225" i="1"/>
  <c r="BM115" i="1"/>
  <c r="BP115" i="1"/>
  <c r="BM125" i="1"/>
  <c r="BP125" i="1"/>
  <c r="BM38" i="1"/>
  <c r="BP38" i="1"/>
  <c r="BP105" i="1"/>
  <c r="BM105" i="1"/>
  <c r="BQ10" i="1"/>
  <c r="BN10" i="1"/>
  <c r="BQ260" i="1"/>
  <c r="BN260" i="1"/>
  <c r="BQ268" i="1"/>
  <c r="BN268" i="1"/>
  <c r="EU149" i="1"/>
  <c r="EY149" i="1"/>
  <c r="EQ149" i="1"/>
  <c r="EK149" i="1"/>
  <c r="EF149" i="1"/>
  <c r="EE149" i="1"/>
  <c r="DW149" i="1"/>
  <c r="EC149" i="1"/>
  <c r="BO149" i="1"/>
  <c r="BL149" i="1"/>
  <c r="ES149" i="1"/>
  <c r="EZ149" i="1"/>
  <c r="EO149" i="1"/>
  <c r="EV149" i="1"/>
  <c r="EX149" i="1"/>
  <c r="ER149" i="1"/>
  <c r="EN149" i="1"/>
  <c r="EJ149" i="1"/>
  <c r="EB149" i="1"/>
  <c r="EA149" i="1"/>
  <c r="EL149" i="1"/>
  <c r="DX149" i="1"/>
  <c r="DY149" i="1"/>
  <c r="EI149" i="1"/>
  <c r="EP149" i="1"/>
  <c r="ED149" i="1"/>
  <c r="EG149" i="1"/>
  <c r="ET149" i="1"/>
  <c r="EW149" i="1"/>
  <c r="EM149" i="1"/>
  <c r="EH149" i="1"/>
  <c r="DZ149" i="1"/>
  <c r="EV61" i="1"/>
  <c r="EX61" i="1"/>
  <c r="EY61" i="1"/>
  <c r="EO61" i="1"/>
  <c r="EL61" i="1"/>
  <c r="BL61" i="1"/>
  <c r="ET61" i="1"/>
  <c r="EW61" i="1"/>
  <c r="EZ61" i="1"/>
  <c r="EP61" i="1"/>
  <c r="EU61" i="1"/>
  <c r="ER61" i="1"/>
  <c r="EM61" i="1"/>
  <c r="BO61" i="1"/>
  <c r="ES61" i="1"/>
  <c r="EQ61" i="1"/>
  <c r="EN61" i="1"/>
  <c r="EK61" i="1"/>
  <c r="EG61" i="1"/>
  <c r="EH61" i="1"/>
  <c r="EB61" i="1"/>
  <c r="EI61" i="1"/>
  <c r="DX61" i="1"/>
  <c r="DZ61" i="1"/>
  <c r="EC61" i="1"/>
  <c r="DW61" i="1"/>
  <c r="EF61" i="1"/>
  <c r="EA61" i="1"/>
  <c r="EE61" i="1"/>
  <c r="ED61" i="1"/>
  <c r="EJ61" i="1"/>
  <c r="DY61" i="1"/>
  <c r="BP369" i="1"/>
  <c r="BM369" i="1"/>
  <c r="BN348" i="1"/>
  <c r="BQ348" i="1"/>
  <c r="EU324" i="1"/>
  <c r="EX324" i="1"/>
  <c r="EZ324" i="1"/>
  <c r="EP324" i="1"/>
  <c r="EJ324" i="1"/>
  <c r="EB324" i="1"/>
  <c r="DW324" i="1"/>
  <c r="ES324" i="1"/>
  <c r="EW324" i="1"/>
  <c r="EY324" i="1"/>
  <c r="EO324" i="1"/>
  <c r="BO324" i="1"/>
  <c r="BL324" i="1"/>
  <c r="EV324" i="1"/>
  <c r="ER324" i="1"/>
  <c r="EM324" i="1"/>
  <c r="EL324" i="1"/>
  <c r="EF324" i="1"/>
  <c r="EE324" i="1"/>
  <c r="EC324" i="1"/>
  <c r="DY324" i="1"/>
  <c r="EQ324" i="1"/>
  <c r="EH324" i="1"/>
  <c r="EG324" i="1"/>
  <c r="EN324" i="1"/>
  <c r="DX324" i="1"/>
  <c r="EA324" i="1"/>
  <c r="ET324" i="1"/>
  <c r="EI324" i="1"/>
  <c r="EK324" i="1"/>
  <c r="ED324" i="1"/>
  <c r="DZ324" i="1"/>
  <c r="BL339" i="1"/>
  <c r="EU339" i="1"/>
  <c r="EX339" i="1"/>
  <c r="EZ339" i="1"/>
  <c r="EO339" i="1"/>
  <c r="ES339" i="1"/>
  <c r="EW339" i="1"/>
  <c r="EY339" i="1"/>
  <c r="EP339" i="1"/>
  <c r="EV339" i="1"/>
  <c r="ER339" i="1"/>
  <c r="EM339" i="1"/>
  <c r="EL339" i="1"/>
  <c r="ET339" i="1"/>
  <c r="EQ339" i="1"/>
  <c r="EH339" i="1"/>
  <c r="EG339" i="1"/>
  <c r="EE339" i="1"/>
  <c r="BO339" i="1"/>
  <c r="EN339" i="1"/>
  <c r="EK339" i="1"/>
  <c r="EJ339" i="1"/>
  <c r="DW339" i="1"/>
  <c r="EI339" i="1"/>
  <c r="ED339" i="1"/>
  <c r="DX339" i="1"/>
  <c r="EB339" i="1"/>
  <c r="EA339" i="1"/>
  <c r="EF339" i="1"/>
  <c r="EC339" i="1"/>
  <c r="DZ339" i="1"/>
  <c r="DY339" i="1"/>
  <c r="BM260" i="1"/>
  <c r="BP260" i="1"/>
  <c r="BP196" i="1"/>
  <c r="BM196" i="1"/>
  <c r="BM140" i="1"/>
  <c r="BP140" i="1"/>
  <c r="BP76" i="1"/>
  <c r="BM76" i="1"/>
  <c r="BM9" i="1"/>
  <c r="BP9" i="1"/>
  <c r="BL298" i="1"/>
  <c r="EU298" i="1"/>
  <c r="EX298" i="1"/>
  <c r="EZ298" i="1"/>
  <c r="EP298" i="1"/>
  <c r="EJ298" i="1"/>
  <c r="EB298" i="1"/>
  <c r="EC298" i="1"/>
  <c r="BO298" i="1"/>
  <c r="ES298" i="1"/>
  <c r="EW298" i="1"/>
  <c r="EY298" i="1"/>
  <c r="EO298" i="1"/>
  <c r="EV298" i="1"/>
  <c r="ER298" i="1"/>
  <c r="EM298" i="1"/>
  <c r="EL298" i="1"/>
  <c r="EF298" i="1"/>
  <c r="EE298" i="1"/>
  <c r="EA298" i="1"/>
  <c r="DW298" i="1"/>
  <c r="EQ298" i="1"/>
  <c r="EH298" i="1"/>
  <c r="DY298" i="1"/>
  <c r="EN298" i="1"/>
  <c r="DX298" i="1"/>
  <c r="EG298" i="1"/>
  <c r="ET298" i="1"/>
  <c r="EI298" i="1"/>
  <c r="EK298" i="1"/>
  <c r="ED298" i="1"/>
  <c r="DZ298" i="1"/>
  <c r="BL234" i="1"/>
  <c r="EV234" i="1"/>
  <c r="EY234" i="1"/>
  <c r="EP234" i="1"/>
  <c r="ET234" i="1"/>
  <c r="BO234" i="1"/>
  <c r="EU234" i="1"/>
  <c r="EX234" i="1"/>
  <c r="EQ234" i="1"/>
  <c r="EM234" i="1"/>
  <c r="EL234" i="1"/>
  <c r="ES234" i="1"/>
  <c r="EW234" i="1"/>
  <c r="EZ234" i="1"/>
  <c r="ER234" i="1"/>
  <c r="EO234" i="1"/>
  <c r="EN234" i="1"/>
  <c r="EK234" i="1"/>
  <c r="ED234" i="1"/>
  <c r="DX234" i="1"/>
  <c r="EA234" i="1"/>
  <c r="DY234" i="1"/>
  <c r="EF234" i="1"/>
  <c r="EB234" i="1"/>
  <c r="DZ234" i="1"/>
  <c r="EG234" i="1"/>
  <c r="EH234" i="1"/>
  <c r="EE234" i="1"/>
  <c r="EC234" i="1"/>
  <c r="EJ234" i="1"/>
  <c r="EI234" i="1"/>
  <c r="DW234" i="1"/>
  <c r="BM142" i="1"/>
  <c r="BP142" i="1"/>
  <c r="BM78" i="1"/>
  <c r="BP78" i="1"/>
  <c r="BP11" i="1"/>
  <c r="BM11" i="1"/>
  <c r="BQ224" i="1"/>
  <c r="BN224" i="1"/>
  <c r="BQ250" i="1"/>
  <c r="BN250" i="1"/>
  <c r="EV201" i="1"/>
  <c r="EY201" i="1"/>
  <c r="EP201" i="1"/>
  <c r="EK201" i="1"/>
  <c r="BO201" i="1"/>
  <c r="ET201" i="1"/>
  <c r="EZ201" i="1"/>
  <c r="EO201" i="1"/>
  <c r="EU201" i="1"/>
  <c r="EX201" i="1"/>
  <c r="EQ201" i="1"/>
  <c r="EM201" i="1"/>
  <c r="EJ201" i="1"/>
  <c r="EB201" i="1"/>
  <c r="DY201" i="1"/>
  <c r="EL201" i="1"/>
  <c r="EH201" i="1"/>
  <c r="EG201" i="1"/>
  <c r="EA201" i="1"/>
  <c r="BL201" i="1"/>
  <c r="EW201" i="1"/>
  <c r="DX201" i="1"/>
  <c r="EC201" i="1"/>
  <c r="ER201" i="1"/>
  <c r="ED201" i="1"/>
  <c r="EE201" i="1"/>
  <c r="DZ201" i="1"/>
  <c r="ES201" i="1"/>
  <c r="EN201" i="1"/>
  <c r="EF201" i="1"/>
  <c r="EI201" i="1"/>
  <c r="DW201" i="1"/>
  <c r="EU127" i="1"/>
  <c r="EY127" i="1"/>
  <c r="EQ127" i="1"/>
  <c r="EK127" i="1"/>
  <c r="EF127" i="1"/>
  <c r="EE127" i="1"/>
  <c r="DW127" i="1"/>
  <c r="DY127" i="1"/>
  <c r="ES127" i="1"/>
  <c r="EZ127" i="1"/>
  <c r="EO127" i="1"/>
  <c r="EV127" i="1"/>
  <c r="EX127" i="1"/>
  <c r="ER127" i="1"/>
  <c r="EN127" i="1"/>
  <c r="EJ127" i="1"/>
  <c r="EB127" i="1"/>
  <c r="DZ127" i="1"/>
  <c r="EL127" i="1"/>
  <c r="DX127" i="1"/>
  <c r="EA127" i="1"/>
  <c r="BO127" i="1"/>
  <c r="BL127" i="1"/>
  <c r="EW127" i="1"/>
  <c r="EI127" i="1"/>
  <c r="EP127" i="1"/>
  <c r="ED127" i="1"/>
  <c r="EC127" i="1"/>
  <c r="ET127" i="1"/>
  <c r="EM127" i="1"/>
  <c r="EH127" i="1"/>
  <c r="EG127" i="1"/>
  <c r="BO63" i="1"/>
  <c r="EV63" i="1"/>
  <c r="EY63" i="1"/>
  <c r="EO63" i="1"/>
  <c r="EK63" i="1"/>
  <c r="EE63" i="1"/>
  <c r="ED63" i="1"/>
  <c r="EF63" i="1"/>
  <c r="DY63" i="1"/>
  <c r="BL63" i="1"/>
  <c r="ET63" i="1"/>
  <c r="EZ63" i="1"/>
  <c r="EP63" i="1"/>
  <c r="EU63" i="1"/>
  <c r="EX63" i="1"/>
  <c r="ER63" i="1"/>
  <c r="EM63" i="1"/>
  <c r="EI63" i="1"/>
  <c r="DX63" i="1"/>
  <c r="DZ63" i="1"/>
  <c r="EW63" i="1"/>
  <c r="EC63" i="1"/>
  <c r="EJ63" i="1"/>
  <c r="ES63" i="1"/>
  <c r="EG63" i="1"/>
  <c r="EB63" i="1"/>
  <c r="EQ63" i="1"/>
  <c r="EL63" i="1"/>
  <c r="DW63" i="1"/>
  <c r="EA63" i="1"/>
  <c r="EN63" i="1"/>
  <c r="EH63" i="1"/>
  <c r="BP283" i="1"/>
  <c r="BM283" i="1"/>
  <c r="BP219" i="1"/>
  <c r="BM219" i="1"/>
  <c r="BO349" i="1"/>
  <c r="EU349" i="1"/>
  <c r="EZ349" i="1"/>
  <c r="EO349" i="1"/>
  <c r="ES349" i="1"/>
  <c r="EV349" i="1"/>
  <c r="EX349" i="1"/>
  <c r="ER349" i="1"/>
  <c r="EM349" i="1"/>
  <c r="EK349" i="1"/>
  <c r="BL349" i="1"/>
  <c r="ET349" i="1"/>
  <c r="EY349" i="1"/>
  <c r="EQ349" i="1"/>
  <c r="EW349" i="1"/>
  <c r="EP349" i="1"/>
  <c r="EN349" i="1"/>
  <c r="EL349" i="1"/>
  <c r="ED349" i="1"/>
  <c r="DX349" i="1"/>
  <c r="EB349" i="1"/>
  <c r="EA349" i="1"/>
  <c r="EF349" i="1"/>
  <c r="EC349" i="1"/>
  <c r="DZ349" i="1"/>
  <c r="DY349" i="1"/>
  <c r="EH349" i="1"/>
  <c r="EG349" i="1"/>
  <c r="EE349" i="1"/>
  <c r="EJ349" i="1"/>
  <c r="DW349" i="1"/>
  <c r="EI349" i="1"/>
  <c r="BQ261" i="1"/>
  <c r="BN261" i="1"/>
  <c r="BQ197" i="1"/>
  <c r="BN197" i="1"/>
  <c r="BO164" i="1"/>
  <c r="BL164" i="1"/>
  <c r="EU164" i="1"/>
  <c r="EX164" i="1"/>
  <c r="EY164" i="1"/>
  <c r="EP164" i="1"/>
  <c r="EL164" i="1"/>
  <c r="ES164" i="1"/>
  <c r="EW164" i="1"/>
  <c r="EZ164" i="1"/>
  <c r="EO164" i="1"/>
  <c r="EV164" i="1"/>
  <c r="ER164" i="1"/>
  <c r="EN164" i="1"/>
  <c r="EQ164" i="1"/>
  <c r="EH164" i="1"/>
  <c r="EG164" i="1"/>
  <c r="EE164" i="1"/>
  <c r="EM164" i="1"/>
  <c r="ET164" i="1"/>
  <c r="ED164" i="1"/>
  <c r="DX164" i="1"/>
  <c r="EB164" i="1"/>
  <c r="DZ164" i="1"/>
  <c r="EK164" i="1"/>
  <c r="EF164" i="1"/>
  <c r="EC164" i="1"/>
  <c r="EI164" i="1"/>
  <c r="DY164" i="1"/>
  <c r="EJ164" i="1"/>
  <c r="DW164" i="1"/>
  <c r="EA164" i="1"/>
  <c r="BO132" i="1"/>
  <c r="BL132" i="1"/>
  <c r="EU132" i="1"/>
  <c r="EY132" i="1"/>
  <c r="EP132" i="1"/>
  <c r="ES132" i="1"/>
  <c r="EZ132" i="1"/>
  <c r="EO132" i="1"/>
  <c r="EV132" i="1"/>
  <c r="EX132" i="1"/>
  <c r="ER132" i="1"/>
  <c r="EM132" i="1"/>
  <c r="EL132" i="1"/>
  <c r="EK132" i="1"/>
  <c r="ED132" i="1"/>
  <c r="DX132" i="1"/>
  <c r="EB132" i="1"/>
  <c r="DZ132" i="1"/>
  <c r="EQ132" i="1"/>
  <c r="EH132" i="1"/>
  <c r="EG132" i="1"/>
  <c r="EE132" i="1"/>
  <c r="ET132" i="1"/>
  <c r="EW132" i="1"/>
  <c r="EN132" i="1"/>
  <c r="EJ132" i="1"/>
  <c r="DW132" i="1"/>
  <c r="EA132" i="1"/>
  <c r="DY132" i="1"/>
  <c r="EF132" i="1"/>
  <c r="EC132" i="1"/>
  <c r="EI132" i="1"/>
  <c r="BO100" i="1"/>
  <c r="EV100" i="1"/>
  <c r="EX100" i="1"/>
  <c r="EY100" i="1"/>
  <c r="EP100" i="1"/>
  <c r="EL100" i="1"/>
  <c r="ET100" i="1"/>
  <c r="EW100" i="1"/>
  <c r="EZ100" i="1"/>
  <c r="EO100" i="1"/>
  <c r="EU100" i="1"/>
  <c r="ER100" i="1"/>
  <c r="EM100" i="1"/>
  <c r="EQ100" i="1"/>
  <c r="EG100" i="1"/>
  <c r="EJ100" i="1"/>
  <c r="EA100" i="1"/>
  <c r="EN100" i="1"/>
  <c r="ES100" i="1"/>
  <c r="EC100" i="1"/>
  <c r="DW100" i="1"/>
  <c r="ED100" i="1"/>
  <c r="DY100" i="1"/>
  <c r="BL100" i="1"/>
  <c r="EK100" i="1"/>
  <c r="EE100" i="1"/>
  <c r="EF100" i="1"/>
  <c r="EB100" i="1"/>
  <c r="DX100" i="1"/>
  <c r="DZ100" i="1"/>
  <c r="EI100" i="1"/>
  <c r="EH100" i="1"/>
  <c r="EV68" i="1"/>
  <c r="EY68" i="1"/>
  <c r="EO68" i="1"/>
  <c r="BO68" i="1"/>
  <c r="ET68" i="1"/>
  <c r="EZ68" i="1"/>
  <c r="EP68" i="1"/>
  <c r="BL68" i="1"/>
  <c r="EU68" i="1"/>
  <c r="EX68" i="1"/>
  <c r="ER68" i="1"/>
  <c r="EN68" i="1"/>
  <c r="EL68" i="1"/>
  <c r="EC68" i="1"/>
  <c r="DW68" i="1"/>
  <c r="ED68" i="1"/>
  <c r="DY68" i="1"/>
  <c r="ES68" i="1"/>
  <c r="EW68" i="1"/>
  <c r="EQ68" i="1"/>
  <c r="EK68" i="1"/>
  <c r="EG68" i="1"/>
  <c r="EJ68" i="1"/>
  <c r="EA68" i="1"/>
  <c r="EM68" i="1"/>
  <c r="EI68" i="1"/>
  <c r="EH68" i="1"/>
  <c r="DZ68" i="1"/>
  <c r="EB68" i="1"/>
  <c r="DX68" i="1"/>
  <c r="EE68" i="1"/>
  <c r="EF68" i="1"/>
  <c r="BO33" i="1"/>
  <c r="EV33" i="1"/>
  <c r="EY33" i="1"/>
  <c r="EO33" i="1"/>
  <c r="ET33" i="1"/>
  <c r="EZ33" i="1"/>
  <c r="EP33" i="1"/>
  <c r="BL33" i="1"/>
  <c r="EU33" i="1"/>
  <c r="EX33" i="1"/>
  <c r="ER33" i="1"/>
  <c r="EN33" i="1"/>
  <c r="EK33" i="1"/>
  <c r="ES33" i="1"/>
  <c r="EW33" i="1"/>
  <c r="EQ33" i="1"/>
  <c r="EM33" i="1"/>
  <c r="EL33" i="1"/>
  <c r="EC33" i="1"/>
  <c r="DW33" i="1"/>
  <c r="EJ33" i="1"/>
  <c r="DZ33" i="1"/>
  <c r="EE33" i="1"/>
  <c r="ED33" i="1"/>
  <c r="EF33" i="1"/>
  <c r="DY33" i="1"/>
  <c r="EG33" i="1"/>
  <c r="EH33" i="1"/>
  <c r="EB33" i="1"/>
  <c r="EI33" i="1"/>
  <c r="DX33" i="1"/>
  <c r="EA33" i="1"/>
  <c r="BQ291" i="1"/>
  <c r="BN291" i="1"/>
  <c r="BQ227" i="1"/>
  <c r="BN227" i="1"/>
  <c r="BL186" i="1"/>
  <c r="EU186" i="1"/>
  <c r="EX186" i="1"/>
  <c r="EY186" i="1"/>
  <c r="EP186" i="1"/>
  <c r="ES186" i="1"/>
  <c r="EW186" i="1"/>
  <c r="EZ186" i="1"/>
  <c r="EO186" i="1"/>
  <c r="BO186" i="1"/>
  <c r="EV186" i="1"/>
  <c r="ER186" i="1"/>
  <c r="EM186" i="1"/>
  <c r="EK186" i="1"/>
  <c r="ET186" i="1"/>
  <c r="EQ186" i="1"/>
  <c r="EN186" i="1"/>
  <c r="EL186" i="1"/>
  <c r="EF186" i="1"/>
  <c r="EC186" i="1"/>
  <c r="EE186" i="1"/>
  <c r="DY186" i="1"/>
  <c r="ED186" i="1"/>
  <c r="EG186" i="1"/>
  <c r="EA186" i="1"/>
  <c r="EH186" i="1"/>
  <c r="DW186" i="1"/>
  <c r="DZ186" i="1"/>
  <c r="EJ186" i="1"/>
  <c r="EB186" i="1"/>
  <c r="DX186" i="1"/>
  <c r="EI186" i="1"/>
  <c r="EU154" i="1"/>
  <c r="EX154" i="1"/>
  <c r="EY154" i="1"/>
  <c r="EP154" i="1"/>
  <c r="EJ154" i="1"/>
  <c r="DW154" i="1"/>
  <c r="EA154" i="1"/>
  <c r="ES154" i="1"/>
  <c r="EW154" i="1"/>
  <c r="EZ154" i="1"/>
  <c r="EO154" i="1"/>
  <c r="BO154" i="1"/>
  <c r="BL154" i="1"/>
  <c r="EV154" i="1"/>
  <c r="ER154" i="1"/>
  <c r="EN154" i="1"/>
  <c r="EK154" i="1"/>
  <c r="EF154" i="1"/>
  <c r="EC154" i="1"/>
  <c r="EE154" i="1"/>
  <c r="DY154" i="1"/>
  <c r="EQ154" i="1"/>
  <c r="EH154" i="1"/>
  <c r="EI154" i="1"/>
  <c r="EM154" i="1"/>
  <c r="DX154" i="1"/>
  <c r="DZ154" i="1"/>
  <c r="ET154" i="1"/>
  <c r="EG154" i="1"/>
  <c r="EL154" i="1"/>
  <c r="ED154" i="1"/>
  <c r="EB154" i="1"/>
  <c r="EU122" i="1"/>
  <c r="EY122" i="1"/>
  <c r="EP122" i="1"/>
  <c r="ES122" i="1"/>
  <c r="BO122" i="1"/>
  <c r="BL122" i="1"/>
  <c r="EV122" i="1"/>
  <c r="EX122" i="1"/>
  <c r="ER122" i="1"/>
  <c r="EM122" i="1"/>
  <c r="EL122" i="1"/>
  <c r="ET122" i="1"/>
  <c r="EW122" i="1"/>
  <c r="EZ122" i="1"/>
  <c r="EQ122" i="1"/>
  <c r="EO122" i="1"/>
  <c r="EN122" i="1"/>
  <c r="EK122" i="1"/>
  <c r="ED122" i="1"/>
  <c r="DX122" i="1"/>
  <c r="EB122" i="1"/>
  <c r="DZ122" i="1"/>
  <c r="EF122" i="1"/>
  <c r="EC122" i="1"/>
  <c r="EE122" i="1"/>
  <c r="DY122" i="1"/>
  <c r="EH122" i="1"/>
  <c r="EG122" i="1"/>
  <c r="EI122" i="1"/>
  <c r="EJ122" i="1"/>
  <c r="DW122" i="1"/>
  <c r="EA122" i="1"/>
  <c r="EV90" i="1"/>
  <c r="EY90" i="1"/>
  <c r="EO90" i="1"/>
  <c r="ET90" i="1"/>
  <c r="BO90" i="1"/>
  <c r="EU90" i="1"/>
  <c r="EX90" i="1"/>
  <c r="ER90" i="1"/>
  <c r="EM90" i="1"/>
  <c r="EL90" i="1"/>
  <c r="ES90" i="1"/>
  <c r="EW90" i="1"/>
  <c r="EZ90" i="1"/>
  <c r="EQ90" i="1"/>
  <c r="BL90" i="1"/>
  <c r="EP90" i="1"/>
  <c r="EN90" i="1"/>
  <c r="EK90" i="1"/>
  <c r="EC90" i="1"/>
  <c r="DW90" i="1"/>
  <c r="DX90" i="1"/>
  <c r="DZ90" i="1"/>
  <c r="EE90" i="1"/>
  <c r="EF90" i="1"/>
  <c r="EH90" i="1"/>
  <c r="DY90" i="1"/>
  <c r="EG90" i="1"/>
  <c r="EJ90" i="1"/>
  <c r="EB90" i="1"/>
  <c r="EI90" i="1"/>
  <c r="ED90" i="1"/>
  <c r="EA90" i="1"/>
  <c r="EV58" i="1"/>
  <c r="EX58" i="1"/>
  <c r="EY58" i="1"/>
  <c r="EO58" i="1"/>
  <c r="EG58" i="1"/>
  <c r="EJ58" i="1"/>
  <c r="EA58" i="1"/>
  <c r="ET58" i="1"/>
  <c r="EW58" i="1"/>
  <c r="EZ58" i="1"/>
  <c r="EP58" i="1"/>
  <c r="BO58" i="1"/>
  <c r="EU58" i="1"/>
  <c r="ER58" i="1"/>
  <c r="EN58" i="1"/>
  <c r="EL58" i="1"/>
  <c r="EE58" i="1"/>
  <c r="DW58" i="1"/>
  <c r="EH58" i="1"/>
  <c r="DY58" i="1"/>
  <c r="ES58" i="1"/>
  <c r="EQ58" i="1"/>
  <c r="EF58" i="1"/>
  <c r="BL58" i="1"/>
  <c r="EM58" i="1"/>
  <c r="EK58" i="1"/>
  <c r="EC58" i="1"/>
  <c r="DX58" i="1"/>
  <c r="ED58" i="1"/>
  <c r="EB58" i="1"/>
  <c r="EI58" i="1"/>
  <c r="DZ58" i="1"/>
  <c r="BL23" i="1"/>
  <c r="EV23" i="1"/>
  <c r="EX23" i="1"/>
  <c r="EY23" i="1"/>
  <c r="EO23" i="1"/>
  <c r="EI23" i="1"/>
  <c r="ED23" i="1"/>
  <c r="EA23" i="1"/>
  <c r="ET23" i="1"/>
  <c r="EW23" i="1"/>
  <c r="EZ23" i="1"/>
  <c r="EP23" i="1"/>
  <c r="BO23" i="1"/>
  <c r="EU23" i="1"/>
  <c r="ER23" i="1"/>
  <c r="EN23" i="1"/>
  <c r="EL23" i="1"/>
  <c r="EE23" i="1"/>
  <c r="EF23" i="1"/>
  <c r="EH23" i="1"/>
  <c r="DY23" i="1"/>
  <c r="ES23" i="1"/>
  <c r="EQ23" i="1"/>
  <c r="EJ23" i="1"/>
  <c r="EM23" i="1"/>
  <c r="EK23" i="1"/>
  <c r="EC23" i="1"/>
  <c r="DX23" i="1"/>
  <c r="EG23" i="1"/>
  <c r="EB23" i="1"/>
  <c r="DW23" i="1"/>
  <c r="DZ23" i="1"/>
  <c r="EV211" i="1"/>
  <c r="EY211" i="1"/>
  <c r="EP211" i="1"/>
  <c r="BL211" i="1"/>
  <c r="ET211" i="1"/>
  <c r="EZ211" i="1"/>
  <c r="EO211" i="1"/>
  <c r="EU211" i="1"/>
  <c r="EX211" i="1"/>
  <c r="EQ211" i="1"/>
  <c r="EN211" i="1"/>
  <c r="EL211" i="1"/>
  <c r="ER211" i="1"/>
  <c r="EM211" i="1"/>
  <c r="EK211" i="1"/>
  <c r="BO211" i="1"/>
  <c r="ES211" i="1"/>
  <c r="EW211" i="1"/>
  <c r="ED211" i="1"/>
  <c r="EE211" i="1"/>
  <c r="EC211" i="1"/>
  <c r="EG211" i="1"/>
  <c r="EF211" i="1"/>
  <c r="EI211" i="1"/>
  <c r="DW211" i="1"/>
  <c r="EA211" i="1"/>
  <c r="EH211" i="1"/>
  <c r="DX211" i="1"/>
  <c r="DZ211" i="1"/>
  <c r="EJ211" i="1"/>
  <c r="EB211" i="1"/>
  <c r="DY211" i="1"/>
  <c r="BQ194" i="1"/>
  <c r="BN194" i="1"/>
  <c r="BQ119" i="1"/>
  <c r="BN119" i="1"/>
  <c r="BQ55" i="1"/>
  <c r="BN55" i="1"/>
  <c r="BL354" i="1"/>
  <c r="BO354" i="1"/>
  <c r="EU354" i="1"/>
  <c r="EX354" i="1"/>
  <c r="EZ354" i="1"/>
  <c r="EO354" i="1"/>
  <c r="ES354" i="1"/>
  <c r="EW354" i="1"/>
  <c r="EY354" i="1"/>
  <c r="EP354" i="1"/>
  <c r="EV354" i="1"/>
  <c r="ER354" i="1"/>
  <c r="EM354" i="1"/>
  <c r="EL354" i="1"/>
  <c r="EF354" i="1"/>
  <c r="EE354" i="1"/>
  <c r="EC354" i="1"/>
  <c r="DY354" i="1"/>
  <c r="EQ354" i="1"/>
  <c r="ED354" i="1"/>
  <c r="EI354" i="1"/>
  <c r="DW354" i="1"/>
  <c r="EN354" i="1"/>
  <c r="EH354" i="1"/>
  <c r="EB354" i="1"/>
  <c r="EA354" i="1"/>
  <c r="ET354" i="1"/>
  <c r="EJ354" i="1"/>
  <c r="DZ354" i="1"/>
  <c r="EK354" i="1"/>
  <c r="DX354" i="1"/>
  <c r="EG354" i="1"/>
  <c r="BQ198" i="1"/>
  <c r="BN198" i="1"/>
  <c r="BQ65" i="1"/>
  <c r="BN65" i="1"/>
  <c r="BQ354" i="1"/>
  <c r="BN354" i="1"/>
  <c r="EU326" i="1"/>
  <c r="EZ326" i="1"/>
  <c r="EP326" i="1"/>
  <c r="EL326" i="1"/>
  <c r="EF326" i="1"/>
  <c r="EE326" i="1"/>
  <c r="EC326" i="1"/>
  <c r="DY326" i="1"/>
  <c r="ES326" i="1"/>
  <c r="EY326" i="1"/>
  <c r="EO326" i="1"/>
  <c r="BL326" i="1"/>
  <c r="EV326" i="1"/>
  <c r="EX326" i="1"/>
  <c r="ER326" i="1"/>
  <c r="EM326" i="1"/>
  <c r="EJ326" i="1"/>
  <c r="EB326" i="1"/>
  <c r="DW326" i="1"/>
  <c r="EK326" i="1"/>
  <c r="DX326" i="1"/>
  <c r="EA326" i="1"/>
  <c r="EI326" i="1"/>
  <c r="EQ326" i="1"/>
  <c r="ED326" i="1"/>
  <c r="DZ326" i="1"/>
  <c r="BO326" i="1"/>
  <c r="ET326" i="1"/>
  <c r="EW326" i="1"/>
  <c r="EN326" i="1"/>
  <c r="EH326" i="1"/>
  <c r="EG326" i="1"/>
  <c r="BO310" i="1"/>
  <c r="EU310" i="1"/>
  <c r="EX310" i="1"/>
  <c r="EZ310" i="1"/>
  <c r="EP310" i="1"/>
  <c r="ES310" i="1"/>
  <c r="EW310" i="1"/>
  <c r="EY310" i="1"/>
  <c r="EO310" i="1"/>
  <c r="EV310" i="1"/>
  <c r="ER310" i="1"/>
  <c r="EM310" i="1"/>
  <c r="EL310" i="1"/>
  <c r="ET310" i="1"/>
  <c r="EQ310" i="1"/>
  <c r="EH310" i="1"/>
  <c r="EI310" i="1"/>
  <c r="DY310" i="1"/>
  <c r="EN310" i="1"/>
  <c r="EK310" i="1"/>
  <c r="ED310" i="1"/>
  <c r="DX310" i="1"/>
  <c r="DZ310" i="1"/>
  <c r="EG310" i="1"/>
  <c r="BL310" i="1"/>
  <c r="EF310" i="1"/>
  <c r="EE310" i="1"/>
  <c r="EA310" i="1"/>
  <c r="DW310" i="1"/>
  <c r="EB310" i="1"/>
  <c r="EC310" i="1"/>
  <c r="EJ310" i="1"/>
  <c r="BP286" i="1"/>
  <c r="BM286" i="1"/>
  <c r="BP222" i="1"/>
  <c r="BM222" i="1"/>
  <c r="BM323" i="1"/>
  <c r="BP323" i="1"/>
  <c r="BQ265" i="1"/>
  <c r="BN265" i="1"/>
  <c r="BQ201" i="1"/>
  <c r="BN201" i="1"/>
  <c r="BQ150" i="1"/>
  <c r="BN150" i="1"/>
  <c r="BQ118" i="1"/>
  <c r="BN118" i="1"/>
  <c r="BQ86" i="1"/>
  <c r="BN86" i="1"/>
  <c r="BN54" i="1"/>
  <c r="BQ54" i="1"/>
  <c r="BN19" i="1"/>
  <c r="BQ19" i="1"/>
  <c r="BP143" i="1"/>
  <c r="BM143" i="1"/>
  <c r="BP12" i="1"/>
  <c r="BM12" i="1"/>
  <c r="BQ182" i="1"/>
  <c r="BN182" i="1"/>
  <c r="BQ115" i="1"/>
  <c r="BN115" i="1"/>
  <c r="BN50" i="1"/>
  <c r="BQ50" i="1"/>
  <c r="EU129" i="1"/>
  <c r="EY129" i="1"/>
  <c r="EQ129" i="1"/>
  <c r="EK129" i="1"/>
  <c r="BO129" i="1"/>
  <c r="ES129" i="1"/>
  <c r="EZ129" i="1"/>
  <c r="EO129" i="1"/>
  <c r="BL129" i="1"/>
  <c r="EV129" i="1"/>
  <c r="EX129" i="1"/>
  <c r="ER129" i="1"/>
  <c r="EM129" i="1"/>
  <c r="EJ129" i="1"/>
  <c r="EB129" i="1"/>
  <c r="EA129" i="1"/>
  <c r="EL129" i="1"/>
  <c r="ED129" i="1"/>
  <c r="EE129" i="1"/>
  <c r="DZ129" i="1"/>
  <c r="EF129" i="1"/>
  <c r="EI129" i="1"/>
  <c r="DY129" i="1"/>
  <c r="EP129" i="1"/>
  <c r="EH129" i="1"/>
  <c r="EG129" i="1"/>
  <c r="DW129" i="1"/>
  <c r="ET129" i="1"/>
  <c r="EW129" i="1"/>
  <c r="EN129" i="1"/>
  <c r="DX129" i="1"/>
  <c r="EC129" i="1"/>
  <c r="BM366" i="1"/>
  <c r="BP366" i="1"/>
  <c r="BQ349" i="1"/>
  <c r="BN349" i="1"/>
  <c r="BQ329" i="1"/>
  <c r="BN329" i="1"/>
  <c r="BQ313" i="1"/>
  <c r="BN313" i="1"/>
  <c r="BP261" i="1"/>
  <c r="BM261" i="1"/>
  <c r="BP197" i="1"/>
  <c r="BM197" i="1"/>
  <c r="BM318" i="1"/>
  <c r="BP318" i="1"/>
  <c r="BO248" i="1"/>
  <c r="EV248" i="1"/>
  <c r="EW248" i="1"/>
  <c r="EZ248" i="1"/>
  <c r="EP248" i="1"/>
  <c r="ET248" i="1"/>
  <c r="EX248" i="1"/>
  <c r="EY248" i="1"/>
  <c r="EO248" i="1"/>
  <c r="EU248" i="1"/>
  <c r="ER248" i="1"/>
  <c r="EM248" i="1"/>
  <c r="EK248" i="1"/>
  <c r="BL248" i="1"/>
  <c r="ES248" i="1"/>
  <c r="EQ248" i="1"/>
  <c r="EH248" i="1"/>
  <c r="EE248" i="1"/>
  <c r="EC248" i="1"/>
  <c r="EN248" i="1"/>
  <c r="EL248" i="1"/>
  <c r="EJ248" i="1"/>
  <c r="EI248" i="1"/>
  <c r="DW248" i="1"/>
  <c r="ED248" i="1"/>
  <c r="DX248" i="1"/>
  <c r="EA248" i="1"/>
  <c r="DY248" i="1"/>
  <c r="EF248" i="1"/>
  <c r="EB248" i="1"/>
  <c r="DZ248" i="1"/>
  <c r="EG248" i="1"/>
  <c r="BL185" i="1"/>
  <c r="EU185" i="1"/>
  <c r="EX185" i="1"/>
  <c r="EY185" i="1"/>
  <c r="EQ185" i="1"/>
  <c r="EL185" i="1"/>
  <c r="BO185" i="1"/>
  <c r="ES185" i="1"/>
  <c r="EW185" i="1"/>
  <c r="EV185" i="1"/>
  <c r="ER185" i="1"/>
  <c r="EM185" i="1"/>
  <c r="EZ185" i="1"/>
  <c r="EP185" i="1"/>
  <c r="EO185" i="1"/>
  <c r="EK185" i="1"/>
  <c r="ET185" i="1"/>
  <c r="EN185" i="1"/>
  <c r="EH185" i="1"/>
  <c r="EI185" i="1"/>
  <c r="DZ185" i="1"/>
  <c r="EJ185" i="1"/>
  <c r="EB185" i="1"/>
  <c r="DW185" i="1"/>
  <c r="ED185" i="1"/>
  <c r="DX185" i="1"/>
  <c r="EG185" i="1"/>
  <c r="EA185" i="1"/>
  <c r="EF185" i="1"/>
  <c r="EE185" i="1"/>
  <c r="EC185" i="1"/>
  <c r="DY185" i="1"/>
  <c r="BQ251" i="1"/>
  <c r="BN251" i="1"/>
  <c r="BO188" i="1"/>
  <c r="EU188" i="1"/>
  <c r="EX188" i="1"/>
  <c r="EY188" i="1"/>
  <c r="EP188" i="1"/>
  <c r="EJ188" i="1"/>
  <c r="DW188" i="1"/>
  <c r="EA188" i="1"/>
  <c r="ES188" i="1"/>
  <c r="EW188" i="1"/>
  <c r="EZ188" i="1"/>
  <c r="EO188" i="1"/>
  <c r="BL188" i="1"/>
  <c r="EV188" i="1"/>
  <c r="ER188" i="1"/>
  <c r="EM188" i="1"/>
  <c r="EK188" i="1"/>
  <c r="EF188" i="1"/>
  <c r="EC188" i="1"/>
  <c r="EI188" i="1"/>
  <c r="DY188" i="1"/>
  <c r="ET188" i="1"/>
  <c r="EQ188" i="1"/>
  <c r="EG188" i="1"/>
  <c r="EN188" i="1"/>
  <c r="EL188" i="1"/>
  <c r="ED188" i="1"/>
  <c r="EB188" i="1"/>
  <c r="EH188" i="1"/>
  <c r="EE188" i="1"/>
  <c r="DX188" i="1"/>
  <c r="DZ188" i="1"/>
  <c r="BP107" i="1"/>
  <c r="BM107" i="1"/>
  <c r="BP173" i="1"/>
  <c r="BM173" i="1"/>
  <c r="BQ183" i="1"/>
  <c r="BN183" i="1"/>
  <c r="EV215" i="1"/>
  <c r="EX215" i="1"/>
  <c r="EY215" i="1"/>
  <c r="EP215" i="1"/>
  <c r="EJ215" i="1"/>
  <c r="EG215" i="1"/>
  <c r="EI215" i="1"/>
  <c r="ET215" i="1"/>
  <c r="EW215" i="1"/>
  <c r="EZ215" i="1"/>
  <c r="EO215" i="1"/>
  <c r="EU215" i="1"/>
  <c r="EQ215" i="1"/>
  <c r="EN215" i="1"/>
  <c r="EK215" i="1"/>
  <c r="EF215" i="1"/>
  <c r="EB215" i="1"/>
  <c r="EE215" i="1"/>
  <c r="DY215" i="1"/>
  <c r="BL215" i="1"/>
  <c r="ES215" i="1"/>
  <c r="ER215" i="1"/>
  <c r="EC215" i="1"/>
  <c r="EM215" i="1"/>
  <c r="EL215" i="1"/>
  <c r="ED215" i="1"/>
  <c r="DW215" i="1"/>
  <c r="EH215" i="1"/>
  <c r="DZ215" i="1"/>
  <c r="BO215" i="1"/>
  <c r="DX215" i="1"/>
  <c r="EA215" i="1"/>
  <c r="BM161" i="1"/>
  <c r="BP161" i="1"/>
  <c r="BQ292" i="1"/>
  <c r="BN292" i="1"/>
  <c r="EU125" i="1"/>
  <c r="EX125" i="1"/>
  <c r="EY125" i="1"/>
  <c r="EQ125" i="1"/>
  <c r="EJ125" i="1"/>
  <c r="EB125" i="1"/>
  <c r="EA125" i="1"/>
  <c r="BO125" i="1"/>
  <c r="ES125" i="1"/>
  <c r="EW125" i="1"/>
  <c r="EZ125" i="1"/>
  <c r="EO125" i="1"/>
  <c r="BL125" i="1"/>
  <c r="EV125" i="1"/>
  <c r="ER125" i="1"/>
  <c r="EM125" i="1"/>
  <c r="EK125" i="1"/>
  <c r="EF125" i="1"/>
  <c r="EE125" i="1"/>
  <c r="DW125" i="1"/>
  <c r="EC125" i="1"/>
  <c r="EP125" i="1"/>
  <c r="EH125" i="1"/>
  <c r="DZ125" i="1"/>
  <c r="EN125" i="1"/>
  <c r="DX125" i="1"/>
  <c r="DY125" i="1"/>
  <c r="ET125" i="1"/>
  <c r="EI125" i="1"/>
  <c r="EL125" i="1"/>
  <c r="ED125" i="1"/>
  <c r="EG125" i="1"/>
  <c r="BQ252" i="1"/>
  <c r="BN252" i="1"/>
  <c r="BQ61" i="1"/>
  <c r="BN61" i="1"/>
  <c r="BQ244" i="1"/>
  <c r="BN244" i="1"/>
  <c r="BM365" i="1"/>
  <c r="BP365" i="1"/>
  <c r="BN344" i="1"/>
  <c r="BQ344" i="1"/>
  <c r="BP272" i="1"/>
  <c r="BM272" i="1"/>
  <c r="BM208" i="1"/>
  <c r="BP208" i="1"/>
  <c r="BM168" i="1"/>
  <c r="BP168" i="1"/>
  <c r="BP104" i="1"/>
  <c r="BM104" i="1"/>
  <c r="BM37" i="1"/>
  <c r="BP37" i="1"/>
  <c r="BQ271" i="1"/>
  <c r="BN271" i="1"/>
  <c r="BQ207" i="1"/>
  <c r="BN207" i="1"/>
  <c r="BM122" i="1"/>
  <c r="BP122" i="1"/>
  <c r="BP58" i="1"/>
  <c r="BM58" i="1"/>
  <c r="BO299" i="1"/>
  <c r="EU299" i="1"/>
  <c r="EX299" i="1"/>
  <c r="EZ299" i="1"/>
  <c r="EP299" i="1"/>
  <c r="EJ299" i="1"/>
  <c r="DW299" i="1"/>
  <c r="DY299" i="1"/>
  <c r="BL299" i="1"/>
  <c r="ES299" i="1"/>
  <c r="EW299" i="1"/>
  <c r="EY299" i="1"/>
  <c r="EO299" i="1"/>
  <c r="EV299" i="1"/>
  <c r="ER299" i="1"/>
  <c r="EM299" i="1"/>
  <c r="EL299" i="1"/>
  <c r="EF299" i="1"/>
  <c r="EC299" i="1"/>
  <c r="DZ299" i="1"/>
  <c r="EI299" i="1"/>
  <c r="EQ299" i="1"/>
  <c r="EH299" i="1"/>
  <c r="EA299" i="1"/>
  <c r="EN299" i="1"/>
  <c r="DX299" i="1"/>
  <c r="EE299" i="1"/>
  <c r="ET299" i="1"/>
  <c r="EG299" i="1"/>
  <c r="EK299" i="1"/>
  <c r="ED299" i="1"/>
  <c r="EB299" i="1"/>
  <c r="BQ282" i="1"/>
  <c r="BN282" i="1"/>
  <c r="EV233" i="1"/>
  <c r="EY233" i="1"/>
  <c r="EP233" i="1"/>
  <c r="EK233" i="1"/>
  <c r="BO233" i="1"/>
  <c r="BL233" i="1"/>
  <c r="ET233" i="1"/>
  <c r="EZ233" i="1"/>
  <c r="EO233" i="1"/>
  <c r="EU233" i="1"/>
  <c r="EX233" i="1"/>
  <c r="EQ233" i="1"/>
  <c r="EM233" i="1"/>
  <c r="EL233" i="1"/>
  <c r="ED233" i="1"/>
  <c r="DX233" i="1"/>
  <c r="DW233" i="1"/>
  <c r="DY233" i="1"/>
  <c r="ER233" i="1"/>
  <c r="EH233" i="1"/>
  <c r="EC233" i="1"/>
  <c r="EI233" i="1"/>
  <c r="ES233" i="1"/>
  <c r="EW233" i="1"/>
  <c r="EN233" i="1"/>
  <c r="EJ233" i="1"/>
  <c r="EG233" i="1"/>
  <c r="EA233" i="1"/>
  <c r="EE233" i="1"/>
  <c r="EF233" i="1"/>
  <c r="EB233" i="1"/>
  <c r="DZ233" i="1"/>
  <c r="EU151" i="1"/>
  <c r="EX151" i="1"/>
  <c r="EY151" i="1"/>
  <c r="EQ151" i="1"/>
  <c r="EJ151" i="1"/>
  <c r="EB151" i="1"/>
  <c r="DZ151" i="1"/>
  <c r="BL151" i="1"/>
  <c r="ES151" i="1"/>
  <c r="EW151" i="1"/>
  <c r="EZ151" i="1"/>
  <c r="EO151" i="1"/>
  <c r="EV151" i="1"/>
  <c r="ER151" i="1"/>
  <c r="EN151" i="1"/>
  <c r="EK151" i="1"/>
  <c r="EF151" i="1"/>
  <c r="EE151" i="1"/>
  <c r="DW151" i="1"/>
  <c r="DY151" i="1"/>
  <c r="EP151" i="1"/>
  <c r="EH151" i="1"/>
  <c r="EG151" i="1"/>
  <c r="EM151" i="1"/>
  <c r="DX151" i="1"/>
  <c r="EA151" i="1"/>
  <c r="ET151" i="1"/>
  <c r="EI151" i="1"/>
  <c r="BO151" i="1"/>
  <c r="EL151" i="1"/>
  <c r="ED151" i="1"/>
  <c r="EC151" i="1"/>
  <c r="EV87" i="1"/>
  <c r="EX87" i="1"/>
  <c r="EY87" i="1"/>
  <c r="EO87" i="1"/>
  <c r="EI87" i="1"/>
  <c r="DX87" i="1"/>
  <c r="DZ87" i="1"/>
  <c r="BL87" i="1"/>
  <c r="BO87" i="1"/>
  <c r="ET87" i="1"/>
  <c r="EW87" i="1"/>
  <c r="EZ87" i="1"/>
  <c r="EP87" i="1"/>
  <c r="EU87" i="1"/>
  <c r="ER87" i="1"/>
  <c r="EM87" i="1"/>
  <c r="EK87" i="1"/>
  <c r="EE87" i="1"/>
  <c r="ED87" i="1"/>
  <c r="EF87" i="1"/>
  <c r="DY87" i="1"/>
  <c r="ES87" i="1"/>
  <c r="EQ87" i="1"/>
  <c r="EH87" i="1"/>
  <c r="EN87" i="1"/>
  <c r="EL87" i="1"/>
  <c r="EC87" i="1"/>
  <c r="EJ87" i="1"/>
  <c r="EG87" i="1"/>
  <c r="EB87" i="1"/>
  <c r="DW87" i="1"/>
  <c r="EA87" i="1"/>
  <c r="EV20" i="1"/>
  <c r="EY20" i="1"/>
  <c r="EO20" i="1"/>
  <c r="EL20" i="1"/>
  <c r="EE20" i="1"/>
  <c r="ED20" i="1"/>
  <c r="EF20" i="1"/>
  <c r="DY20" i="1"/>
  <c r="BL20" i="1"/>
  <c r="ET20" i="1"/>
  <c r="EZ20" i="1"/>
  <c r="EP20" i="1"/>
  <c r="EU20" i="1"/>
  <c r="EX20" i="1"/>
  <c r="ER20" i="1"/>
  <c r="EM20" i="1"/>
  <c r="EI20" i="1"/>
  <c r="DX20" i="1"/>
  <c r="DZ20" i="1"/>
  <c r="EK20" i="1"/>
  <c r="DW20" i="1"/>
  <c r="EA20" i="1"/>
  <c r="EW20" i="1"/>
  <c r="EH20" i="1"/>
  <c r="EQ20" i="1"/>
  <c r="EC20" i="1"/>
  <c r="EJ20" i="1"/>
  <c r="BO20" i="1"/>
  <c r="ES20" i="1"/>
  <c r="EN20" i="1"/>
  <c r="EG20" i="1"/>
  <c r="EB20" i="1"/>
  <c r="BP360" i="1"/>
  <c r="BM360" i="1"/>
  <c r="BM313" i="1"/>
  <c r="BP313" i="1"/>
  <c r="BP247" i="1"/>
  <c r="BM247" i="1"/>
  <c r="BP183" i="1"/>
  <c r="BM183" i="1"/>
  <c r="BQ277" i="1"/>
  <c r="BN277" i="1"/>
  <c r="BQ213" i="1"/>
  <c r="BN213" i="1"/>
  <c r="EU175" i="1"/>
  <c r="EX175" i="1"/>
  <c r="EY175" i="1"/>
  <c r="EQ175" i="1"/>
  <c r="BL175" i="1"/>
  <c r="ES175" i="1"/>
  <c r="EW175" i="1"/>
  <c r="EZ175" i="1"/>
  <c r="EO175" i="1"/>
  <c r="EV175" i="1"/>
  <c r="ER175" i="1"/>
  <c r="EM175" i="1"/>
  <c r="EK175" i="1"/>
  <c r="EF175" i="1"/>
  <c r="EE175" i="1"/>
  <c r="DW175" i="1"/>
  <c r="DY175" i="1"/>
  <c r="ET175" i="1"/>
  <c r="EP175" i="1"/>
  <c r="EH175" i="1"/>
  <c r="EB175" i="1"/>
  <c r="EA175" i="1"/>
  <c r="BO175" i="1"/>
  <c r="EN175" i="1"/>
  <c r="EL175" i="1"/>
  <c r="EJ175" i="1"/>
  <c r="EC175" i="1"/>
  <c r="DX175" i="1"/>
  <c r="EG175" i="1"/>
  <c r="ED175" i="1"/>
  <c r="EI175" i="1"/>
  <c r="DZ175" i="1"/>
  <c r="BO144" i="1"/>
  <c r="EU144" i="1"/>
  <c r="EX144" i="1"/>
  <c r="EY144" i="1"/>
  <c r="EP144" i="1"/>
  <c r="ES144" i="1"/>
  <c r="EW144" i="1"/>
  <c r="EZ144" i="1"/>
  <c r="EO144" i="1"/>
  <c r="BL144" i="1"/>
  <c r="EV144" i="1"/>
  <c r="ER144" i="1"/>
  <c r="EM144" i="1"/>
  <c r="EK144" i="1"/>
  <c r="ET144" i="1"/>
  <c r="EQ144" i="1"/>
  <c r="EH144" i="1"/>
  <c r="EG144" i="1"/>
  <c r="EA144" i="1"/>
  <c r="EN144" i="1"/>
  <c r="EL144" i="1"/>
  <c r="EJ144" i="1"/>
  <c r="DW144" i="1"/>
  <c r="DZ144" i="1"/>
  <c r="ED144" i="1"/>
  <c r="DX144" i="1"/>
  <c r="EB144" i="1"/>
  <c r="DY144" i="1"/>
  <c r="EF144" i="1"/>
  <c r="EC144" i="1"/>
  <c r="EI144" i="1"/>
  <c r="EE144" i="1"/>
  <c r="BO112" i="1"/>
  <c r="EV112" i="1"/>
  <c r="EX112" i="1"/>
  <c r="EY112" i="1"/>
  <c r="EP112" i="1"/>
  <c r="EJ112" i="1"/>
  <c r="DW112" i="1"/>
  <c r="DZ112" i="1"/>
  <c r="BL112" i="1"/>
  <c r="ET112" i="1"/>
  <c r="EW112" i="1"/>
  <c r="EZ112" i="1"/>
  <c r="EO112" i="1"/>
  <c r="EU112" i="1"/>
  <c r="ER112" i="1"/>
  <c r="EM112" i="1"/>
  <c r="EK112" i="1"/>
  <c r="EF112" i="1"/>
  <c r="EC112" i="1"/>
  <c r="EI112" i="1"/>
  <c r="EE112" i="1"/>
  <c r="ES112" i="1"/>
  <c r="EQ112" i="1"/>
  <c r="EG112" i="1"/>
  <c r="EN112" i="1"/>
  <c r="EL112" i="1"/>
  <c r="ED112" i="1"/>
  <c r="EB112" i="1"/>
  <c r="EH112" i="1"/>
  <c r="EA112" i="1"/>
  <c r="DX112" i="1"/>
  <c r="DY112" i="1"/>
  <c r="EV80" i="1"/>
  <c r="EX80" i="1"/>
  <c r="EY80" i="1"/>
  <c r="EO80" i="1"/>
  <c r="EL80" i="1"/>
  <c r="ET80" i="1"/>
  <c r="EW80" i="1"/>
  <c r="EZ80" i="1"/>
  <c r="EP80" i="1"/>
  <c r="BL80" i="1"/>
  <c r="EU80" i="1"/>
  <c r="ER80" i="1"/>
  <c r="EN80" i="1"/>
  <c r="BO80" i="1"/>
  <c r="ES80" i="1"/>
  <c r="EQ80" i="1"/>
  <c r="EM80" i="1"/>
  <c r="EK80" i="1"/>
  <c r="EG80" i="1"/>
  <c r="EJ80" i="1"/>
  <c r="ED80" i="1"/>
  <c r="EI80" i="1"/>
  <c r="EH80" i="1"/>
  <c r="EA80" i="1"/>
  <c r="EC80" i="1"/>
  <c r="DW80" i="1"/>
  <c r="DX80" i="1"/>
  <c r="DZ80" i="1"/>
  <c r="EE80" i="1"/>
  <c r="EF80" i="1"/>
  <c r="EB80" i="1"/>
  <c r="DY80" i="1"/>
  <c r="EV47" i="1"/>
  <c r="EZ47" i="1"/>
  <c r="EO47" i="1"/>
  <c r="BL47" i="1"/>
  <c r="ET47" i="1"/>
  <c r="EY47" i="1"/>
  <c r="EP47" i="1"/>
  <c r="BO47" i="1"/>
  <c r="EU47" i="1"/>
  <c r="EX47" i="1"/>
  <c r="ER47" i="1"/>
  <c r="EM47" i="1"/>
  <c r="EK47" i="1"/>
  <c r="EQ47" i="1"/>
  <c r="EW47" i="1"/>
  <c r="EN47" i="1"/>
  <c r="EL47" i="1"/>
  <c r="ES47" i="1"/>
  <c r="EC47" i="1"/>
  <c r="DW47" i="1"/>
  <c r="EJ47" i="1"/>
  <c r="DZ47" i="1"/>
  <c r="EE47" i="1"/>
  <c r="ED47" i="1"/>
  <c r="EF47" i="1"/>
  <c r="DY47" i="1"/>
  <c r="EG47" i="1"/>
  <c r="EH47" i="1"/>
  <c r="EB47" i="1"/>
  <c r="EI47" i="1"/>
  <c r="DX47" i="1"/>
  <c r="EA47" i="1"/>
  <c r="BO13" i="1"/>
  <c r="EV13" i="1"/>
  <c r="EY13" i="1"/>
  <c r="EO13" i="1"/>
  <c r="EK13" i="1"/>
  <c r="EE13" i="1"/>
  <c r="ED13" i="1"/>
  <c r="DX13" i="1"/>
  <c r="DY13" i="1"/>
  <c r="ET13" i="1"/>
  <c r="EZ13" i="1"/>
  <c r="EP13" i="1"/>
  <c r="BL13" i="1"/>
  <c r="EU13" i="1"/>
  <c r="EX13" i="1"/>
  <c r="ER13" i="1"/>
  <c r="EM13" i="1"/>
  <c r="EI13" i="1"/>
  <c r="EH13" i="1"/>
  <c r="EA13" i="1"/>
  <c r="EL13" i="1"/>
  <c r="DW13" i="1"/>
  <c r="DZ13" i="1"/>
  <c r="EW13" i="1"/>
  <c r="EF13" i="1"/>
  <c r="EQ13" i="1"/>
  <c r="EC13" i="1"/>
  <c r="EJ13" i="1"/>
  <c r="ES13" i="1"/>
  <c r="EN13" i="1"/>
  <c r="EG13" i="1"/>
  <c r="EB13" i="1"/>
  <c r="BL286" i="1"/>
  <c r="EU286" i="1"/>
  <c r="EX286" i="1"/>
  <c r="EZ286" i="1"/>
  <c r="EP286" i="1"/>
  <c r="EJ286" i="1"/>
  <c r="EB286" i="1"/>
  <c r="EC286" i="1"/>
  <c r="ES286" i="1"/>
  <c r="EW286" i="1"/>
  <c r="EY286" i="1"/>
  <c r="EO286" i="1"/>
  <c r="EV286" i="1"/>
  <c r="ER286" i="1"/>
  <c r="EM286" i="1"/>
  <c r="EL286" i="1"/>
  <c r="EF286" i="1"/>
  <c r="EE286" i="1"/>
  <c r="EA286" i="1"/>
  <c r="DW286" i="1"/>
  <c r="ET286" i="1"/>
  <c r="EQ286" i="1"/>
  <c r="EI286" i="1"/>
  <c r="BO286" i="1"/>
  <c r="EN286" i="1"/>
  <c r="EK286" i="1"/>
  <c r="ED286" i="1"/>
  <c r="DZ286" i="1"/>
  <c r="EH286" i="1"/>
  <c r="DY286" i="1"/>
  <c r="DX286" i="1"/>
  <c r="EG286" i="1"/>
  <c r="EV222" i="1"/>
  <c r="EX222" i="1"/>
  <c r="EY222" i="1"/>
  <c r="EP222" i="1"/>
  <c r="EL222" i="1"/>
  <c r="BL222" i="1"/>
  <c r="ET222" i="1"/>
  <c r="EW222" i="1"/>
  <c r="EZ222" i="1"/>
  <c r="EO222" i="1"/>
  <c r="BO222" i="1"/>
  <c r="EU222" i="1"/>
  <c r="EQ222" i="1"/>
  <c r="EN222" i="1"/>
  <c r="ES222" i="1"/>
  <c r="ER222" i="1"/>
  <c r="EM222" i="1"/>
  <c r="EK222" i="1"/>
  <c r="EH222" i="1"/>
  <c r="EE222" i="1"/>
  <c r="EC222" i="1"/>
  <c r="EJ222" i="1"/>
  <c r="EI222" i="1"/>
  <c r="DW222" i="1"/>
  <c r="ED222" i="1"/>
  <c r="DX222" i="1"/>
  <c r="EA222" i="1"/>
  <c r="DY222" i="1"/>
  <c r="EF222" i="1"/>
  <c r="EB222" i="1"/>
  <c r="DZ222" i="1"/>
  <c r="EG222" i="1"/>
  <c r="BL166" i="1"/>
  <c r="EU166" i="1"/>
  <c r="EY166" i="1"/>
  <c r="EP166" i="1"/>
  <c r="EK166" i="1"/>
  <c r="EF166" i="1"/>
  <c r="EC166" i="1"/>
  <c r="EE166" i="1"/>
  <c r="EI166" i="1"/>
  <c r="ES166" i="1"/>
  <c r="EZ166" i="1"/>
  <c r="EO166" i="1"/>
  <c r="BO166" i="1"/>
  <c r="EV166" i="1"/>
  <c r="EX166" i="1"/>
  <c r="ER166" i="1"/>
  <c r="EM166" i="1"/>
  <c r="EJ166" i="1"/>
  <c r="DW166" i="1"/>
  <c r="DZ166" i="1"/>
  <c r="ED166" i="1"/>
  <c r="EB166" i="1"/>
  <c r="ET166" i="1"/>
  <c r="EH166" i="1"/>
  <c r="EA166" i="1"/>
  <c r="EW166" i="1"/>
  <c r="EQ166" i="1"/>
  <c r="EL166" i="1"/>
  <c r="DX166" i="1"/>
  <c r="DY166" i="1"/>
  <c r="EN166" i="1"/>
  <c r="EG166" i="1"/>
  <c r="BL134" i="1"/>
  <c r="EU134" i="1"/>
  <c r="EX134" i="1"/>
  <c r="EY134" i="1"/>
  <c r="EP134" i="1"/>
  <c r="EJ134" i="1"/>
  <c r="DW134" i="1"/>
  <c r="DZ134" i="1"/>
  <c r="ES134" i="1"/>
  <c r="EW134" i="1"/>
  <c r="EZ134" i="1"/>
  <c r="EO134" i="1"/>
  <c r="BO134" i="1"/>
  <c r="EV134" i="1"/>
  <c r="ER134" i="1"/>
  <c r="EN134" i="1"/>
  <c r="EK134" i="1"/>
  <c r="EF134" i="1"/>
  <c r="EC134" i="1"/>
  <c r="EE134" i="1"/>
  <c r="EI134" i="1"/>
  <c r="ET134" i="1"/>
  <c r="EQ134" i="1"/>
  <c r="EG134" i="1"/>
  <c r="EM134" i="1"/>
  <c r="EL134" i="1"/>
  <c r="ED134" i="1"/>
  <c r="EB134" i="1"/>
  <c r="EH134" i="1"/>
  <c r="EA134" i="1"/>
  <c r="DX134" i="1"/>
  <c r="DY134" i="1"/>
  <c r="EV102" i="1"/>
  <c r="EX102" i="1"/>
  <c r="EY102" i="1"/>
  <c r="EP102" i="1"/>
  <c r="EI102" i="1"/>
  <c r="ED102" i="1"/>
  <c r="EA102" i="1"/>
  <c r="BL102" i="1"/>
  <c r="ET102" i="1"/>
  <c r="EW102" i="1"/>
  <c r="EZ102" i="1"/>
  <c r="EO102" i="1"/>
  <c r="BO102" i="1"/>
  <c r="EU102" i="1"/>
  <c r="ER102" i="1"/>
  <c r="EM102" i="1"/>
  <c r="EK102" i="1"/>
  <c r="EE102" i="1"/>
  <c r="EF102" i="1"/>
  <c r="EB102" i="1"/>
  <c r="DY102" i="1"/>
  <c r="ES102" i="1"/>
  <c r="EQ102" i="1"/>
  <c r="EJ102" i="1"/>
  <c r="EN102" i="1"/>
  <c r="EL102" i="1"/>
  <c r="EC102" i="1"/>
  <c r="DX102" i="1"/>
  <c r="EG102" i="1"/>
  <c r="EH102" i="1"/>
  <c r="DW102" i="1"/>
  <c r="DZ102" i="1"/>
  <c r="BL70" i="1"/>
  <c r="EV70" i="1"/>
  <c r="EY70" i="1"/>
  <c r="EO70" i="1"/>
  <c r="EK70" i="1"/>
  <c r="EE70" i="1"/>
  <c r="EF70" i="1"/>
  <c r="EB70" i="1"/>
  <c r="DY70" i="1"/>
  <c r="BO70" i="1"/>
  <c r="ET70" i="1"/>
  <c r="EZ70" i="1"/>
  <c r="EP70" i="1"/>
  <c r="EU70" i="1"/>
  <c r="EX70" i="1"/>
  <c r="ER70" i="1"/>
  <c r="EN70" i="1"/>
  <c r="EI70" i="1"/>
  <c r="ED70" i="1"/>
  <c r="EA70" i="1"/>
  <c r="EL70" i="1"/>
  <c r="DW70" i="1"/>
  <c r="DZ70" i="1"/>
  <c r="EW70" i="1"/>
  <c r="EJ70" i="1"/>
  <c r="EQ70" i="1"/>
  <c r="EC70" i="1"/>
  <c r="DX70" i="1"/>
  <c r="ES70" i="1"/>
  <c r="EM70" i="1"/>
  <c r="EG70" i="1"/>
  <c r="EH70" i="1"/>
  <c r="EV35" i="1"/>
  <c r="EX35" i="1"/>
  <c r="EY35" i="1"/>
  <c r="EO35" i="1"/>
  <c r="EI35" i="1"/>
  <c r="DX35" i="1"/>
  <c r="EA35" i="1"/>
  <c r="BL35" i="1"/>
  <c r="ET35" i="1"/>
  <c r="EW35" i="1"/>
  <c r="EZ35" i="1"/>
  <c r="EP35" i="1"/>
  <c r="BO35" i="1"/>
  <c r="EU35" i="1"/>
  <c r="ER35" i="1"/>
  <c r="EN35" i="1"/>
  <c r="EK35" i="1"/>
  <c r="EE35" i="1"/>
  <c r="ED35" i="1"/>
  <c r="EJ35" i="1"/>
  <c r="DY35" i="1"/>
  <c r="ES35" i="1"/>
  <c r="EQ35" i="1"/>
  <c r="EH35" i="1"/>
  <c r="EM35" i="1"/>
  <c r="EL35" i="1"/>
  <c r="EC35" i="1"/>
  <c r="EF35" i="1"/>
  <c r="EG35" i="1"/>
  <c r="EB35" i="1"/>
  <c r="DW35" i="1"/>
  <c r="DZ35" i="1"/>
  <c r="EU366" i="1"/>
  <c r="EZ366" i="1"/>
  <c r="EO366" i="1"/>
  <c r="EL366" i="1"/>
  <c r="ES366" i="1"/>
  <c r="EY366" i="1"/>
  <c r="EP366" i="1"/>
  <c r="BL366" i="1"/>
  <c r="BO366" i="1"/>
  <c r="EV366" i="1"/>
  <c r="EX366" i="1"/>
  <c r="ER366" i="1"/>
  <c r="EM366" i="1"/>
  <c r="EJ366" i="1"/>
  <c r="EB366" i="1"/>
  <c r="DW366" i="1"/>
  <c r="EF366" i="1"/>
  <c r="EI366" i="1"/>
  <c r="EA366" i="1"/>
  <c r="ET366" i="1"/>
  <c r="EH366" i="1"/>
  <c r="DZ366" i="1"/>
  <c r="DY366" i="1"/>
  <c r="EW366" i="1"/>
  <c r="EQ366" i="1"/>
  <c r="EK366" i="1"/>
  <c r="DX366" i="1"/>
  <c r="EC366" i="1"/>
  <c r="EN366" i="1"/>
  <c r="ED366" i="1"/>
  <c r="EE366" i="1"/>
  <c r="EG366" i="1"/>
  <c r="BQ200" i="1"/>
  <c r="BN200" i="1"/>
  <c r="EV273" i="1"/>
  <c r="EX273" i="1"/>
  <c r="EZ273" i="1"/>
  <c r="EP273" i="1"/>
  <c r="EJ273" i="1"/>
  <c r="EG273" i="1"/>
  <c r="DY273" i="1"/>
  <c r="BO273" i="1"/>
  <c r="ET273" i="1"/>
  <c r="EW273" i="1"/>
  <c r="EY273" i="1"/>
  <c r="EO273" i="1"/>
  <c r="BL273" i="1"/>
  <c r="EU273" i="1"/>
  <c r="ER273" i="1"/>
  <c r="EM273" i="1"/>
  <c r="EL273" i="1"/>
  <c r="EF273" i="1"/>
  <c r="EB273" i="1"/>
  <c r="DZ273" i="1"/>
  <c r="EI273" i="1"/>
  <c r="EQ273" i="1"/>
  <c r="EH273" i="1"/>
  <c r="EA273" i="1"/>
  <c r="EN273" i="1"/>
  <c r="DX273" i="1"/>
  <c r="EE273" i="1"/>
  <c r="ES273" i="1"/>
  <c r="EC273" i="1"/>
  <c r="EK273" i="1"/>
  <c r="ED273" i="1"/>
  <c r="DW273" i="1"/>
  <c r="BQ186" i="1"/>
  <c r="BN186" i="1"/>
  <c r="BQ113" i="1"/>
  <c r="BN113" i="1"/>
  <c r="BP351" i="1"/>
  <c r="BM351" i="1"/>
  <c r="BM298" i="1"/>
  <c r="BP298" i="1"/>
  <c r="BP234" i="1"/>
  <c r="BM234" i="1"/>
  <c r="BM315" i="1"/>
  <c r="BP315" i="1"/>
  <c r="EU360" i="1"/>
  <c r="EX360" i="1"/>
  <c r="EZ360" i="1"/>
  <c r="EO360" i="1"/>
  <c r="EJ360" i="1"/>
  <c r="EB360" i="1"/>
  <c r="DW360" i="1"/>
  <c r="BL360" i="1"/>
  <c r="BO360" i="1"/>
  <c r="ES360" i="1"/>
  <c r="EW360" i="1"/>
  <c r="EY360" i="1"/>
  <c r="EP360" i="1"/>
  <c r="EV360" i="1"/>
  <c r="ER360" i="1"/>
  <c r="EM360" i="1"/>
  <c r="EL360" i="1"/>
  <c r="EF360" i="1"/>
  <c r="EE360" i="1"/>
  <c r="EC360" i="1"/>
  <c r="DY360" i="1"/>
  <c r="ET360" i="1"/>
  <c r="EQ360" i="1"/>
  <c r="EI360" i="1"/>
  <c r="EN360" i="1"/>
  <c r="EK360" i="1"/>
  <c r="ED360" i="1"/>
  <c r="DZ360" i="1"/>
  <c r="EH360" i="1"/>
  <c r="EG360" i="1"/>
  <c r="DX360" i="1"/>
  <c r="EA360" i="1"/>
  <c r="BO260" i="1"/>
  <c r="BL260" i="1"/>
  <c r="EV260" i="1"/>
  <c r="EZ260" i="1"/>
  <c r="EP260" i="1"/>
  <c r="EL260" i="1"/>
  <c r="ET260" i="1"/>
  <c r="EY260" i="1"/>
  <c r="EO260" i="1"/>
  <c r="EU260" i="1"/>
  <c r="EW260" i="1"/>
  <c r="ER260" i="1"/>
  <c r="EM260" i="1"/>
  <c r="EK260" i="1"/>
  <c r="ED260" i="1"/>
  <c r="DX260" i="1"/>
  <c r="EA260" i="1"/>
  <c r="DY260" i="1"/>
  <c r="EX260" i="1"/>
  <c r="EF260" i="1"/>
  <c r="EB260" i="1"/>
  <c r="DZ260" i="1"/>
  <c r="EG260" i="1"/>
  <c r="EQ260" i="1"/>
  <c r="EH260" i="1"/>
  <c r="EE260" i="1"/>
  <c r="EC260" i="1"/>
  <c r="ES260" i="1"/>
  <c r="EN260" i="1"/>
  <c r="EJ260" i="1"/>
  <c r="EI260" i="1"/>
  <c r="DW260" i="1"/>
  <c r="BO196" i="1"/>
  <c r="EU196" i="1"/>
  <c r="EY196" i="1"/>
  <c r="EP196" i="1"/>
  <c r="EK196" i="1"/>
  <c r="EF196" i="1"/>
  <c r="EC196" i="1"/>
  <c r="EI196" i="1"/>
  <c r="DY196" i="1"/>
  <c r="BL196" i="1"/>
  <c r="ES196" i="1"/>
  <c r="EZ196" i="1"/>
  <c r="EO196" i="1"/>
  <c r="EV196" i="1"/>
  <c r="EX196" i="1"/>
  <c r="EQ196" i="1"/>
  <c r="EN196" i="1"/>
  <c r="EJ196" i="1"/>
  <c r="DW196" i="1"/>
  <c r="EA196" i="1"/>
  <c r="ED196" i="1"/>
  <c r="EB196" i="1"/>
  <c r="ET196" i="1"/>
  <c r="EH196" i="1"/>
  <c r="EE196" i="1"/>
  <c r="EW196" i="1"/>
  <c r="ER196" i="1"/>
  <c r="EL196" i="1"/>
  <c r="DX196" i="1"/>
  <c r="DZ196" i="1"/>
  <c r="EM196" i="1"/>
  <c r="EG196" i="1"/>
  <c r="BQ146" i="1"/>
  <c r="BN146" i="1"/>
  <c r="BQ114" i="1"/>
  <c r="BN114" i="1"/>
  <c r="BQ82" i="1"/>
  <c r="BN82" i="1"/>
  <c r="BN49" i="1"/>
  <c r="BQ49" i="1"/>
  <c r="BQ15" i="1"/>
  <c r="BN15" i="1"/>
  <c r="EU306" i="1"/>
  <c r="EX306" i="1"/>
  <c r="EZ306" i="1"/>
  <c r="EP306" i="1"/>
  <c r="EK306" i="1"/>
  <c r="ES306" i="1"/>
  <c r="EW306" i="1"/>
  <c r="EY306" i="1"/>
  <c r="EO306" i="1"/>
  <c r="EV306" i="1"/>
  <c r="ER306" i="1"/>
  <c r="EM306" i="1"/>
  <c r="BL306" i="1"/>
  <c r="ET306" i="1"/>
  <c r="EQ306" i="1"/>
  <c r="EH306" i="1"/>
  <c r="EI306" i="1"/>
  <c r="DY306" i="1"/>
  <c r="BO306" i="1"/>
  <c r="EN306" i="1"/>
  <c r="EL306" i="1"/>
  <c r="ED306" i="1"/>
  <c r="DX306" i="1"/>
  <c r="DZ306" i="1"/>
  <c r="EG306" i="1"/>
  <c r="EF306" i="1"/>
  <c r="EE306" i="1"/>
  <c r="EA306" i="1"/>
  <c r="DW306" i="1"/>
  <c r="EB306" i="1"/>
  <c r="EC306" i="1"/>
  <c r="EJ306" i="1"/>
  <c r="EV242" i="1"/>
  <c r="EX242" i="1"/>
  <c r="EY242" i="1"/>
  <c r="EP242" i="1"/>
  <c r="ET242" i="1"/>
  <c r="EW242" i="1"/>
  <c r="EZ242" i="1"/>
  <c r="EO242" i="1"/>
  <c r="BO242" i="1"/>
  <c r="BL242" i="1"/>
  <c r="EU242" i="1"/>
  <c r="ER242" i="1"/>
  <c r="EM242" i="1"/>
  <c r="EK242" i="1"/>
  <c r="ES242" i="1"/>
  <c r="EQ242" i="1"/>
  <c r="EH242" i="1"/>
  <c r="EE242" i="1"/>
  <c r="EC242" i="1"/>
  <c r="EN242" i="1"/>
  <c r="EL242" i="1"/>
  <c r="ED242" i="1"/>
  <c r="DX242" i="1"/>
  <c r="EA242" i="1"/>
  <c r="DY242" i="1"/>
  <c r="EF242" i="1"/>
  <c r="EB242" i="1"/>
  <c r="DZ242" i="1"/>
  <c r="EG242" i="1"/>
  <c r="EI242" i="1"/>
  <c r="DW242" i="1"/>
  <c r="EJ242" i="1"/>
  <c r="BQ164" i="1"/>
  <c r="BN164" i="1"/>
  <c r="BQ132" i="1"/>
  <c r="BN132" i="1"/>
  <c r="BQ100" i="1"/>
  <c r="BN100" i="1"/>
  <c r="BN68" i="1"/>
  <c r="BQ68" i="1"/>
  <c r="BQ33" i="1"/>
  <c r="BN33" i="1"/>
  <c r="EV283" i="1"/>
  <c r="EZ283" i="1"/>
  <c r="EP283" i="1"/>
  <c r="EL283" i="1"/>
  <c r="ET283" i="1"/>
  <c r="EY283" i="1"/>
  <c r="EO283" i="1"/>
  <c r="BO283" i="1"/>
  <c r="BL283" i="1"/>
  <c r="EU283" i="1"/>
  <c r="EX283" i="1"/>
  <c r="ER283" i="1"/>
  <c r="EM283" i="1"/>
  <c r="EW283" i="1"/>
  <c r="ED283" i="1"/>
  <c r="DX283" i="1"/>
  <c r="EB283" i="1"/>
  <c r="EE283" i="1"/>
  <c r="ES283" i="1"/>
  <c r="EF283" i="1"/>
  <c r="EC283" i="1"/>
  <c r="EQ283" i="1"/>
  <c r="EK283" i="1"/>
  <c r="EH283" i="1"/>
  <c r="EG283" i="1"/>
  <c r="EA283" i="1"/>
  <c r="EN283" i="1"/>
  <c r="EJ283" i="1"/>
  <c r="DW283" i="1"/>
  <c r="DY283" i="1"/>
  <c r="DZ283" i="1"/>
  <c r="EI283" i="1"/>
  <c r="BQ298" i="1"/>
  <c r="BN298" i="1"/>
  <c r="BP135" i="1"/>
  <c r="BM135" i="1"/>
  <c r="BP305" i="1"/>
  <c r="BM305" i="1"/>
  <c r="BP241" i="1"/>
  <c r="BM241" i="1"/>
  <c r="BM177" i="1"/>
  <c r="BP177" i="1"/>
  <c r="BM99" i="1"/>
  <c r="BP99" i="1"/>
  <c r="BM93" i="1"/>
  <c r="BP93" i="1"/>
  <c r="BP34" i="1"/>
  <c r="BM34" i="1"/>
  <c r="EV42" i="1"/>
  <c r="EY42" i="1"/>
  <c r="EO42" i="1"/>
  <c r="ET42" i="1"/>
  <c r="BO42" i="1"/>
  <c r="BL42" i="1"/>
  <c r="EU42" i="1"/>
  <c r="EX42" i="1"/>
  <c r="ER42" i="1"/>
  <c r="EP42" i="1"/>
  <c r="EK42" i="1"/>
  <c r="ES42" i="1"/>
  <c r="EZ42" i="1"/>
  <c r="EQ42" i="1"/>
  <c r="EW42" i="1"/>
  <c r="EN42" i="1"/>
  <c r="EM42" i="1"/>
  <c r="EL42" i="1"/>
  <c r="EC42" i="1"/>
  <c r="DW42" i="1"/>
  <c r="ED42" i="1"/>
  <c r="EA42" i="1"/>
  <c r="DY42" i="1"/>
  <c r="DX42" i="1"/>
  <c r="EG42" i="1"/>
  <c r="EJ42" i="1"/>
  <c r="EB42" i="1"/>
  <c r="EE42" i="1"/>
  <c r="EI42" i="1"/>
  <c r="EH42" i="1"/>
  <c r="DZ42" i="1"/>
  <c r="EF42" i="1"/>
  <c r="BQ300" i="1"/>
  <c r="BN300" i="1"/>
  <c r="BP48" i="1"/>
  <c r="BM48" i="1"/>
  <c r="BQ204" i="1"/>
  <c r="BN204" i="1"/>
  <c r="EU199" i="1"/>
  <c r="EX199" i="1"/>
  <c r="EY199" i="1"/>
  <c r="EP199" i="1"/>
  <c r="EL199" i="1"/>
  <c r="ES199" i="1"/>
  <c r="EW199" i="1"/>
  <c r="EV199" i="1"/>
  <c r="EQ199" i="1"/>
  <c r="EN199" i="1"/>
  <c r="BL199" i="1"/>
  <c r="EZ199" i="1"/>
  <c r="ER199" i="1"/>
  <c r="EO199" i="1"/>
  <c r="EK199" i="1"/>
  <c r="BO199" i="1"/>
  <c r="ET199" i="1"/>
  <c r="EM199" i="1"/>
  <c r="EH199" i="1"/>
  <c r="EI199" i="1"/>
  <c r="EG199" i="1"/>
  <c r="EJ199" i="1"/>
  <c r="EB199" i="1"/>
  <c r="DZ199" i="1"/>
  <c r="ED199" i="1"/>
  <c r="DX199" i="1"/>
  <c r="EC199" i="1"/>
  <c r="EA199" i="1"/>
  <c r="EF199" i="1"/>
  <c r="EE199" i="1"/>
  <c r="DW199" i="1"/>
  <c r="DY199" i="1"/>
  <c r="BQ77" i="1"/>
  <c r="BN77" i="1"/>
  <c r="BQ26" i="1"/>
  <c r="BN26" i="1"/>
  <c r="BQ185" i="1"/>
  <c r="BN185" i="1"/>
  <c r="BL34" i="1"/>
  <c r="BO34" i="1"/>
  <c r="EV34" i="1"/>
  <c r="EX34" i="1"/>
  <c r="EY34" i="1"/>
  <c r="EO34" i="1"/>
  <c r="EI34" i="1"/>
  <c r="EH34" i="1"/>
  <c r="DZ34" i="1"/>
  <c r="ET34" i="1"/>
  <c r="EW34" i="1"/>
  <c r="EZ34" i="1"/>
  <c r="EP34" i="1"/>
  <c r="EU34" i="1"/>
  <c r="ER34" i="1"/>
  <c r="EM34" i="1"/>
  <c r="EL34" i="1"/>
  <c r="EE34" i="1"/>
  <c r="EF34" i="1"/>
  <c r="EB34" i="1"/>
  <c r="DY34" i="1"/>
  <c r="EQ34" i="1"/>
  <c r="EG34" i="1"/>
  <c r="DX34" i="1"/>
  <c r="EN34" i="1"/>
  <c r="DW34" i="1"/>
  <c r="EA34" i="1"/>
  <c r="ES34" i="1"/>
  <c r="EJ34" i="1"/>
  <c r="EK34" i="1"/>
  <c r="EC34" i="1"/>
  <c r="ED34" i="1"/>
  <c r="EV255" i="1"/>
  <c r="EW255" i="1"/>
  <c r="EZ255" i="1"/>
  <c r="EP255" i="1"/>
  <c r="ET255" i="1"/>
  <c r="EX255" i="1"/>
  <c r="EY255" i="1"/>
  <c r="EO255" i="1"/>
  <c r="EU255" i="1"/>
  <c r="ER255" i="1"/>
  <c r="EM255" i="1"/>
  <c r="EK255" i="1"/>
  <c r="EF255" i="1"/>
  <c r="EB255" i="1"/>
  <c r="DZ255" i="1"/>
  <c r="EE255" i="1"/>
  <c r="BL255" i="1"/>
  <c r="ES255" i="1"/>
  <c r="EQ255" i="1"/>
  <c r="DX255" i="1"/>
  <c r="EI255" i="1"/>
  <c r="BO255" i="1"/>
  <c r="EN255" i="1"/>
  <c r="EL255" i="1"/>
  <c r="ED255" i="1"/>
  <c r="EC255" i="1"/>
  <c r="EA255" i="1"/>
  <c r="EH255" i="1"/>
  <c r="EG255" i="1"/>
  <c r="DY255" i="1"/>
  <c r="EJ255" i="1"/>
  <c r="DW255" i="1"/>
  <c r="BM345" i="1"/>
  <c r="BP345" i="1"/>
  <c r="BN356" i="1"/>
  <c r="BQ356" i="1"/>
  <c r="BQ326" i="1"/>
  <c r="BN326" i="1"/>
  <c r="BN310" i="1"/>
  <c r="BQ310" i="1"/>
  <c r="BP284" i="1"/>
  <c r="BM284" i="1"/>
  <c r="BP220" i="1"/>
  <c r="BM220" i="1"/>
  <c r="BO370" i="1"/>
  <c r="BL370" i="1"/>
  <c r="EU370" i="1"/>
  <c r="EX370" i="1"/>
  <c r="EY370" i="1"/>
  <c r="EO370" i="1"/>
  <c r="EK370" i="1"/>
  <c r="ES370" i="1"/>
  <c r="EW370" i="1"/>
  <c r="EZ370" i="1"/>
  <c r="EP370" i="1"/>
  <c r="EV370" i="1"/>
  <c r="ER370" i="1"/>
  <c r="EM370" i="1"/>
  <c r="EQ370" i="1"/>
  <c r="EL370" i="1"/>
  <c r="ET370" i="1"/>
  <c r="EN370" i="1"/>
  <c r="EH370" i="1"/>
  <c r="EI370" i="1"/>
  <c r="EG370" i="1"/>
  <c r="EJ370" i="1"/>
  <c r="EB370" i="1"/>
  <c r="DW370" i="1"/>
  <c r="ED370" i="1"/>
  <c r="DX370" i="1"/>
  <c r="DZ370" i="1"/>
  <c r="EA370" i="1"/>
  <c r="EF370" i="1"/>
  <c r="EE370" i="1"/>
  <c r="EC370" i="1"/>
  <c r="DY370" i="1"/>
  <c r="BQ305" i="1"/>
  <c r="BN305" i="1"/>
  <c r="BQ241" i="1"/>
  <c r="BN241" i="1"/>
  <c r="BM148" i="1"/>
  <c r="BP148" i="1"/>
  <c r="BM84" i="1"/>
  <c r="BP84" i="1"/>
  <c r="BP17" i="1"/>
  <c r="BM17" i="1"/>
  <c r="EV266" i="1"/>
  <c r="EX266" i="1"/>
  <c r="EZ266" i="1"/>
  <c r="EP266" i="1"/>
  <c r="EK266" i="1"/>
  <c r="BL266" i="1"/>
  <c r="ET266" i="1"/>
  <c r="EW266" i="1"/>
  <c r="EY266" i="1"/>
  <c r="EO266" i="1"/>
  <c r="BO266" i="1"/>
  <c r="EU266" i="1"/>
  <c r="ER266" i="1"/>
  <c r="EM266" i="1"/>
  <c r="ES266" i="1"/>
  <c r="EQ266" i="1"/>
  <c r="EH266" i="1"/>
  <c r="EE266" i="1"/>
  <c r="EC266" i="1"/>
  <c r="EN266" i="1"/>
  <c r="EL266" i="1"/>
  <c r="ED266" i="1"/>
  <c r="DX266" i="1"/>
  <c r="EA266" i="1"/>
  <c r="DY266" i="1"/>
  <c r="EF266" i="1"/>
  <c r="EB266" i="1"/>
  <c r="DZ266" i="1"/>
  <c r="EG266" i="1"/>
  <c r="EJ266" i="1"/>
  <c r="EI266" i="1"/>
  <c r="DW266" i="1"/>
  <c r="EV202" i="1"/>
  <c r="EY202" i="1"/>
  <c r="EP202" i="1"/>
  <c r="ET202" i="1"/>
  <c r="EZ202" i="1"/>
  <c r="EO202" i="1"/>
  <c r="BO202" i="1"/>
  <c r="EU202" i="1"/>
  <c r="EX202" i="1"/>
  <c r="EQ202" i="1"/>
  <c r="EN202" i="1"/>
  <c r="EL202" i="1"/>
  <c r="BL202" i="1"/>
  <c r="ES202" i="1"/>
  <c r="ER202" i="1"/>
  <c r="EM202" i="1"/>
  <c r="EW202" i="1"/>
  <c r="EK202" i="1"/>
  <c r="ED202" i="1"/>
  <c r="DX202" i="1"/>
  <c r="EB202" i="1"/>
  <c r="DZ202" i="1"/>
  <c r="EF202" i="1"/>
  <c r="EC202" i="1"/>
  <c r="EE202" i="1"/>
  <c r="DY202" i="1"/>
  <c r="EH202" i="1"/>
  <c r="EG202" i="1"/>
  <c r="EI202" i="1"/>
  <c r="EJ202" i="1"/>
  <c r="DW202" i="1"/>
  <c r="EA202" i="1"/>
  <c r="BM118" i="1"/>
  <c r="BP118" i="1"/>
  <c r="BP54" i="1"/>
  <c r="BM54" i="1"/>
  <c r="BN288" i="1"/>
  <c r="BQ288" i="1"/>
  <c r="EV229" i="1"/>
  <c r="EX229" i="1"/>
  <c r="EY229" i="1"/>
  <c r="EP229" i="1"/>
  <c r="EJ229" i="1"/>
  <c r="EG229" i="1"/>
  <c r="EA229" i="1"/>
  <c r="BO229" i="1"/>
  <c r="ET229" i="1"/>
  <c r="EW229" i="1"/>
  <c r="EZ229" i="1"/>
  <c r="EO229" i="1"/>
  <c r="BL229" i="1"/>
  <c r="EU229" i="1"/>
  <c r="EQ229" i="1"/>
  <c r="EN229" i="1"/>
  <c r="EK229" i="1"/>
  <c r="EF229" i="1"/>
  <c r="EB229" i="1"/>
  <c r="DZ229" i="1"/>
  <c r="EE229" i="1"/>
  <c r="ER229" i="1"/>
  <c r="EH229" i="1"/>
  <c r="EI229" i="1"/>
  <c r="EM229" i="1"/>
  <c r="DX229" i="1"/>
  <c r="DY229" i="1"/>
  <c r="ES229" i="1"/>
  <c r="EC229" i="1"/>
  <c r="EL229" i="1"/>
  <c r="ED229" i="1"/>
  <c r="DW229" i="1"/>
  <c r="BL265" i="1"/>
  <c r="EV265" i="1"/>
  <c r="EZ265" i="1"/>
  <c r="EP265" i="1"/>
  <c r="EL265" i="1"/>
  <c r="EF265" i="1"/>
  <c r="EB265" i="1"/>
  <c r="DZ265" i="1"/>
  <c r="EE265" i="1"/>
  <c r="BO265" i="1"/>
  <c r="ET265" i="1"/>
  <c r="EY265" i="1"/>
  <c r="EO265" i="1"/>
  <c r="EU265" i="1"/>
  <c r="EX265" i="1"/>
  <c r="ER265" i="1"/>
  <c r="EM265" i="1"/>
  <c r="EJ265" i="1"/>
  <c r="EG265" i="1"/>
  <c r="EA265" i="1"/>
  <c r="EK265" i="1"/>
  <c r="DX265" i="1"/>
  <c r="DY265" i="1"/>
  <c r="EW265" i="1"/>
  <c r="EC265" i="1"/>
  <c r="EQ265" i="1"/>
  <c r="ED265" i="1"/>
  <c r="DW265" i="1"/>
  <c r="ES265" i="1"/>
  <c r="EN265" i="1"/>
  <c r="EH265" i="1"/>
  <c r="EI265" i="1"/>
  <c r="BQ174" i="1"/>
  <c r="BN174" i="1"/>
  <c r="BL111" i="1"/>
  <c r="EV111" i="1"/>
  <c r="EX111" i="1"/>
  <c r="EY111" i="1"/>
  <c r="EQ111" i="1"/>
  <c r="ET111" i="1"/>
  <c r="EW111" i="1"/>
  <c r="EZ111" i="1"/>
  <c r="EO111" i="1"/>
  <c r="EU111" i="1"/>
  <c r="ER111" i="1"/>
  <c r="EM111" i="1"/>
  <c r="EK111" i="1"/>
  <c r="EP111" i="1"/>
  <c r="EH111" i="1"/>
  <c r="EI111" i="1"/>
  <c r="EG111" i="1"/>
  <c r="BO111" i="1"/>
  <c r="EN111" i="1"/>
  <c r="EJ111" i="1"/>
  <c r="EB111" i="1"/>
  <c r="DZ111" i="1"/>
  <c r="ES111" i="1"/>
  <c r="ED111" i="1"/>
  <c r="DX111" i="1"/>
  <c r="EC111" i="1"/>
  <c r="EA111" i="1"/>
  <c r="EL111" i="1"/>
  <c r="EF111" i="1"/>
  <c r="EE111" i="1"/>
  <c r="DW111" i="1"/>
  <c r="DY111" i="1"/>
  <c r="EV44" i="1"/>
  <c r="EX44" i="1"/>
  <c r="EY44" i="1"/>
  <c r="EO44" i="1"/>
  <c r="ET44" i="1"/>
  <c r="EW44" i="1"/>
  <c r="EZ44" i="1"/>
  <c r="EP44" i="1"/>
  <c r="EU44" i="1"/>
  <c r="ER44" i="1"/>
  <c r="EM44" i="1"/>
  <c r="EL44" i="1"/>
  <c r="ES44" i="1"/>
  <c r="EQ44" i="1"/>
  <c r="EN44" i="1"/>
  <c r="EK44" i="1"/>
  <c r="BL44" i="1"/>
  <c r="BO44" i="1"/>
  <c r="EE44" i="1"/>
  <c r="EF44" i="1"/>
  <c r="EC44" i="1"/>
  <c r="EJ44" i="1"/>
  <c r="EH44" i="1"/>
  <c r="EG44" i="1"/>
  <c r="ED44" i="1"/>
  <c r="DZ44" i="1"/>
  <c r="EI44" i="1"/>
  <c r="DX44" i="1"/>
  <c r="EA44" i="1"/>
  <c r="DW44" i="1"/>
  <c r="EB44" i="1"/>
  <c r="DY44" i="1"/>
  <c r="BM356" i="1"/>
  <c r="BP356" i="1"/>
  <c r="BP275" i="1"/>
  <c r="BM275" i="1"/>
  <c r="BP211" i="1"/>
  <c r="BM211" i="1"/>
  <c r="EU365" i="1"/>
  <c r="EX365" i="1"/>
  <c r="EZ365" i="1"/>
  <c r="EO365" i="1"/>
  <c r="EK365" i="1"/>
  <c r="BL365" i="1"/>
  <c r="ES365" i="1"/>
  <c r="EW365" i="1"/>
  <c r="EV365" i="1"/>
  <c r="ER365" i="1"/>
  <c r="EM365" i="1"/>
  <c r="EY365" i="1"/>
  <c r="EL365" i="1"/>
  <c r="ET365" i="1"/>
  <c r="EQ365" i="1"/>
  <c r="EP365" i="1"/>
  <c r="BO365" i="1"/>
  <c r="EN365" i="1"/>
  <c r="EH365" i="1"/>
  <c r="EG365" i="1"/>
  <c r="EE365" i="1"/>
  <c r="EJ365" i="1"/>
  <c r="DW365" i="1"/>
  <c r="EI365" i="1"/>
  <c r="ED365" i="1"/>
  <c r="DX365" i="1"/>
  <c r="EB365" i="1"/>
  <c r="EA365" i="1"/>
  <c r="EF365" i="1"/>
  <c r="EC365" i="1"/>
  <c r="DZ365" i="1"/>
  <c r="DY365" i="1"/>
  <c r="BP294" i="1"/>
  <c r="BM294" i="1"/>
  <c r="BP230" i="1"/>
  <c r="BM230" i="1"/>
  <c r="BP95" i="1"/>
  <c r="BM95" i="1"/>
  <c r="EV249" i="1"/>
  <c r="EZ249" i="1"/>
  <c r="EP249" i="1"/>
  <c r="EK249" i="1"/>
  <c r="EF249" i="1"/>
  <c r="EB249" i="1"/>
  <c r="DZ249" i="1"/>
  <c r="EE249" i="1"/>
  <c r="BO249" i="1"/>
  <c r="ET249" i="1"/>
  <c r="EY249" i="1"/>
  <c r="EO249" i="1"/>
  <c r="BL249" i="1"/>
  <c r="EU249" i="1"/>
  <c r="EW249" i="1"/>
  <c r="ER249" i="1"/>
  <c r="EM249" i="1"/>
  <c r="EJ249" i="1"/>
  <c r="EG249" i="1"/>
  <c r="EA249" i="1"/>
  <c r="ED249" i="1"/>
  <c r="DW249" i="1"/>
  <c r="ES249" i="1"/>
  <c r="EH249" i="1"/>
  <c r="EI249" i="1"/>
  <c r="EX249" i="1"/>
  <c r="EQ249" i="1"/>
  <c r="EL249" i="1"/>
  <c r="DX249" i="1"/>
  <c r="DY249" i="1"/>
  <c r="EN249" i="1"/>
  <c r="EC249" i="1"/>
  <c r="BQ163" i="1"/>
  <c r="BN163" i="1"/>
  <c r="BQ99" i="1"/>
  <c r="BN99" i="1"/>
  <c r="BQ32" i="1"/>
  <c r="BN32" i="1"/>
  <c r="EU161" i="1"/>
  <c r="EX161" i="1"/>
  <c r="EY161" i="1"/>
  <c r="EQ161" i="1"/>
  <c r="EL161" i="1"/>
  <c r="BO161" i="1"/>
  <c r="BL161" i="1"/>
  <c r="ES161" i="1"/>
  <c r="EW161" i="1"/>
  <c r="EV161" i="1"/>
  <c r="ER161" i="1"/>
  <c r="EM161" i="1"/>
  <c r="EZ161" i="1"/>
  <c r="EP161" i="1"/>
  <c r="EO161" i="1"/>
  <c r="EK161" i="1"/>
  <c r="ET161" i="1"/>
  <c r="EN161" i="1"/>
  <c r="EH161" i="1"/>
  <c r="EI161" i="1"/>
  <c r="DZ161" i="1"/>
  <c r="EJ161" i="1"/>
  <c r="EB161" i="1"/>
  <c r="DY161" i="1"/>
  <c r="ED161" i="1"/>
  <c r="DX161" i="1"/>
  <c r="EG161" i="1"/>
  <c r="DW161" i="1"/>
  <c r="EF161" i="1"/>
  <c r="EE161" i="1"/>
  <c r="EC161" i="1"/>
  <c r="EA161" i="1"/>
  <c r="BO30" i="1"/>
  <c r="EV30" i="1"/>
  <c r="EX30" i="1"/>
  <c r="EY30" i="1"/>
  <c r="EO30" i="1"/>
  <c r="EI30" i="1"/>
  <c r="EH30" i="1"/>
  <c r="DZ30" i="1"/>
  <c r="ET30" i="1"/>
  <c r="EW30" i="1"/>
  <c r="EZ30" i="1"/>
  <c r="EP30" i="1"/>
  <c r="EU30" i="1"/>
  <c r="ER30" i="1"/>
  <c r="EM30" i="1"/>
  <c r="EL30" i="1"/>
  <c r="EE30" i="1"/>
  <c r="EF30" i="1"/>
  <c r="ED30" i="1"/>
  <c r="DY30" i="1"/>
  <c r="ES30" i="1"/>
  <c r="EQ30" i="1"/>
  <c r="EJ30" i="1"/>
  <c r="EN30" i="1"/>
  <c r="EK30" i="1"/>
  <c r="EC30" i="1"/>
  <c r="DX30" i="1"/>
  <c r="BL30" i="1"/>
  <c r="EG30" i="1"/>
  <c r="EB30" i="1"/>
  <c r="DW30" i="1"/>
  <c r="EA30" i="1"/>
  <c r="EV57" i="1"/>
  <c r="EX57" i="1"/>
  <c r="EY57" i="1"/>
  <c r="EO57" i="1"/>
  <c r="EK57" i="1"/>
  <c r="BL57" i="1"/>
  <c r="ET57" i="1"/>
  <c r="EW57" i="1"/>
  <c r="EU57" i="1"/>
  <c r="ER57" i="1"/>
  <c r="EM57" i="1"/>
  <c r="EZ57" i="1"/>
  <c r="EL57" i="1"/>
  <c r="ES57" i="1"/>
  <c r="EQ57" i="1"/>
  <c r="EP57" i="1"/>
  <c r="BO57" i="1"/>
  <c r="EN57" i="1"/>
  <c r="EG57" i="1"/>
  <c r="EJ57" i="1"/>
  <c r="ED57" i="1"/>
  <c r="EI57" i="1"/>
  <c r="EH57" i="1"/>
  <c r="DZ57" i="1"/>
  <c r="EC57" i="1"/>
  <c r="DW57" i="1"/>
  <c r="DX57" i="1"/>
  <c r="EA57" i="1"/>
  <c r="EE57" i="1"/>
  <c r="EF57" i="1"/>
  <c r="EB57" i="1"/>
  <c r="DY57" i="1"/>
  <c r="BP285" i="1"/>
  <c r="BM285" i="1"/>
  <c r="BP221" i="1"/>
  <c r="BM221" i="1"/>
  <c r="BO345" i="1"/>
  <c r="EU345" i="1"/>
  <c r="EX345" i="1"/>
  <c r="EZ345" i="1"/>
  <c r="EO345" i="1"/>
  <c r="EJ345" i="1"/>
  <c r="DW345" i="1"/>
  <c r="EI345" i="1"/>
  <c r="ES345" i="1"/>
  <c r="EW345" i="1"/>
  <c r="EY345" i="1"/>
  <c r="EP345" i="1"/>
  <c r="EV345" i="1"/>
  <c r="ER345" i="1"/>
  <c r="EM345" i="1"/>
  <c r="EL345" i="1"/>
  <c r="EF345" i="1"/>
  <c r="EC345" i="1"/>
  <c r="DZ345" i="1"/>
  <c r="DY345" i="1"/>
  <c r="EQ345" i="1"/>
  <c r="EH345" i="1"/>
  <c r="EE345" i="1"/>
  <c r="EN345" i="1"/>
  <c r="DX345" i="1"/>
  <c r="EA345" i="1"/>
  <c r="ET345" i="1"/>
  <c r="EG345" i="1"/>
  <c r="BL345" i="1"/>
  <c r="EK345" i="1"/>
  <c r="ED345" i="1"/>
  <c r="EB345" i="1"/>
  <c r="BO280" i="1"/>
  <c r="EV280" i="1"/>
  <c r="EZ280" i="1"/>
  <c r="EP280" i="1"/>
  <c r="EL280" i="1"/>
  <c r="ET280" i="1"/>
  <c r="EY280" i="1"/>
  <c r="EO280" i="1"/>
  <c r="BL280" i="1"/>
  <c r="EU280" i="1"/>
  <c r="EX280" i="1"/>
  <c r="ER280" i="1"/>
  <c r="EM280" i="1"/>
  <c r="EK280" i="1"/>
  <c r="ED280" i="1"/>
  <c r="DX280" i="1"/>
  <c r="EA280" i="1"/>
  <c r="EG280" i="1"/>
  <c r="EF280" i="1"/>
  <c r="EB280" i="1"/>
  <c r="DZ280" i="1"/>
  <c r="DW280" i="1"/>
  <c r="EQ280" i="1"/>
  <c r="EH280" i="1"/>
  <c r="EE280" i="1"/>
  <c r="DY280" i="1"/>
  <c r="ES280" i="1"/>
  <c r="EW280" i="1"/>
  <c r="EN280" i="1"/>
  <c r="EJ280" i="1"/>
  <c r="EI280" i="1"/>
  <c r="EC280" i="1"/>
  <c r="BO216" i="1"/>
  <c r="EV216" i="1"/>
  <c r="EX216" i="1"/>
  <c r="EY216" i="1"/>
  <c r="EP216" i="1"/>
  <c r="EL216" i="1"/>
  <c r="ET216" i="1"/>
  <c r="EW216" i="1"/>
  <c r="BL216" i="1"/>
  <c r="EU216" i="1"/>
  <c r="EQ216" i="1"/>
  <c r="EN216" i="1"/>
  <c r="EZ216" i="1"/>
  <c r="ER216" i="1"/>
  <c r="EO216" i="1"/>
  <c r="EK216" i="1"/>
  <c r="ES216" i="1"/>
  <c r="EM216" i="1"/>
  <c r="EH216" i="1"/>
  <c r="EE216" i="1"/>
  <c r="EA216" i="1"/>
  <c r="EJ216" i="1"/>
  <c r="EI216" i="1"/>
  <c r="DZ216" i="1"/>
  <c r="ED216" i="1"/>
  <c r="DX216" i="1"/>
  <c r="EC216" i="1"/>
  <c r="DY216" i="1"/>
  <c r="EF216" i="1"/>
  <c r="EB216" i="1"/>
  <c r="DW216" i="1"/>
  <c r="EG216" i="1"/>
  <c r="BQ283" i="1"/>
  <c r="BN283" i="1"/>
  <c r="BQ219" i="1"/>
  <c r="BN219" i="1"/>
  <c r="BO180" i="1"/>
  <c r="EU180" i="1"/>
  <c r="EX180" i="1"/>
  <c r="EY180" i="1"/>
  <c r="EP180" i="1"/>
  <c r="EL180" i="1"/>
  <c r="BL180" i="1"/>
  <c r="ES180" i="1"/>
  <c r="EW180" i="1"/>
  <c r="EV180" i="1"/>
  <c r="ER180" i="1"/>
  <c r="EM180" i="1"/>
  <c r="EZ180" i="1"/>
  <c r="EQ180" i="1"/>
  <c r="EO180" i="1"/>
  <c r="EK180" i="1"/>
  <c r="ET180" i="1"/>
  <c r="EN180" i="1"/>
  <c r="EH180" i="1"/>
  <c r="EG180" i="1"/>
  <c r="EE180" i="1"/>
  <c r="EJ180" i="1"/>
  <c r="DW180" i="1"/>
  <c r="EA180" i="1"/>
  <c r="ED180" i="1"/>
  <c r="DX180" i="1"/>
  <c r="EB180" i="1"/>
  <c r="DZ180" i="1"/>
  <c r="EF180" i="1"/>
  <c r="EC180" i="1"/>
  <c r="EI180" i="1"/>
  <c r="DY180" i="1"/>
  <c r="BQ248" i="1"/>
  <c r="BN248" i="1"/>
  <c r="BQ274" i="1"/>
  <c r="BN274" i="1"/>
  <c r="BL147" i="1"/>
  <c r="EU147" i="1"/>
  <c r="EY147" i="1"/>
  <c r="EQ147" i="1"/>
  <c r="EL147" i="1"/>
  <c r="ES147" i="1"/>
  <c r="EZ147" i="1"/>
  <c r="EO147" i="1"/>
  <c r="EV147" i="1"/>
  <c r="EX147" i="1"/>
  <c r="ER147" i="1"/>
  <c r="EM147" i="1"/>
  <c r="EW147" i="1"/>
  <c r="ET147" i="1"/>
  <c r="EK147" i="1"/>
  <c r="BO147" i="1"/>
  <c r="EP147" i="1"/>
  <c r="EN147" i="1"/>
  <c r="EJ147" i="1"/>
  <c r="EB147" i="1"/>
  <c r="EA147" i="1"/>
  <c r="ED147" i="1"/>
  <c r="EE147" i="1"/>
  <c r="DZ147" i="1"/>
  <c r="EF147" i="1"/>
  <c r="EI147" i="1"/>
  <c r="DY147" i="1"/>
  <c r="EH147" i="1"/>
  <c r="EC147" i="1"/>
  <c r="EG147" i="1"/>
  <c r="DX147" i="1"/>
  <c r="DW147" i="1"/>
  <c r="EV83" i="1"/>
  <c r="EX83" i="1"/>
  <c r="EY83" i="1"/>
  <c r="EO83" i="1"/>
  <c r="EK83" i="1"/>
  <c r="ET83" i="1"/>
  <c r="EW83" i="1"/>
  <c r="EZ83" i="1"/>
  <c r="EN83" i="1"/>
  <c r="EU83" i="1"/>
  <c r="ER83" i="1"/>
  <c r="EP83" i="1"/>
  <c r="EQ83" i="1"/>
  <c r="EM83" i="1"/>
  <c r="BO83" i="1"/>
  <c r="BL83" i="1"/>
  <c r="ES83" i="1"/>
  <c r="EL83" i="1"/>
  <c r="EE83" i="1"/>
  <c r="ED83" i="1"/>
  <c r="EB83" i="1"/>
  <c r="DY83" i="1"/>
  <c r="EG83" i="1"/>
  <c r="DX83" i="1"/>
  <c r="EA83" i="1"/>
  <c r="EI83" i="1"/>
  <c r="EJ83" i="1"/>
  <c r="DW83" i="1"/>
  <c r="EF83" i="1"/>
  <c r="EC83" i="1"/>
  <c r="EH83" i="1"/>
  <c r="DZ83" i="1"/>
  <c r="BO16" i="1"/>
  <c r="EV16" i="1"/>
  <c r="EX16" i="1"/>
  <c r="EY16" i="1"/>
  <c r="EO16" i="1"/>
  <c r="BL16" i="1"/>
  <c r="ET16" i="1"/>
  <c r="EW16" i="1"/>
  <c r="EZ16" i="1"/>
  <c r="EP16" i="1"/>
  <c r="EU16" i="1"/>
  <c r="ER16" i="1"/>
  <c r="EM16" i="1"/>
  <c r="EL16" i="1"/>
  <c r="EQ16" i="1"/>
  <c r="EG16" i="1"/>
  <c r="EF16" i="1"/>
  <c r="EB16" i="1"/>
  <c r="EN16" i="1"/>
  <c r="ES16" i="1"/>
  <c r="EC16" i="1"/>
  <c r="DW16" i="1"/>
  <c r="EJ16" i="1"/>
  <c r="EA16" i="1"/>
  <c r="EK16" i="1"/>
  <c r="EE16" i="1"/>
  <c r="ED16" i="1"/>
  <c r="DX16" i="1"/>
  <c r="DY16" i="1"/>
  <c r="EI16" i="1"/>
  <c r="EH16" i="1"/>
  <c r="DZ16" i="1"/>
  <c r="BQ278" i="1"/>
  <c r="BN278" i="1"/>
  <c r="BM123" i="1"/>
  <c r="BP123" i="1"/>
  <c r="BP141" i="1"/>
  <c r="BM141" i="1"/>
  <c r="BM85" i="1"/>
  <c r="BP85" i="1"/>
  <c r="BP14" i="1"/>
  <c r="BM14" i="1"/>
  <c r="BO303" i="1"/>
  <c r="BL303" i="1"/>
  <c r="EU303" i="1"/>
  <c r="EX303" i="1"/>
  <c r="EZ303" i="1"/>
  <c r="EP303" i="1"/>
  <c r="ES303" i="1"/>
  <c r="EW303" i="1"/>
  <c r="EY303" i="1"/>
  <c r="EO303" i="1"/>
  <c r="EV303" i="1"/>
  <c r="ER303" i="1"/>
  <c r="EM303" i="1"/>
  <c r="EL303" i="1"/>
  <c r="EQ303" i="1"/>
  <c r="EH303" i="1"/>
  <c r="EG303" i="1"/>
  <c r="EA303" i="1"/>
  <c r="EN303" i="1"/>
  <c r="EJ303" i="1"/>
  <c r="DW303" i="1"/>
  <c r="DY303" i="1"/>
  <c r="ET303" i="1"/>
  <c r="ED303" i="1"/>
  <c r="DX303" i="1"/>
  <c r="EB303" i="1"/>
  <c r="EE303" i="1"/>
  <c r="EK303" i="1"/>
  <c r="EF303" i="1"/>
  <c r="EC303" i="1"/>
  <c r="DZ303" i="1"/>
  <c r="EI303" i="1"/>
  <c r="BQ173" i="1"/>
  <c r="BN173" i="1"/>
  <c r="BQ125" i="1"/>
  <c r="BN125" i="1"/>
  <c r="BL271" i="1"/>
  <c r="EV271" i="1"/>
  <c r="EX271" i="1"/>
  <c r="EZ271" i="1"/>
  <c r="EP271" i="1"/>
  <c r="EK271" i="1"/>
  <c r="ET271" i="1"/>
  <c r="EW271" i="1"/>
  <c r="EU271" i="1"/>
  <c r="ER271" i="1"/>
  <c r="EM271" i="1"/>
  <c r="EY271" i="1"/>
  <c r="BO271" i="1"/>
  <c r="EQ271" i="1"/>
  <c r="EO271" i="1"/>
  <c r="EL271" i="1"/>
  <c r="ES271" i="1"/>
  <c r="EN271" i="1"/>
  <c r="EH271" i="1"/>
  <c r="EC271" i="1"/>
  <c r="EI271" i="1"/>
  <c r="EJ271" i="1"/>
  <c r="EG271" i="1"/>
  <c r="EA271" i="1"/>
  <c r="ED271" i="1"/>
  <c r="DX271" i="1"/>
  <c r="DW271" i="1"/>
  <c r="DY271" i="1"/>
  <c r="EF271" i="1"/>
  <c r="EB271" i="1"/>
  <c r="DZ271" i="1"/>
  <c r="EE271" i="1"/>
  <c r="EU342" i="1"/>
  <c r="EX342" i="1"/>
  <c r="EZ342" i="1"/>
  <c r="EO342" i="1"/>
  <c r="EJ342" i="1"/>
  <c r="EB342" i="1"/>
  <c r="DW342" i="1"/>
  <c r="ES342" i="1"/>
  <c r="EW342" i="1"/>
  <c r="EY342" i="1"/>
  <c r="EP342" i="1"/>
  <c r="BO342" i="1"/>
  <c r="BL342" i="1"/>
  <c r="EV342" i="1"/>
  <c r="ER342" i="1"/>
  <c r="EM342" i="1"/>
  <c r="EL342" i="1"/>
  <c r="EF342" i="1"/>
  <c r="EE342" i="1"/>
  <c r="EC342" i="1"/>
  <c r="DY342" i="1"/>
  <c r="ET342" i="1"/>
  <c r="EQ342" i="1"/>
  <c r="EI342" i="1"/>
  <c r="EN342" i="1"/>
  <c r="EK342" i="1"/>
  <c r="ED342" i="1"/>
  <c r="DZ342" i="1"/>
  <c r="EH342" i="1"/>
  <c r="EG342" i="1"/>
  <c r="DX342" i="1"/>
  <c r="EA342" i="1"/>
  <c r="EV53" i="1"/>
  <c r="EX53" i="1"/>
  <c r="EY53" i="1"/>
  <c r="EO53" i="1"/>
  <c r="ET53" i="1"/>
  <c r="EW53" i="1"/>
  <c r="EZ53" i="1"/>
  <c r="EN53" i="1"/>
  <c r="BO53" i="1"/>
  <c r="BL53" i="1"/>
  <c r="EU53" i="1"/>
  <c r="ER53" i="1"/>
  <c r="EP53" i="1"/>
  <c r="EL53" i="1"/>
  <c r="EE53" i="1"/>
  <c r="EF53" i="1"/>
  <c r="EB53" i="1"/>
  <c r="DY53" i="1"/>
  <c r="EQ53" i="1"/>
  <c r="EI53" i="1"/>
  <c r="ED53" i="1"/>
  <c r="EM53" i="1"/>
  <c r="DW53" i="1"/>
  <c r="DZ53" i="1"/>
  <c r="ES53" i="1"/>
  <c r="EC53" i="1"/>
  <c r="EJ53" i="1"/>
  <c r="EA53" i="1"/>
  <c r="EK53" i="1"/>
  <c r="EG53" i="1"/>
  <c r="EH53" i="1"/>
  <c r="DX53" i="1"/>
  <c r="EV26" i="1"/>
  <c r="EX26" i="1"/>
  <c r="EY26" i="1"/>
  <c r="EO26" i="1"/>
  <c r="ET26" i="1"/>
  <c r="EW26" i="1"/>
  <c r="EZ26" i="1"/>
  <c r="EP26" i="1"/>
  <c r="EU26" i="1"/>
  <c r="ER26" i="1"/>
  <c r="EM26" i="1"/>
  <c r="EK26" i="1"/>
  <c r="EQ26" i="1"/>
  <c r="BO26" i="1"/>
  <c r="BL26" i="1"/>
  <c r="EN26" i="1"/>
  <c r="EL26" i="1"/>
  <c r="ES26" i="1"/>
  <c r="EC26" i="1"/>
  <c r="DW26" i="1"/>
  <c r="ED26" i="1"/>
  <c r="EA26" i="1"/>
  <c r="EE26" i="1"/>
  <c r="EF26" i="1"/>
  <c r="DX26" i="1"/>
  <c r="DY26" i="1"/>
  <c r="EJ26" i="1"/>
  <c r="EH26" i="1"/>
  <c r="EG26" i="1"/>
  <c r="EB26" i="1"/>
  <c r="EI26" i="1"/>
  <c r="DZ26" i="1"/>
  <c r="BM357" i="1"/>
  <c r="BP357" i="1"/>
  <c r="BP296" i="1"/>
  <c r="BM296" i="1"/>
  <c r="BP232" i="1"/>
  <c r="BM232" i="1"/>
  <c r="BM311" i="1"/>
  <c r="BP311" i="1"/>
  <c r="EU300" i="1"/>
  <c r="EZ300" i="1"/>
  <c r="EP300" i="1"/>
  <c r="EL300" i="1"/>
  <c r="BL300" i="1"/>
  <c r="ES300" i="1"/>
  <c r="EY300" i="1"/>
  <c r="EO300" i="1"/>
  <c r="EV300" i="1"/>
  <c r="EX300" i="1"/>
  <c r="ER300" i="1"/>
  <c r="EM300" i="1"/>
  <c r="EK300" i="1"/>
  <c r="ED300" i="1"/>
  <c r="DX300" i="1"/>
  <c r="DZ300" i="1"/>
  <c r="EG300" i="1"/>
  <c r="EW300" i="1"/>
  <c r="EQ300" i="1"/>
  <c r="EH300" i="1"/>
  <c r="EI300" i="1"/>
  <c r="DY300" i="1"/>
  <c r="BO300" i="1"/>
  <c r="ET300" i="1"/>
  <c r="EN300" i="1"/>
  <c r="EJ300" i="1"/>
  <c r="EB300" i="1"/>
  <c r="EC300" i="1"/>
  <c r="EE300" i="1"/>
  <c r="EA300" i="1"/>
  <c r="DW300" i="1"/>
  <c r="EF300" i="1"/>
  <c r="BO236" i="1"/>
  <c r="EV236" i="1"/>
  <c r="EY236" i="1"/>
  <c r="EP236" i="1"/>
  <c r="EL236" i="1"/>
  <c r="ET236" i="1"/>
  <c r="EZ236" i="1"/>
  <c r="EO236" i="1"/>
  <c r="BL236" i="1"/>
  <c r="EU236" i="1"/>
  <c r="EX236" i="1"/>
  <c r="EQ236" i="1"/>
  <c r="EM236" i="1"/>
  <c r="EK236" i="1"/>
  <c r="ER236" i="1"/>
  <c r="EH236" i="1"/>
  <c r="EE236" i="1"/>
  <c r="EC236" i="1"/>
  <c r="ES236" i="1"/>
  <c r="EW236" i="1"/>
  <c r="EN236" i="1"/>
  <c r="EJ236" i="1"/>
  <c r="EI236" i="1"/>
  <c r="DW236" i="1"/>
  <c r="ED236" i="1"/>
  <c r="EA236" i="1"/>
  <c r="EF236" i="1"/>
  <c r="DZ236" i="1"/>
  <c r="DX236" i="1"/>
  <c r="DY236" i="1"/>
  <c r="EB236" i="1"/>
  <c r="EG236" i="1"/>
  <c r="BP144" i="1"/>
  <c r="BM144" i="1"/>
  <c r="BM80" i="1"/>
  <c r="BP80" i="1"/>
  <c r="BM13" i="1"/>
  <c r="BP13" i="1"/>
  <c r="BQ303" i="1"/>
  <c r="BN303" i="1"/>
  <c r="BQ239" i="1"/>
  <c r="BN239" i="1"/>
  <c r="BP146" i="1"/>
  <c r="BM146" i="1"/>
  <c r="BP82" i="1"/>
  <c r="BM82" i="1"/>
  <c r="BM15" i="1"/>
  <c r="BP15" i="1"/>
  <c r="BQ192" i="1"/>
  <c r="BN192" i="1"/>
  <c r="BQ218" i="1"/>
  <c r="BN218" i="1"/>
  <c r="BQ254" i="1"/>
  <c r="BN254" i="1"/>
  <c r="BL135" i="1"/>
  <c r="EU135" i="1"/>
  <c r="EX135" i="1"/>
  <c r="EY135" i="1"/>
  <c r="EQ135" i="1"/>
  <c r="EJ135" i="1"/>
  <c r="EB135" i="1"/>
  <c r="DZ135" i="1"/>
  <c r="ES135" i="1"/>
  <c r="EW135" i="1"/>
  <c r="EZ135" i="1"/>
  <c r="EO135" i="1"/>
  <c r="EV135" i="1"/>
  <c r="ER135" i="1"/>
  <c r="EM135" i="1"/>
  <c r="EK135" i="1"/>
  <c r="EF135" i="1"/>
  <c r="EE135" i="1"/>
  <c r="DW135" i="1"/>
  <c r="DY135" i="1"/>
  <c r="ET135" i="1"/>
  <c r="EP135" i="1"/>
  <c r="EI135" i="1"/>
  <c r="EN135" i="1"/>
  <c r="EL135" i="1"/>
  <c r="ED135" i="1"/>
  <c r="EC135" i="1"/>
  <c r="EH135" i="1"/>
  <c r="EG135" i="1"/>
  <c r="BO135" i="1"/>
  <c r="DX135" i="1"/>
  <c r="EA135" i="1"/>
  <c r="BL71" i="1"/>
  <c r="EV71" i="1"/>
  <c r="EX71" i="1"/>
  <c r="EY71" i="1"/>
  <c r="EO71" i="1"/>
  <c r="EI71" i="1"/>
  <c r="DX71" i="1"/>
  <c r="DZ71" i="1"/>
  <c r="ET71" i="1"/>
  <c r="EW71" i="1"/>
  <c r="EZ71" i="1"/>
  <c r="EP71" i="1"/>
  <c r="BO71" i="1"/>
  <c r="EU71" i="1"/>
  <c r="ER71" i="1"/>
  <c r="EM71" i="1"/>
  <c r="EK71" i="1"/>
  <c r="EE71" i="1"/>
  <c r="ED71" i="1"/>
  <c r="EF71" i="1"/>
  <c r="DY71" i="1"/>
  <c r="EQ71" i="1"/>
  <c r="EG71" i="1"/>
  <c r="EB71" i="1"/>
  <c r="EN71" i="1"/>
  <c r="DW71" i="1"/>
  <c r="EA71" i="1"/>
  <c r="ES71" i="1"/>
  <c r="EH71" i="1"/>
  <c r="EL71" i="1"/>
  <c r="EC71" i="1"/>
  <c r="EJ71" i="1"/>
  <c r="BM336" i="1"/>
  <c r="BP336" i="1"/>
  <c r="BQ355" i="1"/>
  <c r="BN355" i="1"/>
  <c r="EU321" i="1"/>
  <c r="EZ321" i="1"/>
  <c r="EP321" i="1"/>
  <c r="ES321" i="1"/>
  <c r="BO321" i="1"/>
  <c r="EV321" i="1"/>
  <c r="EX321" i="1"/>
  <c r="ER321" i="1"/>
  <c r="EM321" i="1"/>
  <c r="EK321" i="1"/>
  <c r="EY321" i="1"/>
  <c r="EQ321" i="1"/>
  <c r="EL321" i="1"/>
  <c r="ET321" i="1"/>
  <c r="EO321" i="1"/>
  <c r="BL321" i="1"/>
  <c r="EW321" i="1"/>
  <c r="EN321" i="1"/>
  <c r="ED321" i="1"/>
  <c r="DX321" i="1"/>
  <c r="EB321" i="1"/>
  <c r="EA321" i="1"/>
  <c r="EF321" i="1"/>
  <c r="EC321" i="1"/>
  <c r="DZ321" i="1"/>
  <c r="DY321" i="1"/>
  <c r="EH321" i="1"/>
  <c r="EG321" i="1"/>
  <c r="EE321" i="1"/>
  <c r="EJ321" i="1"/>
  <c r="DW321" i="1"/>
  <c r="EI321" i="1"/>
  <c r="BM303" i="1"/>
  <c r="BP303" i="1"/>
  <c r="BP239" i="1"/>
  <c r="BM239" i="1"/>
  <c r="BP175" i="1"/>
  <c r="BM175" i="1"/>
  <c r="BP359" i="1"/>
  <c r="BM359" i="1"/>
  <c r="BM306" i="1"/>
  <c r="BP306" i="1"/>
  <c r="BP242" i="1"/>
  <c r="BM242" i="1"/>
  <c r="BM178" i="1"/>
  <c r="BP178" i="1"/>
  <c r="BQ249" i="1"/>
  <c r="BN249" i="1"/>
  <c r="BQ170" i="1"/>
  <c r="BN170" i="1"/>
  <c r="BQ138" i="1"/>
  <c r="BN138" i="1"/>
  <c r="BQ106" i="1"/>
  <c r="BN106" i="1"/>
  <c r="BN74" i="1"/>
  <c r="BQ74" i="1"/>
  <c r="BN39" i="1"/>
  <c r="BQ39" i="1"/>
  <c r="EU332" i="1"/>
  <c r="EX332" i="1"/>
  <c r="EZ332" i="1"/>
  <c r="EO332" i="1"/>
  <c r="EK332" i="1"/>
  <c r="BL332" i="1"/>
  <c r="ES332" i="1"/>
  <c r="EW332" i="1"/>
  <c r="EV332" i="1"/>
  <c r="ER332" i="1"/>
  <c r="EM332" i="1"/>
  <c r="EY332" i="1"/>
  <c r="EL332" i="1"/>
  <c r="BO332" i="1"/>
  <c r="ET332" i="1"/>
  <c r="EQ332" i="1"/>
  <c r="EP332" i="1"/>
  <c r="EN332" i="1"/>
  <c r="EH332" i="1"/>
  <c r="EI332" i="1"/>
  <c r="EG332" i="1"/>
  <c r="EJ332" i="1"/>
  <c r="EB332" i="1"/>
  <c r="DW332" i="1"/>
  <c r="ED332" i="1"/>
  <c r="DX332" i="1"/>
  <c r="DZ332" i="1"/>
  <c r="EA332" i="1"/>
  <c r="EF332" i="1"/>
  <c r="EE332" i="1"/>
  <c r="EC332" i="1"/>
  <c r="DY332" i="1"/>
  <c r="EV274" i="1"/>
  <c r="EZ274" i="1"/>
  <c r="EP274" i="1"/>
  <c r="EL274" i="1"/>
  <c r="ET274" i="1"/>
  <c r="EY274" i="1"/>
  <c r="EO274" i="1"/>
  <c r="BO274" i="1"/>
  <c r="BL274" i="1"/>
  <c r="EU274" i="1"/>
  <c r="EX274" i="1"/>
  <c r="ER274" i="1"/>
  <c r="EM274" i="1"/>
  <c r="EJ274" i="1"/>
  <c r="EI274" i="1"/>
  <c r="EC274" i="1"/>
  <c r="EW274" i="1"/>
  <c r="DX274" i="1"/>
  <c r="DZ274" i="1"/>
  <c r="ES274" i="1"/>
  <c r="ED274" i="1"/>
  <c r="EB274" i="1"/>
  <c r="DY274" i="1"/>
  <c r="EQ274" i="1"/>
  <c r="EK274" i="1"/>
  <c r="EF274" i="1"/>
  <c r="EE274" i="1"/>
  <c r="EG274" i="1"/>
  <c r="EN274" i="1"/>
  <c r="EH274" i="1"/>
  <c r="EA274" i="1"/>
  <c r="DW274" i="1"/>
  <c r="EV210" i="1"/>
  <c r="EY210" i="1"/>
  <c r="EP210" i="1"/>
  <c r="EK210" i="1"/>
  <c r="EF210" i="1"/>
  <c r="EC210" i="1"/>
  <c r="EE210" i="1"/>
  <c r="DY210" i="1"/>
  <c r="ET210" i="1"/>
  <c r="EZ210" i="1"/>
  <c r="EO210" i="1"/>
  <c r="BO210" i="1"/>
  <c r="EU210" i="1"/>
  <c r="EX210" i="1"/>
  <c r="EQ210" i="1"/>
  <c r="EM210" i="1"/>
  <c r="EJ210" i="1"/>
  <c r="DW210" i="1"/>
  <c r="EA210" i="1"/>
  <c r="EL210" i="1"/>
  <c r="DX210" i="1"/>
  <c r="DZ210" i="1"/>
  <c r="BL210" i="1"/>
  <c r="EG210" i="1"/>
  <c r="ER210" i="1"/>
  <c r="ED210" i="1"/>
  <c r="EB210" i="1"/>
  <c r="ES210" i="1"/>
  <c r="EW210" i="1"/>
  <c r="EN210" i="1"/>
  <c r="EH210" i="1"/>
  <c r="EI210" i="1"/>
  <c r="BQ156" i="1"/>
  <c r="BN156" i="1"/>
  <c r="BQ124" i="1"/>
  <c r="BN124" i="1"/>
  <c r="BN92" i="1"/>
  <c r="BQ92" i="1"/>
  <c r="BN60" i="1"/>
  <c r="BQ60" i="1"/>
  <c r="BQ25" i="1"/>
  <c r="BN25" i="1"/>
  <c r="BN304" i="1"/>
  <c r="BQ304" i="1"/>
  <c r="EV277" i="1"/>
  <c r="EX277" i="1"/>
  <c r="EZ277" i="1"/>
  <c r="EP277" i="1"/>
  <c r="EJ277" i="1"/>
  <c r="EG277" i="1"/>
  <c r="EE277" i="1"/>
  <c r="BO277" i="1"/>
  <c r="ET277" i="1"/>
  <c r="EW277" i="1"/>
  <c r="EY277" i="1"/>
  <c r="EO277" i="1"/>
  <c r="EU277" i="1"/>
  <c r="ER277" i="1"/>
  <c r="EM277" i="1"/>
  <c r="EL277" i="1"/>
  <c r="EF277" i="1"/>
  <c r="EB277" i="1"/>
  <c r="DZ277" i="1"/>
  <c r="DY277" i="1"/>
  <c r="ES277" i="1"/>
  <c r="EQ277" i="1"/>
  <c r="EC277" i="1"/>
  <c r="BL277" i="1"/>
  <c r="EN277" i="1"/>
  <c r="EK277" i="1"/>
  <c r="ED277" i="1"/>
  <c r="DW277" i="1"/>
  <c r="EH277" i="1"/>
  <c r="EA277" i="1"/>
  <c r="DX277" i="1"/>
  <c r="EI277" i="1"/>
  <c r="BM119" i="1"/>
  <c r="BP119" i="1"/>
  <c r="BM281" i="1"/>
  <c r="BP281" i="1"/>
  <c r="BP217" i="1"/>
  <c r="BM217" i="1"/>
  <c r="EU369" i="1"/>
  <c r="EX369" i="1"/>
  <c r="EY369" i="1"/>
  <c r="EO369" i="1"/>
  <c r="EJ369" i="1"/>
  <c r="DW369" i="1"/>
  <c r="EI369" i="1"/>
  <c r="ES369" i="1"/>
  <c r="EW369" i="1"/>
  <c r="EZ369" i="1"/>
  <c r="EP369" i="1"/>
  <c r="BL369" i="1"/>
  <c r="EV369" i="1"/>
  <c r="ER369" i="1"/>
  <c r="EM369" i="1"/>
  <c r="EL369" i="1"/>
  <c r="EF369" i="1"/>
  <c r="EC369" i="1"/>
  <c r="DZ369" i="1"/>
  <c r="DY369" i="1"/>
  <c r="EQ369" i="1"/>
  <c r="EH369" i="1"/>
  <c r="EE369" i="1"/>
  <c r="BO369" i="1"/>
  <c r="EN369" i="1"/>
  <c r="DX369" i="1"/>
  <c r="EA369" i="1"/>
  <c r="ET369" i="1"/>
  <c r="EG369" i="1"/>
  <c r="EK369" i="1"/>
  <c r="ED369" i="1"/>
  <c r="EB369" i="1"/>
  <c r="EU296" i="1"/>
  <c r="EZ296" i="1"/>
  <c r="EP296" i="1"/>
  <c r="EL296" i="1"/>
  <c r="EF296" i="1"/>
  <c r="EE296" i="1"/>
  <c r="EA296" i="1"/>
  <c r="DW296" i="1"/>
  <c r="BO296" i="1"/>
  <c r="ES296" i="1"/>
  <c r="EY296" i="1"/>
  <c r="EO296" i="1"/>
  <c r="BL296" i="1"/>
  <c r="EV296" i="1"/>
  <c r="EX296" i="1"/>
  <c r="ER296" i="1"/>
  <c r="EM296" i="1"/>
  <c r="EJ296" i="1"/>
  <c r="EB296" i="1"/>
  <c r="EC296" i="1"/>
  <c r="EK296" i="1"/>
  <c r="DX296" i="1"/>
  <c r="EG296" i="1"/>
  <c r="EI296" i="1"/>
  <c r="EQ296" i="1"/>
  <c r="ED296" i="1"/>
  <c r="DZ296" i="1"/>
  <c r="ET296" i="1"/>
  <c r="EW296" i="1"/>
  <c r="EN296" i="1"/>
  <c r="EH296" i="1"/>
  <c r="DY296" i="1"/>
  <c r="BO232" i="1"/>
  <c r="BL232" i="1"/>
  <c r="EV232" i="1"/>
  <c r="EY232" i="1"/>
  <c r="EP232" i="1"/>
  <c r="ET232" i="1"/>
  <c r="EZ232" i="1"/>
  <c r="EO232" i="1"/>
  <c r="EU232" i="1"/>
  <c r="EX232" i="1"/>
  <c r="EQ232" i="1"/>
  <c r="EN232" i="1"/>
  <c r="EK232" i="1"/>
  <c r="EW232" i="1"/>
  <c r="ER232" i="1"/>
  <c r="ES232" i="1"/>
  <c r="EM232" i="1"/>
  <c r="EL232" i="1"/>
  <c r="EJ232" i="1"/>
  <c r="EI232" i="1"/>
  <c r="DW232" i="1"/>
  <c r="DX232" i="1"/>
  <c r="DZ232" i="1"/>
  <c r="ED232" i="1"/>
  <c r="EB232" i="1"/>
  <c r="EC232" i="1"/>
  <c r="EF232" i="1"/>
  <c r="EE232" i="1"/>
  <c r="DY232" i="1"/>
  <c r="EH232" i="1"/>
  <c r="EA232" i="1"/>
  <c r="EG232" i="1"/>
  <c r="BQ299" i="1"/>
  <c r="BN299" i="1"/>
  <c r="BQ235" i="1"/>
  <c r="BN235" i="1"/>
  <c r="BO176" i="1"/>
  <c r="EU176" i="1"/>
  <c r="EX176" i="1"/>
  <c r="EY176" i="1"/>
  <c r="EP176" i="1"/>
  <c r="EJ176" i="1"/>
  <c r="DW176" i="1"/>
  <c r="DZ176" i="1"/>
  <c r="ES176" i="1"/>
  <c r="EW176" i="1"/>
  <c r="EZ176" i="1"/>
  <c r="EO176" i="1"/>
  <c r="EV176" i="1"/>
  <c r="ER176" i="1"/>
  <c r="EM176" i="1"/>
  <c r="EK176" i="1"/>
  <c r="EF176" i="1"/>
  <c r="EC176" i="1"/>
  <c r="EI176" i="1"/>
  <c r="DY176" i="1"/>
  <c r="BL176" i="1"/>
  <c r="EQ176" i="1"/>
  <c r="EH176" i="1"/>
  <c r="EA176" i="1"/>
  <c r="EN176" i="1"/>
  <c r="DX176" i="1"/>
  <c r="EE176" i="1"/>
  <c r="ET176" i="1"/>
  <c r="EG176" i="1"/>
  <c r="EL176" i="1"/>
  <c r="ED176" i="1"/>
  <c r="EB176" i="1"/>
  <c r="BQ280" i="1"/>
  <c r="BN280" i="1"/>
  <c r="BN306" i="1"/>
  <c r="BQ306" i="1"/>
  <c r="BL171" i="1"/>
  <c r="EU171" i="1"/>
  <c r="EY171" i="1"/>
  <c r="EQ171" i="1"/>
  <c r="EK171" i="1"/>
  <c r="EF171" i="1"/>
  <c r="EE171" i="1"/>
  <c r="DW171" i="1"/>
  <c r="EG171" i="1"/>
  <c r="ES171" i="1"/>
  <c r="EZ171" i="1"/>
  <c r="EO171" i="1"/>
  <c r="EV171" i="1"/>
  <c r="EX171" i="1"/>
  <c r="ER171" i="1"/>
  <c r="EM171" i="1"/>
  <c r="EJ171" i="1"/>
  <c r="EB171" i="1"/>
  <c r="EA171" i="1"/>
  <c r="BO171" i="1"/>
  <c r="ED171" i="1"/>
  <c r="EC171" i="1"/>
  <c r="ET171" i="1"/>
  <c r="EH171" i="1"/>
  <c r="DZ171" i="1"/>
  <c r="EW171" i="1"/>
  <c r="EP171" i="1"/>
  <c r="EL171" i="1"/>
  <c r="DX171" i="1"/>
  <c r="DY171" i="1"/>
  <c r="EN171" i="1"/>
  <c r="EI171" i="1"/>
  <c r="EV107" i="1"/>
  <c r="EY107" i="1"/>
  <c r="EQ107" i="1"/>
  <c r="EK107" i="1"/>
  <c r="ET107" i="1"/>
  <c r="EZ107" i="1"/>
  <c r="EO107" i="1"/>
  <c r="EU107" i="1"/>
  <c r="EX107" i="1"/>
  <c r="ER107" i="1"/>
  <c r="EN107" i="1"/>
  <c r="BO107" i="1"/>
  <c r="EL107" i="1"/>
  <c r="EC107" i="1"/>
  <c r="DW107" i="1"/>
  <c r="EJ107" i="1"/>
  <c r="DY107" i="1"/>
  <c r="EW107" i="1"/>
  <c r="EP107" i="1"/>
  <c r="EG107" i="1"/>
  <c r="EH107" i="1"/>
  <c r="DZ107" i="1"/>
  <c r="BL107" i="1"/>
  <c r="ES107" i="1"/>
  <c r="EM107" i="1"/>
  <c r="EI107" i="1"/>
  <c r="DX107" i="1"/>
  <c r="EA107" i="1"/>
  <c r="ED107" i="1"/>
  <c r="EB107" i="1"/>
  <c r="EF107" i="1"/>
  <c r="EE107" i="1"/>
  <c r="BO40" i="1"/>
  <c r="EV40" i="1"/>
  <c r="EX40" i="1"/>
  <c r="EY40" i="1"/>
  <c r="EO40" i="1"/>
  <c r="EI40" i="1"/>
  <c r="ED40" i="1"/>
  <c r="DZ40" i="1"/>
  <c r="ET40" i="1"/>
  <c r="EW40" i="1"/>
  <c r="EZ40" i="1"/>
  <c r="EN40" i="1"/>
  <c r="EU40" i="1"/>
  <c r="ER40" i="1"/>
  <c r="EP40" i="1"/>
  <c r="EL40" i="1"/>
  <c r="EE40" i="1"/>
  <c r="EF40" i="1"/>
  <c r="EH40" i="1"/>
  <c r="DY40" i="1"/>
  <c r="EQ40" i="1"/>
  <c r="EG40" i="1"/>
  <c r="EB40" i="1"/>
  <c r="BL40" i="1"/>
  <c r="EM40" i="1"/>
  <c r="DW40" i="1"/>
  <c r="EA40" i="1"/>
  <c r="ES40" i="1"/>
  <c r="EJ40" i="1"/>
  <c r="EK40" i="1"/>
  <c r="EC40" i="1"/>
  <c r="DX40" i="1"/>
  <c r="BM147" i="1"/>
  <c r="BP147" i="1"/>
  <c r="BM16" i="1"/>
  <c r="BP16" i="1"/>
  <c r="BL247" i="1"/>
  <c r="EV247" i="1"/>
  <c r="EZ247" i="1"/>
  <c r="EP247" i="1"/>
  <c r="ET247" i="1"/>
  <c r="EY247" i="1"/>
  <c r="EO247" i="1"/>
  <c r="EU247" i="1"/>
  <c r="EW247" i="1"/>
  <c r="ER247" i="1"/>
  <c r="EM247" i="1"/>
  <c r="EK247" i="1"/>
  <c r="ED247" i="1"/>
  <c r="DX247" i="1"/>
  <c r="DW247" i="1"/>
  <c r="DY247" i="1"/>
  <c r="EL247" i="1"/>
  <c r="EQ247" i="1"/>
  <c r="EH247" i="1"/>
  <c r="EC247" i="1"/>
  <c r="EI247" i="1"/>
  <c r="BO247" i="1"/>
  <c r="ES247" i="1"/>
  <c r="EX247" i="1"/>
  <c r="EN247" i="1"/>
  <c r="EJ247" i="1"/>
  <c r="EG247" i="1"/>
  <c r="EA247" i="1"/>
  <c r="EE247" i="1"/>
  <c r="EF247" i="1"/>
  <c r="EB247" i="1"/>
  <c r="DZ247" i="1"/>
  <c r="BQ220" i="1"/>
  <c r="BN220" i="1"/>
  <c r="BN34" i="1"/>
  <c r="BQ34" i="1"/>
  <c r="BQ105" i="1"/>
  <c r="BN105" i="1"/>
  <c r="BQ117" i="1"/>
  <c r="BN117" i="1"/>
  <c r="BQ101" i="1"/>
  <c r="BN101" i="1"/>
  <c r="BQ284" i="1"/>
  <c r="BN284" i="1"/>
  <c r="EV207" i="1"/>
  <c r="EX207" i="1"/>
  <c r="EY207" i="1"/>
  <c r="EP207" i="1"/>
  <c r="EJ207" i="1"/>
  <c r="EB207" i="1"/>
  <c r="DZ207" i="1"/>
  <c r="ET207" i="1"/>
  <c r="EW207" i="1"/>
  <c r="EZ207" i="1"/>
  <c r="EO207" i="1"/>
  <c r="EU207" i="1"/>
  <c r="EQ207" i="1"/>
  <c r="EM207" i="1"/>
  <c r="EK207" i="1"/>
  <c r="EF207" i="1"/>
  <c r="EE207" i="1"/>
  <c r="DW207" i="1"/>
  <c r="DY207" i="1"/>
  <c r="ES207" i="1"/>
  <c r="ER207" i="1"/>
  <c r="EI207" i="1"/>
  <c r="BO207" i="1"/>
  <c r="BL207" i="1"/>
  <c r="EN207" i="1"/>
  <c r="EL207" i="1"/>
  <c r="ED207" i="1"/>
  <c r="EC207" i="1"/>
  <c r="EH207" i="1"/>
  <c r="EG207" i="1"/>
  <c r="DX207" i="1"/>
  <c r="EA207" i="1"/>
  <c r="BP276" i="1"/>
  <c r="BM276" i="1"/>
  <c r="BM212" i="1"/>
  <c r="BP212" i="1"/>
  <c r="EU336" i="1"/>
  <c r="EZ336" i="1"/>
  <c r="EO336" i="1"/>
  <c r="EL336" i="1"/>
  <c r="EF336" i="1"/>
  <c r="EE336" i="1"/>
  <c r="EC336" i="1"/>
  <c r="DY336" i="1"/>
  <c r="BL336" i="1"/>
  <c r="ES336" i="1"/>
  <c r="EY336" i="1"/>
  <c r="EP336" i="1"/>
  <c r="EV336" i="1"/>
  <c r="EX336" i="1"/>
  <c r="ER336" i="1"/>
  <c r="EM336" i="1"/>
  <c r="EJ336" i="1"/>
  <c r="EB336" i="1"/>
  <c r="DW336" i="1"/>
  <c r="EW336" i="1"/>
  <c r="ED336" i="1"/>
  <c r="DZ336" i="1"/>
  <c r="ET336" i="1"/>
  <c r="EH336" i="1"/>
  <c r="EG336" i="1"/>
  <c r="BO336" i="1"/>
  <c r="EQ336" i="1"/>
  <c r="EK336" i="1"/>
  <c r="DX336" i="1"/>
  <c r="EA336" i="1"/>
  <c r="EN336" i="1"/>
  <c r="EI336" i="1"/>
  <c r="BO252" i="1"/>
  <c r="EV252" i="1"/>
  <c r="EW252" i="1"/>
  <c r="EZ252" i="1"/>
  <c r="EP252" i="1"/>
  <c r="EL252" i="1"/>
  <c r="BL252" i="1"/>
  <c r="ET252" i="1"/>
  <c r="EX252" i="1"/>
  <c r="EU252" i="1"/>
  <c r="ER252" i="1"/>
  <c r="EM252" i="1"/>
  <c r="EY252" i="1"/>
  <c r="EK252" i="1"/>
  <c r="ES252" i="1"/>
  <c r="EQ252" i="1"/>
  <c r="EO252" i="1"/>
  <c r="EN252" i="1"/>
  <c r="EH252" i="1"/>
  <c r="EE252" i="1"/>
  <c r="EC252" i="1"/>
  <c r="EJ252" i="1"/>
  <c r="EI252" i="1"/>
  <c r="ED252" i="1"/>
  <c r="DX252" i="1"/>
  <c r="EA252" i="1"/>
  <c r="DY252" i="1"/>
  <c r="EF252" i="1"/>
  <c r="EB252" i="1"/>
  <c r="DZ252" i="1"/>
  <c r="EG252" i="1"/>
  <c r="DW252" i="1"/>
  <c r="BM156" i="1"/>
  <c r="BP156" i="1"/>
  <c r="BP92" i="1"/>
  <c r="BM92" i="1"/>
  <c r="BM25" i="1"/>
  <c r="BP25" i="1"/>
  <c r="BM158" i="1"/>
  <c r="BP158" i="1"/>
  <c r="BP94" i="1"/>
  <c r="BM94" i="1"/>
  <c r="BM27" i="1"/>
  <c r="BP27" i="1"/>
  <c r="BP332" i="1"/>
  <c r="BM332" i="1"/>
  <c r="BQ367" i="1"/>
  <c r="BN367" i="1"/>
  <c r="BQ335" i="1"/>
  <c r="BN335" i="1"/>
  <c r="BQ319" i="1"/>
  <c r="BN319" i="1"/>
  <c r="BM299" i="1"/>
  <c r="BP299" i="1"/>
  <c r="BM235" i="1"/>
  <c r="BP235" i="1"/>
  <c r="BP302" i="1"/>
  <c r="BM302" i="1"/>
  <c r="BP238" i="1"/>
  <c r="BM238" i="1"/>
  <c r="BM174" i="1"/>
  <c r="BP174" i="1"/>
  <c r="EU290" i="1"/>
  <c r="EX290" i="1"/>
  <c r="EZ290" i="1"/>
  <c r="EP290" i="1"/>
  <c r="EK290" i="1"/>
  <c r="BL290" i="1"/>
  <c r="BO290" i="1"/>
  <c r="ES290" i="1"/>
  <c r="EW290" i="1"/>
  <c r="EY290" i="1"/>
  <c r="EO290" i="1"/>
  <c r="EV290" i="1"/>
  <c r="ER290" i="1"/>
  <c r="EM290" i="1"/>
  <c r="EQ290" i="1"/>
  <c r="EL290" i="1"/>
  <c r="ET290" i="1"/>
  <c r="EN290" i="1"/>
  <c r="EH290" i="1"/>
  <c r="EI290" i="1"/>
  <c r="DY290" i="1"/>
  <c r="EJ290" i="1"/>
  <c r="EB290" i="1"/>
  <c r="EC290" i="1"/>
  <c r="ED290" i="1"/>
  <c r="DX290" i="1"/>
  <c r="DZ290" i="1"/>
  <c r="EG290" i="1"/>
  <c r="EF290" i="1"/>
  <c r="EE290" i="1"/>
  <c r="EA290" i="1"/>
  <c r="DW290" i="1"/>
  <c r="EV226" i="1"/>
  <c r="EY226" i="1"/>
  <c r="EP226" i="1"/>
  <c r="ET226" i="1"/>
  <c r="BO226" i="1"/>
  <c r="BL226" i="1"/>
  <c r="EU226" i="1"/>
  <c r="EX226" i="1"/>
  <c r="EQ226" i="1"/>
  <c r="EN226" i="1"/>
  <c r="EL226" i="1"/>
  <c r="ES226" i="1"/>
  <c r="EW226" i="1"/>
  <c r="EZ226" i="1"/>
  <c r="ER226" i="1"/>
  <c r="EO226" i="1"/>
  <c r="EM226" i="1"/>
  <c r="EK226" i="1"/>
  <c r="ED226" i="1"/>
  <c r="DX226" i="1"/>
  <c r="EA226" i="1"/>
  <c r="EG226" i="1"/>
  <c r="EF226" i="1"/>
  <c r="EB226" i="1"/>
  <c r="DZ226" i="1"/>
  <c r="DW226" i="1"/>
  <c r="EH226" i="1"/>
  <c r="EE226" i="1"/>
  <c r="DY226" i="1"/>
  <c r="EJ226" i="1"/>
  <c r="EI226" i="1"/>
  <c r="EC226" i="1"/>
  <c r="BQ152" i="1"/>
  <c r="BN152" i="1"/>
  <c r="BQ120" i="1"/>
  <c r="BN120" i="1"/>
  <c r="BN88" i="1"/>
  <c r="BQ88" i="1"/>
  <c r="BQ56" i="1"/>
  <c r="BN56" i="1"/>
  <c r="BN21" i="1"/>
  <c r="BQ21" i="1"/>
  <c r="BQ208" i="1"/>
  <c r="BN208" i="1"/>
  <c r="BQ176" i="1"/>
  <c r="BN176" i="1"/>
  <c r="BM44" i="1"/>
  <c r="BP44" i="1"/>
  <c r="EU153" i="1"/>
  <c r="EY153" i="1"/>
  <c r="EQ153" i="1"/>
  <c r="EK153" i="1"/>
  <c r="EF153" i="1"/>
  <c r="EE153" i="1"/>
  <c r="EC153" i="1"/>
  <c r="DY153" i="1"/>
  <c r="BO153" i="1"/>
  <c r="ES153" i="1"/>
  <c r="EZ153" i="1"/>
  <c r="EO153" i="1"/>
  <c r="BL153" i="1"/>
  <c r="EV153" i="1"/>
  <c r="EX153" i="1"/>
  <c r="ER153" i="1"/>
  <c r="EM153" i="1"/>
  <c r="EJ153" i="1"/>
  <c r="EB153" i="1"/>
  <c r="DW153" i="1"/>
  <c r="EL153" i="1"/>
  <c r="DX153" i="1"/>
  <c r="EA153" i="1"/>
  <c r="EW153" i="1"/>
  <c r="EI153" i="1"/>
  <c r="EP153" i="1"/>
  <c r="ED153" i="1"/>
  <c r="EG153" i="1"/>
  <c r="ET153" i="1"/>
  <c r="EN153" i="1"/>
  <c r="EH153" i="1"/>
  <c r="DZ153" i="1"/>
  <c r="EV22" i="1"/>
  <c r="EX22" i="1"/>
  <c r="EY22" i="1"/>
  <c r="EO22" i="1"/>
  <c r="EI22" i="1"/>
  <c r="DX22" i="1"/>
  <c r="DZ22" i="1"/>
  <c r="ET22" i="1"/>
  <c r="EW22" i="1"/>
  <c r="EZ22" i="1"/>
  <c r="EP22" i="1"/>
  <c r="EU22" i="1"/>
  <c r="ER22" i="1"/>
  <c r="EM22" i="1"/>
  <c r="EL22" i="1"/>
  <c r="EE22" i="1"/>
  <c r="ED22" i="1"/>
  <c r="EJ22" i="1"/>
  <c r="DY22" i="1"/>
  <c r="BO22" i="1"/>
  <c r="EQ22" i="1"/>
  <c r="EG22" i="1"/>
  <c r="EB22" i="1"/>
  <c r="BL22" i="1"/>
  <c r="EN22" i="1"/>
  <c r="DW22" i="1"/>
  <c r="EA22" i="1"/>
  <c r="ES22" i="1"/>
  <c r="EH22" i="1"/>
  <c r="EK22" i="1"/>
  <c r="EC22" i="1"/>
  <c r="EF22" i="1"/>
  <c r="BM277" i="1"/>
  <c r="BP277" i="1"/>
  <c r="BM213" i="1"/>
  <c r="BP213" i="1"/>
  <c r="EU361" i="1"/>
  <c r="EZ361" i="1"/>
  <c r="EO361" i="1"/>
  <c r="BO361" i="1"/>
  <c r="ES361" i="1"/>
  <c r="EY361" i="1"/>
  <c r="EP361" i="1"/>
  <c r="EV361" i="1"/>
  <c r="EX361" i="1"/>
  <c r="ER361" i="1"/>
  <c r="EM361" i="1"/>
  <c r="EK361" i="1"/>
  <c r="BL361" i="1"/>
  <c r="ET361" i="1"/>
  <c r="EW361" i="1"/>
  <c r="EQ361" i="1"/>
  <c r="EL361" i="1"/>
  <c r="EN361" i="1"/>
  <c r="ED361" i="1"/>
  <c r="DX361" i="1"/>
  <c r="EB361" i="1"/>
  <c r="EA361" i="1"/>
  <c r="EF361" i="1"/>
  <c r="EC361" i="1"/>
  <c r="DZ361" i="1"/>
  <c r="DY361" i="1"/>
  <c r="EH361" i="1"/>
  <c r="EG361" i="1"/>
  <c r="EE361" i="1"/>
  <c r="EJ361" i="1"/>
  <c r="DW361" i="1"/>
  <c r="EI361" i="1"/>
  <c r="BL227" i="1"/>
  <c r="EV227" i="1"/>
  <c r="EX227" i="1"/>
  <c r="EY227" i="1"/>
  <c r="EP227" i="1"/>
  <c r="EJ227" i="1"/>
  <c r="EG227" i="1"/>
  <c r="EA227" i="1"/>
  <c r="ET227" i="1"/>
  <c r="EW227" i="1"/>
  <c r="EZ227" i="1"/>
  <c r="EO227" i="1"/>
  <c r="EU227" i="1"/>
  <c r="EQ227" i="1"/>
  <c r="EN227" i="1"/>
  <c r="EK227" i="1"/>
  <c r="EF227" i="1"/>
  <c r="EB227" i="1"/>
  <c r="DZ227" i="1"/>
  <c r="EE227" i="1"/>
  <c r="ER227" i="1"/>
  <c r="EH227" i="1"/>
  <c r="EI227" i="1"/>
  <c r="EM227" i="1"/>
  <c r="DX227" i="1"/>
  <c r="DY227" i="1"/>
  <c r="BO227" i="1"/>
  <c r="ES227" i="1"/>
  <c r="EC227" i="1"/>
  <c r="EL227" i="1"/>
  <c r="ED227" i="1"/>
  <c r="DW227" i="1"/>
  <c r="BQ210" i="1"/>
  <c r="BN210" i="1"/>
  <c r="BL131" i="1"/>
  <c r="EU131" i="1"/>
  <c r="EY131" i="1"/>
  <c r="EQ131" i="1"/>
  <c r="EK131" i="1"/>
  <c r="EF131" i="1"/>
  <c r="EE131" i="1"/>
  <c r="DW131" i="1"/>
  <c r="EG131" i="1"/>
  <c r="ES131" i="1"/>
  <c r="EZ131" i="1"/>
  <c r="EO131" i="1"/>
  <c r="EV131" i="1"/>
  <c r="EX131" i="1"/>
  <c r="ER131" i="1"/>
  <c r="EM131" i="1"/>
  <c r="EJ131" i="1"/>
  <c r="EB131" i="1"/>
  <c r="EA131" i="1"/>
  <c r="EL131" i="1"/>
  <c r="DX131" i="1"/>
  <c r="DY131" i="1"/>
  <c r="EI131" i="1"/>
  <c r="BO131" i="1"/>
  <c r="EP131" i="1"/>
  <c r="ED131" i="1"/>
  <c r="EC131" i="1"/>
  <c r="ET131" i="1"/>
  <c r="EW131" i="1"/>
  <c r="EN131" i="1"/>
  <c r="EH131" i="1"/>
  <c r="DZ131" i="1"/>
  <c r="BL67" i="1"/>
  <c r="EV67" i="1"/>
  <c r="EX67" i="1"/>
  <c r="EY67" i="1"/>
  <c r="EO67" i="1"/>
  <c r="EI67" i="1"/>
  <c r="DX67" i="1"/>
  <c r="DZ67" i="1"/>
  <c r="ET67" i="1"/>
  <c r="EW67" i="1"/>
  <c r="EZ67" i="1"/>
  <c r="EP67" i="1"/>
  <c r="BO67" i="1"/>
  <c r="EU67" i="1"/>
  <c r="ER67" i="1"/>
  <c r="EM67" i="1"/>
  <c r="EK67" i="1"/>
  <c r="EE67" i="1"/>
  <c r="ED67" i="1"/>
  <c r="EB67" i="1"/>
  <c r="DY67" i="1"/>
  <c r="ES67" i="1"/>
  <c r="EQ67" i="1"/>
  <c r="EH67" i="1"/>
  <c r="EN67" i="1"/>
  <c r="EL67" i="1"/>
  <c r="EC67" i="1"/>
  <c r="EJ67" i="1"/>
  <c r="EG67" i="1"/>
  <c r="EF67" i="1"/>
  <c r="DW67" i="1"/>
  <c r="EA67" i="1"/>
  <c r="EV257" i="1"/>
  <c r="EW257" i="1"/>
  <c r="EZ257" i="1"/>
  <c r="EP257" i="1"/>
  <c r="EK257" i="1"/>
  <c r="BO257" i="1"/>
  <c r="ET257" i="1"/>
  <c r="EX257" i="1"/>
  <c r="EU257" i="1"/>
  <c r="ER257" i="1"/>
  <c r="EM257" i="1"/>
  <c r="EY257" i="1"/>
  <c r="EQ257" i="1"/>
  <c r="BL257" i="1"/>
  <c r="EO257" i="1"/>
  <c r="EL257" i="1"/>
  <c r="ES257" i="1"/>
  <c r="EN257" i="1"/>
  <c r="EH257" i="1"/>
  <c r="EC257" i="1"/>
  <c r="EI257" i="1"/>
  <c r="EJ257" i="1"/>
  <c r="EG257" i="1"/>
  <c r="EA257" i="1"/>
  <c r="ED257" i="1"/>
  <c r="DX257" i="1"/>
  <c r="DW257" i="1"/>
  <c r="DY257" i="1"/>
  <c r="EF257" i="1"/>
  <c r="EB257" i="1"/>
  <c r="DZ257" i="1"/>
  <c r="EE257" i="1"/>
  <c r="BM139" i="1"/>
  <c r="BP139" i="1"/>
  <c r="BP8" i="1"/>
  <c r="BM8" i="1"/>
  <c r="BM169" i="1"/>
  <c r="BP169" i="1"/>
  <c r="BN22" i="1"/>
  <c r="BQ22" i="1"/>
  <c r="BQ109" i="1"/>
  <c r="BN109" i="1"/>
  <c r="EV231" i="1"/>
  <c r="EY231" i="1"/>
  <c r="EP231" i="1"/>
  <c r="EK231" i="1"/>
  <c r="ET231" i="1"/>
  <c r="EZ231" i="1"/>
  <c r="EO231" i="1"/>
  <c r="EU231" i="1"/>
  <c r="EX231" i="1"/>
  <c r="EQ231" i="1"/>
  <c r="EN231" i="1"/>
  <c r="EL231" i="1"/>
  <c r="ED231" i="1"/>
  <c r="DX231" i="1"/>
  <c r="DW231" i="1"/>
  <c r="DY231" i="1"/>
  <c r="EF231" i="1"/>
  <c r="EB231" i="1"/>
  <c r="DZ231" i="1"/>
  <c r="EE231" i="1"/>
  <c r="BL231" i="1"/>
  <c r="ER231" i="1"/>
  <c r="EH231" i="1"/>
  <c r="EC231" i="1"/>
  <c r="EI231" i="1"/>
  <c r="BO231" i="1"/>
  <c r="ES231" i="1"/>
  <c r="EW231" i="1"/>
  <c r="EM231" i="1"/>
  <c r="EJ231" i="1"/>
  <c r="EG231" i="1"/>
  <c r="EA231" i="1"/>
  <c r="EV69" i="1"/>
  <c r="EY69" i="1"/>
  <c r="EO69" i="1"/>
  <c r="EK69" i="1"/>
  <c r="EE69" i="1"/>
  <c r="ED69" i="1"/>
  <c r="EJ69" i="1"/>
  <c r="DY69" i="1"/>
  <c r="ET69" i="1"/>
  <c r="EZ69" i="1"/>
  <c r="EP69" i="1"/>
  <c r="BO69" i="1"/>
  <c r="BL69" i="1"/>
  <c r="EU69" i="1"/>
  <c r="EX69" i="1"/>
  <c r="ER69" i="1"/>
  <c r="EM69" i="1"/>
  <c r="EI69" i="1"/>
  <c r="DX69" i="1"/>
  <c r="DZ69" i="1"/>
  <c r="EW69" i="1"/>
  <c r="EC69" i="1"/>
  <c r="EF69" i="1"/>
  <c r="ES69" i="1"/>
  <c r="EG69" i="1"/>
  <c r="EB69" i="1"/>
  <c r="EQ69" i="1"/>
  <c r="EL69" i="1"/>
  <c r="DW69" i="1"/>
  <c r="EA69" i="1"/>
  <c r="EN69" i="1"/>
  <c r="EH69" i="1"/>
  <c r="BN322" i="1"/>
  <c r="BQ322" i="1"/>
  <c r="EU363" i="1"/>
  <c r="EZ363" i="1"/>
  <c r="EO363" i="1"/>
  <c r="BO363" i="1"/>
  <c r="ES363" i="1"/>
  <c r="EY363" i="1"/>
  <c r="EP363" i="1"/>
  <c r="EV363" i="1"/>
  <c r="EX363" i="1"/>
  <c r="ER363" i="1"/>
  <c r="EM363" i="1"/>
  <c r="EL363" i="1"/>
  <c r="EW363" i="1"/>
  <c r="BL363" i="1"/>
  <c r="ET363" i="1"/>
  <c r="EK363" i="1"/>
  <c r="EQ363" i="1"/>
  <c r="EN363" i="1"/>
  <c r="EJ363" i="1"/>
  <c r="DW363" i="1"/>
  <c r="EI363" i="1"/>
  <c r="ED363" i="1"/>
  <c r="EC363" i="1"/>
  <c r="EE363" i="1"/>
  <c r="EF363" i="1"/>
  <c r="EG363" i="1"/>
  <c r="EA363" i="1"/>
  <c r="EH363" i="1"/>
  <c r="EB363" i="1"/>
  <c r="DY363" i="1"/>
  <c r="DX363" i="1"/>
  <c r="DZ363" i="1"/>
  <c r="BP288" i="1"/>
  <c r="BM288" i="1"/>
  <c r="BP224" i="1"/>
  <c r="BM224" i="1"/>
  <c r="BM327" i="1"/>
  <c r="BP327" i="1"/>
  <c r="BO268" i="1"/>
  <c r="EV268" i="1"/>
  <c r="EX268" i="1"/>
  <c r="EZ268" i="1"/>
  <c r="EP268" i="1"/>
  <c r="EJ268" i="1"/>
  <c r="EI268" i="1"/>
  <c r="DW268" i="1"/>
  <c r="BL268" i="1"/>
  <c r="ET268" i="1"/>
  <c r="EW268" i="1"/>
  <c r="EY268" i="1"/>
  <c r="EO268" i="1"/>
  <c r="EU268" i="1"/>
  <c r="ER268" i="1"/>
  <c r="EM268" i="1"/>
  <c r="EL268" i="1"/>
  <c r="EF268" i="1"/>
  <c r="EB268" i="1"/>
  <c r="DZ268" i="1"/>
  <c r="EG268" i="1"/>
  <c r="EQ268" i="1"/>
  <c r="EH268" i="1"/>
  <c r="EC268" i="1"/>
  <c r="EN268" i="1"/>
  <c r="DX268" i="1"/>
  <c r="DY268" i="1"/>
  <c r="ES268" i="1"/>
  <c r="EE268" i="1"/>
  <c r="EK268" i="1"/>
  <c r="ED268" i="1"/>
  <c r="EA268" i="1"/>
  <c r="BO204" i="1"/>
  <c r="EV204" i="1"/>
  <c r="EX204" i="1"/>
  <c r="EY204" i="1"/>
  <c r="EP204" i="1"/>
  <c r="EJ204" i="1"/>
  <c r="DW204" i="1"/>
  <c r="EA204" i="1"/>
  <c r="ET204" i="1"/>
  <c r="EW204" i="1"/>
  <c r="EZ204" i="1"/>
  <c r="EO204" i="1"/>
  <c r="BL204" i="1"/>
  <c r="EU204" i="1"/>
  <c r="EQ204" i="1"/>
  <c r="EM204" i="1"/>
  <c r="EK204" i="1"/>
  <c r="EF204" i="1"/>
  <c r="EC204" i="1"/>
  <c r="EI204" i="1"/>
  <c r="DY204" i="1"/>
  <c r="ES204" i="1"/>
  <c r="ER204" i="1"/>
  <c r="EG204" i="1"/>
  <c r="EN204" i="1"/>
  <c r="EL204" i="1"/>
  <c r="ED204" i="1"/>
  <c r="EB204" i="1"/>
  <c r="EH204" i="1"/>
  <c r="EE204" i="1"/>
  <c r="DX204" i="1"/>
  <c r="DZ204" i="1"/>
  <c r="BP120" i="1"/>
  <c r="BM120" i="1"/>
  <c r="BM56" i="1"/>
  <c r="BP56" i="1"/>
  <c r="BM138" i="1"/>
  <c r="BP138" i="1"/>
  <c r="BM74" i="1"/>
  <c r="BP74" i="1"/>
  <c r="BN347" i="1"/>
  <c r="BQ347" i="1"/>
  <c r="EU329" i="1"/>
  <c r="EX329" i="1"/>
  <c r="EZ329" i="1"/>
  <c r="EO329" i="1"/>
  <c r="EJ329" i="1"/>
  <c r="DW329" i="1"/>
  <c r="EI329" i="1"/>
  <c r="ES329" i="1"/>
  <c r="EW329" i="1"/>
  <c r="EY329" i="1"/>
  <c r="EP329" i="1"/>
  <c r="BL329" i="1"/>
  <c r="EV329" i="1"/>
  <c r="ER329" i="1"/>
  <c r="EM329" i="1"/>
  <c r="EL329" i="1"/>
  <c r="EF329" i="1"/>
  <c r="EC329" i="1"/>
  <c r="DZ329" i="1"/>
  <c r="DY329" i="1"/>
  <c r="ET329" i="1"/>
  <c r="EQ329" i="1"/>
  <c r="EG329" i="1"/>
  <c r="EN329" i="1"/>
  <c r="EK329" i="1"/>
  <c r="ED329" i="1"/>
  <c r="EB329" i="1"/>
  <c r="BO329" i="1"/>
  <c r="EH329" i="1"/>
  <c r="EE329" i="1"/>
  <c r="DX329" i="1"/>
  <c r="EA329" i="1"/>
  <c r="EU313" i="1"/>
  <c r="EZ313" i="1"/>
  <c r="EP313" i="1"/>
  <c r="EL313" i="1"/>
  <c r="EF313" i="1"/>
  <c r="EC313" i="1"/>
  <c r="DZ313" i="1"/>
  <c r="EI313" i="1"/>
  <c r="BO313" i="1"/>
  <c r="ES313" i="1"/>
  <c r="EY313" i="1"/>
  <c r="EO313" i="1"/>
  <c r="EV313" i="1"/>
  <c r="EX313" i="1"/>
  <c r="ER313" i="1"/>
  <c r="EM313" i="1"/>
  <c r="EJ313" i="1"/>
  <c r="DW313" i="1"/>
  <c r="DY313" i="1"/>
  <c r="ED313" i="1"/>
  <c r="EB313" i="1"/>
  <c r="ET313" i="1"/>
  <c r="EH313" i="1"/>
  <c r="EA313" i="1"/>
  <c r="EW313" i="1"/>
  <c r="EQ313" i="1"/>
  <c r="EK313" i="1"/>
  <c r="DX313" i="1"/>
  <c r="EE313" i="1"/>
  <c r="BL313" i="1"/>
  <c r="EN313" i="1"/>
  <c r="EG313" i="1"/>
  <c r="BP263" i="1"/>
  <c r="BM263" i="1"/>
  <c r="BM199" i="1"/>
  <c r="BP199" i="1"/>
  <c r="BL269" i="1"/>
  <c r="EV269" i="1"/>
  <c r="EX269" i="1"/>
  <c r="EZ269" i="1"/>
  <c r="EP269" i="1"/>
  <c r="BO269" i="1"/>
  <c r="ET269" i="1"/>
  <c r="EW269" i="1"/>
  <c r="EY269" i="1"/>
  <c r="EO269" i="1"/>
  <c r="EU269" i="1"/>
  <c r="ER269" i="1"/>
  <c r="EM269" i="1"/>
  <c r="EL269" i="1"/>
  <c r="ES269" i="1"/>
  <c r="EQ269" i="1"/>
  <c r="EH269" i="1"/>
  <c r="EC269" i="1"/>
  <c r="EI269" i="1"/>
  <c r="EN269" i="1"/>
  <c r="EK269" i="1"/>
  <c r="ED269" i="1"/>
  <c r="DX269" i="1"/>
  <c r="DW269" i="1"/>
  <c r="DY269" i="1"/>
  <c r="EF269" i="1"/>
  <c r="EB269" i="1"/>
  <c r="DZ269" i="1"/>
  <c r="EE269" i="1"/>
  <c r="EJ269" i="1"/>
  <c r="EG269" i="1"/>
  <c r="EA269" i="1"/>
  <c r="BQ180" i="1"/>
  <c r="BN180" i="1"/>
  <c r="BQ111" i="1"/>
  <c r="BN111" i="1"/>
  <c r="BQ44" i="1"/>
  <c r="BN44" i="1"/>
  <c r="BP367" i="1"/>
  <c r="BM367" i="1"/>
  <c r="BN350" i="1"/>
  <c r="BQ350" i="1"/>
  <c r="BO330" i="1"/>
  <c r="EU330" i="1"/>
  <c r="EX330" i="1"/>
  <c r="EZ330" i="1"/>
  <c r="EO330" i="1"/>
  <c r="ES330" i="1"/>
  <c r="EW330" i="1"/>
  <c r="EY330" i="1"/>
  <c r="EP330" i="1"/>
  <c r="EV330" i="1"/>
  <c r="ER330" i="1"/>
  <c r="EM330" i="1"/>
  <c r="EL330" i="1"/>
  <c r="EF330" i="1"/>
  <c r="EE330" i="1"/>
  <c r="EC330" i="1"/>
  <c r="DY330" i="1"/>
  <c r="ET330" i="1"/>
  <c r="EQ330" i="1"/>
  <c r="EH330" i="1"/>
  <c r="EB330" i="1"/>
  <c r="EA330" i="1"/>
  <c r="EN330" i="1"/>
  <c r="EK330" i="1"/>
  <c r="EJ330" i="1"/>
  <c r="DZ330" i="1"/>
  <c r="DX330" i="1"/>
  <c r="EG330" i="1"/>
  <c r="BL330" i="1"/>
  <c r="ED330" i="1"/>
  <c r="EI330" i="1"/>
  <c r="DW330" i="1"/>
  <c r="EU314" i="1"/>
  <c r="EZ314" i="1"/>
  <c r="EP314" i="1"/>
  <c r="BL314" i="1"/>
  <c r="ES314" i="1"/>
  <c r="BO314" i="1"/>
  <c r="EV314" i="1"/>
  <c r="EX314" i="1"/>
  <c r="ER314" i="1"/>
  <c r="EM314" i="1"/>
  <c r="EK314" i="1"/>
  <c r="ET314" i="1"/>
  <c r="EW314" i="1"/>
  <c r="EY314" i="1"/>
  <c r="EQ314" i="1"/>
  <c r="EO314" i="1"/>
  <c r="EN314" i="1"/>
  <c r="EL314" i="1"/>
  <c r="ED314" i="1"/>
  <c r="DX314" i="1"/>
  <c r="DZ314" i="1"/>
  <c r="DW314" i="1"/>
  <c r="EF314" i="1"/>
  <c r="EE314" i="1"/>
  <c r="EA314" i="1"/>
  <c r="DY314" i="1"/>
  <c r="EH314" i="1"/>
  <c r="EI314" i="1"/>
  <c r="EC314" i="1"/>
  <c r="EJ314" i="1"/>
  <c r="EB314" i="1"/>
  <c r="EG314" i="1"/>
  <c r="BL351" i="1"/>
  <c r="EU351" i="1"/>
  <c r="EZ351" i="1"/>
  <c r="EO351" i="1"/>
  <c r="ES351" i="1"/>
  <c r="EV351" i="1"/>
  <c r="EX351" i="1"/>
  <c r="ER351" i="1"/>
  <c r="EM351" i="1"/>
  <c r="EK351" i="1"/>
  <c r="EY351" i="1"/>
  <c r="BO351" i="1"/>
  <c r="EQ351" i="1"/>
  <c r="EL351" i="1"/>
  <c r="ET351" i="1"/>
  <c r="EP351" i="1"/>
  <c r="EW351" i="1"/>
  <c r="EN351" i="1"/>
  <c r="ED351" i="1"/>
  <c r="DX351" i="1"/>
  <c r="EB351" i="1"/>
  <c r="EA351" i="1"/>
  <c r="EF351" i="1"/>
  <c r="EC351" i="1"/>
  <c r="DZ351" i="1"/>
  <c r="DY351" i="1"/>
  <c r="EH351" i="1"/>
  <c r="EG351" i="1"/>
  <c r="EE351" i="1"/>
  <c r="EJ351" i="1"/>
  <c r="DW351" i="1"/>
  <c r="EI351" i="1"/>
  <c r="BM250" i="1"/>
  <c r="BP250" i="1"/>
  <c r="BM186" i="1"/>
  <c r="BP186" i="1"/>
  <c r="BP167" i="1"/>
  <c r="BM167" i="1"/>
  <c r="BM36" i="1"/>
  <c r="BP36" i="1"/>
  <c r="BL217" i="1"/>
  <c r="EV217" i="1"/>
  <c r="EY217" i="1"/>
  <c r="EP217" i="1"/>
  <c r="EL217" i="1"/>
  <c r="BO217" i="1"/>
  <c r="ET217" i="1"/>
  <c r="EZ217" i="1"/>
  <c r="EO217" i="1"/>
  <c r="EU217" i="1"/>
  <c r="EX217" i="1"/>
  <c r="EQ217" i="1"/>
  <c r="EN217" i="1"/>
  <c r="EW217" i="1"/>
  <c r="ES217" i="1"/>
  <c r="ER217" i="1"/>
  <c r="EH217" i="1"/>
  <c r="EC217" i="1"/>
  <c r="DZ217" i="1"/>
  <c r="EM217" i="1"/>
  <c r="EK217" i="1"/>
  <c r="EJ217" i="1"/>
  <c r="EG217" i="1"/>
  <c r="EE217" i="1"/>
  <c r="DX217" i="1"/>
  <c r="DY217" i="1"/>
  <c r="EB217" i="1"/>
  <c r="EA217" i="1"/>
  <c r="ED217" i="1"/>
  <c r="DW217" i="1"/>
  <c r="EF217" i="1"/>
  <c r="EI217" i="1"/>
  <c r="BQ139" i="1"/>
  <c r="BN139" i="1"/>
  <c r="BQ75" i="1"/>
  <c r="BN75" i="1"/>
  <c r="BN8" i="1"/>
  <c r="BQ8" i="1"/>
  <c r="EV113" i="1"/>
  <c r="EX113" i="1"/>
  <c r="EY113" i="1"/>
  <c r="EQ113" i="1"/>
  <c r="BO113" i="1"/>
  <c r="ET113" i="1"/>
  <c r="EW113" i="1"/>
  <c r="EZ113" i="1"/>
  <c r="EO113" i="1"/>
  <c r="BL113" i="1"/>
  <c r="EU113" i="1"/>
  <c r="ER113" i="1"/>
  <c r="EM113" i="1"/>
  <c r="EK113" i="1"/>
  <c r="ES113" i="1"/>
  <c r="EP113" i="1"/>
  <c r="EH113" i="1"/>
  <c r="EI113" i="1"/>
  <c r="DZ113" i="1"/>
  <c r="EN113" i="1"/>
  <c r="EL113" i="1"/>
  <c r="ED113" i="1"/>
  <c r="DX113" i="1"/>
  <c r="EG113" i="1"/>
  <c r="EA113" i="1"/>
  <c r="EF113" i="1"/>
  <c r="EE113" i="1"/>
  <c r="EC113" i="1"/>
  <c r="DY113" i="1"/>
  <c r="EJ113" i="1"/>
  <c r="EB113" i="1"/>
  <c r="DW113" i="1"/>
  <c r="EU137" i="1"/>
  <c r="EX137" i="1"/>
  <c r="EY137" i="1"/>
  <c r="EQ137" i="1"/>
  <c r="BO137" i="1"/>
  <c r="ES137" i="1"/>
  <c r="EW137" i="1"/>
  <c r="EZ137" i="1"/>
  <c r="EO137" i="1"/>
  <c r="BL137" i="1"/>
  <c r="EV137" i="1"/>
  <c r="ER137" i="1"/>
  <c r="EM137" i="1"/>
  <c r="EK137" i="1"/>
  <c r="EF137" i="1"/>
  <c r="EE137" i="1"/>
  <c r="EC137" i="1"/>
  <c r="DW137" i="1"/>
  <c r="ET137" i="1"/>
  <c r="EP137" i="1"/>
  <c r="EH137" i="1"/>
  <c r="EB137" i="1"/>
  <c r="DY137" i="1"/>
  <c r="EN137" i="1"/>
  <c r="EL137" i="1"/>
  <c r="EJ137" i="1"/>
  <c r="EG137" i="1"/>
  <c r="DX137" i="1"/>
  <c r="DZ137" i="1"/>
  <c r="ED137" i="1"/>
  <c r="EI137" i="1"/>
  <c r="EA137" i="1"/>
  <c r="BM330" i="1"/>
  <c r="BP330" i="1"/>
  <c r="BN361" i="1"/>
  <c r="BQ361" i="1"/>
  <c r="BQ317" i="1"/>
  <c r="BN317" i="1"/>
  <c r="BP257" i="1"/>
  <c r="BM257" i="1"/>
  <c r="BM193" i="1"/>
  <c r="BP193" i="1"/>
  <c r="BQ285" i="1"/>
  <c r="BN285" i="1"/>
  <c r="BQ221" i="1"/>
  <c r="BN221" i="1"/>
  <c r="BL181" i="1"/>
  <c r="EU181" i="1"/>
  <c r="EY181" i="1"/>
  <c r="EQ181" i="1"/>
  <c r="EK181" i="1"/>
  <c r="EF181" i="1"/>
  <c r="EE181" i="1"/>
  <c r="DW181" i="1"/>
  <c r="EC181" i="1"/>
  <c r="BO181" i="1"/>
  <c r="ES181" i="1"/>
  <c r="EZ181" i="1"/>
  <c r="EO181" i="1"/>
  <c r="EV181" i="1"/>
  <c r="EX181" i="1"/>
  <c r="ER181" i="1"/>
  <c r="EM181" i="1"/>
  <c r="EJ181" i="1"/>
  <c r="EB181" i="1"/>
  <c r="EA181" i="1"/>
  <c r="EL181" i="1"/>
  <c r="DX181" i="1"/>
  <c r="DY181" i="1"/>
  <c r="EW181" i="1"/>
  <c r="EI181" i="1"/>
  <c r="EP181" i="1"/>
  <c r="ED181" i="1"/>
  <c r="EG181" i="1"/>
  <c r="ET181" i="1"/>
  <c r="EN181" i="1"/>
  <c r="EH181" i="1"/>
  <c r="DZ181" i="1"/>
  <c r="BL246" i="1"/>
  <c r="EV246" i="1"/>
  <c r="EZ246" i="1"/>
  <c r="EP246" i="1"/>
  <c r="ET246" i="1"/>
  <c r="EY246" i="1"/>
  <c r="EO246" i="1"/>
  <c r="BO246" i="1"/>
  <c r="EU246" i="1"/>
  <c r="EW246" i="1"/>
  <c r="ER246" i="1"/>
  <c r="EM246" i="1"/>
  <c r="EL246" i="1"/>
  <c r="EX246" i="1"/>
  <c r="ES246" i="1"/>
  <c r="EQ246" i="1"/>
  <c r="EK246" i="1"/>
  <c r="EN246" i="1"/>
  <c r="ED246" i="1"/>
  <c r="DX246" i="1"/>
  <c r="EA246" i="1"/>
  <c r="DY246" i="1"/>
  <c r="EF246" i="1"/>
  <c r="EB246" i="1"/>
  <c r="DZ246" i="1"/>
  <c r="EG246" i="1"/>
  <c r="EH246" i="1"/>
  <c r="EE246" i="1"/>
  <c r="EC246" i="1"/>
  <c r="EJ246" i="1"/>
  <c r="EI246" i="1"/>
  <c r="DW246" i="1"/>
  <c r="BO184" i="1"/>
  <c r="EU184" i="1"/>
  <c r="EY184" i="1"/>
  <c r="EP184" i="1"/>
  <c r="EK184" i="1"/>
  <c r="EF184" i="1"/>
  <c r="EC184" i="1"/>
  <c r="EI184" i="1"/>
  <c r="EE184" i="1"/>
  <c r="BL184" i="1"/>
  <c r="ES184" i="1"/>
  <c r="EZ184" i="1"/>
  <c r="EO184" i="1"/>
  <c r="EV184" i="1"/>
  <c r="EX184" i="1"/>
  <c r="ER184" i="1"/>
  <c r="EN184" i="1"/>
  <c r="EJ184" i="1"/>
  <c r="DW184" i="1"/>
  <c r="DZ184" i="1"/>
  <c r="EL184" i="1"/>
  <c r="DX184" i="1"/>
  <c r="DY184" i="1"/>
  <c r="EG184" i="1"/>
  <c r="EQ184" i="1"/>
  <c r="ED184" i="1"/>
  <c r="EB184" i="1"/>
  <c r="ET184" i="1"/>
  <c r="EW184" i="1"/>
  <c r="EM184" i="1"/>
  <c r="EH184" i="1"/>
  <c r="EA184" i="1"/>
  <c r="BQ216" i="1"/>
  <c r="BN216" i="1"/>
  <c r="BQ242" i="1"/>
  <c r="BN242" i="1"/>
  <c r="BL123" i="1"/>
  <c r="EU123" i="1"/>
  <c r="EY123" i="1"/>
  <c r="EQ123" i="1"/>
  <c r="ES123" i="1"/>
  <c r="EV123" i="1"/>
  <c r="EX123" i="1"/>
  <c r="ER123" i="1"/>
  <c r="EM123" i="1"/>
  <c r="EL123" i="1"/>
  <c r="BO123" i="1"/>
  <c r="EZ123" i="1"/>
  <c r="EW123" i="1"/>
  <c r="EP123" i="1"/>
  <c r="EK123" i="1"/>
  <c r="ET123" i="1"/>
  <c r="EO123" i="1"/>
  <c r="EN123" i="1"/>
  <c r="ED123" i="1"/>
  <c r="DX123" i="1"/>
  <c r="EC123" i="1"/>
  <c r="EA123" i="1"/>
  <c r="EF123" i="1"/>
  <c r="EE123" i="1"/>
  <c r="DW123" i="1"/>
  <c r="DY123" i="1"/>
  <c r="EH123" i="1"/>
  <c r="EI123" i="1"/>
  <c r="DZ123" i="1"/>
  <c r="EJ123" i="1"/>
  <c r="EB123" i="1"/>
  <c r="EG123" i="1"/>
  <c r="BO59" i="1"/>
  <c r="EV59" i="1"/>
  <c r="EX59" i="1"/>
  <c r="EY59" i="1"/>
  <c r="EO59" i="1"/>
  <c r="EL59" i="1"/>
  <c r="ET59" i="1"/>
  <c r="EW59" i="1"/>
  <c r="BL59" i="1"/>
  <c r="EU59" i="1"/>
  <c r="ER59" i="1"/>
  <c r="EM59" i="1"/>
  <c r="EZ59" i="1"/>
  <c r="EK59" i="1"/>
  <c r="ES59" i="1"/>
  <c r="EQ59" i="1"/>
  <c r="EP59" i="1"/>
  <c r="EN59" i="1"/>
  <c r="EG59" i="1"/>
  <c r="EH59" i="1"/>
  <c r="EF59" i="1"/>
  <c r="EI59" i="1"/>
  <c r="DX59" i="1"/>
  <c r="DZ59" i="1"/>
  <c r="EC59" i="1"/>
  <c r="DW59" i="1"/>
  <c r="EJ59" i="1"/>
  <c r="EA59" i="1"/>
  <c r="EE59" i="1"/>
  <c r="ED59" i="1"/>
  <c r="EB59" i="1"/>
  <c r="DY59" i="1"/>
  <c r="BL289" i="1"/>
  <c r="EU289" i="1"/>
  <c r="EZ289" i="1"/>
  <c r="EP289" i="1"/>
  <c r="EL289" i="1"/>
  <c r="BO289" i="1"/>
  <c r="ES289" i="1"/>
  <c r="EY289" i="1"/>
  <c r="EO289" i="1"/>
  <c r="EV289" i="1"/>
  <c r="EX289" i="1"/>
  <c r="ER289" i="1"/>
  <c r="EM289" i="1"/>
  <c r="EK289" i="1"/>
  <c r="EQ289" i="1"/>
  <c r="ET289" i="1"/>
  <c r="EW289" i="1"/>
  <c r="EN289" i="1"/>
  <c r="ED289" i="1"/>
  <c r="DX289" i="1"/>
  <c r="EB289" i="1"/>
  <c r="EE289" i="1"/>
  <c r="EF289" i="1"/>
  <c r="EC289" i="1"/>
  <c r="DZ289" i="1"/>
  <c r="EI289" i="1"/>
  <c r="EH289" i="1"/>
  <c r="EG289" i="1"/>
  <c r="EA289" i="1"/>
  <c r="EJ289" i="1"/>
  <c r="DW289" i="1"/>
  <c r="DY289" i="1"/>
  <c r="BM131" i="1"/>
  <c r="BP131" i="1"/>
  <c r="BM157" i="1"/>
  <c r="BP157" i="1"/>
  <c r="BP101" i="1"/>
  <c r="BM101" i="1"/>
  <c r="BQ181" i="1"/>
  <c r="BN181" i="1"/>
  <c r="BM153" i="1"/>
  <c r="BP153" i="1"/>
  <c r="BM361" i="1"/>
  <c r="BP361" i="1"/>
  <c r="BP300" i="1"/>
  <c r="BM300" i="1"/>
  <c r="BP236" i="1"/>
  <c r="BM236" i="1"/>
  <c r="BM319" i="1"/>
  <c r="BP319" i="1"/>
  <c r="BM164" i="1"/>
  <c r="BP164" i="1"/>
  <c r="BM100" i="1"/>
  <c r="BP100" i="1"/>
  <c r="BP33" i="1"/>
  <c r="BM33" i="1"/>
  <c r="BP134" i="1"/>
  <c r="BM134" i="1"/>
  <c r="BM70" i="1"/>
  <c r="BP70" i="1"/>
  <c r="BQ343" i="1"/>
  <c r="BN343" i="1"/>
  <c r="BO317" i="1"/>
  <c r="EU317" i="1"/>
  <c r="EX317" i="1"/>
  <c r="EZ317" i="1"/>
  <c r="EP317" i="1"/>
  <c r="ES317" i="1"/>
  <c r="EW317" i="1"/>
  <c r="EY317" i="1"/>
  <c r="EO317" i="1"/>
  <c r="BL317" i="1"/>
  <c r="EV317" i="1"/>
  <c r="ER317" i="1"/>
  <c r="EM317" i="1"/>
  <c r="EK317" i="1"/>
  <c r="EQ317" i="1"/>
  <c r="EN317" i="1"/>
  <c r="ET317" i="1"/>
  <c r="EL317" i="1"/>
  <c r="EF317" i="1"/>
  <c r="EC317" i="1"/>
  <c r="DZ317" i="1"/>
  <c r="DY317" i="1"/>
  <c r="DX317" i="1"/>
  <c r="EE317" i="1"/>
  <c r="ED317" i="1"/>
  <c r="EG317" i="1"/>
  <c r="EI317" i="1"/>
  <c r="EH317" i="1"/>
  <c r="DW317" i="1"/>
  <c r="EA317" i="1"/>
  <c r="EJ317" i="1"/>
  <c r="EB317" i="1"/>
  <c r="BP291" i="1"/>
  <c r="BM291" i="1"/>
  <c r="BM227" i="1"/>
  <c r="BP227" i="1"/>
  <c r="BM326" i="1"/>
  <c r="BP326" i="1"/>
  <c r="BO272" i="1"/>
  <c r="EV272" i="1"/>
  <c r="EX272" i="1"/>
  <c r="EZ272" i="1"/>
  <c r="EP272" i="1"/>
  <c r="EK272" i="1"/>
  <c r="BL272" i="1"/>
  <c r="ET272" i="1"/>
  <c r="EW272" i="1"/>
  <c r="EY272" i="1"/>
  <c r="EO272" i="1"/>
  <c r="EU272" i="1"/>
  <c r="ER272" i="1"/>
  <c r="EM272" i="1"/>
  <c r="EQ272" i="1"/>
  <c r="EL272" i="1"/>
  <c r="ES272" i="1"/>
  <c r="EN272" i="1"/>
  <c r="EH272" i="1"/>
  <c r="EE272" i="1"/>
  <c r="DY272" i="1"/>
  <c r="EJ272" i="1"/>
  <c r="EI272" i="1"/>
  <c r="EC272" i="1"/>
  <c r="ED272" i="1"/>
  <c r="DX272" i="1"/>
  <c r="EA272" i="1"/>
  <c r="EG272" i="1"/>
  <c r="EF272" i="1"/>
  <c r="EB272" i="1"/>
  <c r="DZ272" i="1"/>
  <c r="DW272" i="1"/>
  <c r="BO208" i="1"/>
  <c r="EV208" i="1"/>
  <c r="EY208" i="1"/>
  <c r="EP208" i="1"/>
  <c r="EK208" i="1"/>
  <c r="EF208" i="1"/>
  <c r="EC208" i="1"/>
  <c r="EI208" i="1"/>
  <c r="EE208" i="1"/>
  <c r="BL208" i="1"/>
  <c r="ET208" i="1"/>
  <c r="EZ208" i="1"/>
  <c r="EO208" i="1"/>
  <c r="EU208" i="1"/>
  <c r="EX208" i="1"/>
  <c r="EQ208" i="1"/>
  <c r="EN208" i="1"/>
  <c r="EJ208" i="1"/>
  <c r="DW208" i="1"/>
  <c r="DZ208" i="1"/>
  <c r="ED208" i="1"/>
  <c r="EB208" i="1"/>
  <c r="ES208" i="1"/>
  <c r="EH208" i="1"/>
  <c r="EA208" i="1"/>
  <c r="EW208" i="1"/>
  <c r="ER208" i="1"/>
  <c r="EL208" i="1"/>
  <c r="DX208" i="1"/>
  <c r="DY208" i="1"/>
  <c r="EM208" i="1"/>
  <c r="EG208" i="1"/>
  <c r="BO172" i="1"/>
  <c r="EU172" i="1"/>
  <c r="EX172" i="1"/>
  <c r="EY172" i="1"/>
  <c r="EP172" i="1"/>
  <c r="EL172" i="1"/>
  <c r="ES172" i="1"/>
  <c r="EW172" i="1"/>
  <c r="EZ172" i="1"/>
  <c r="EO172" i="1"/>
  <c r="EV172" i="1"/>
  <c r="ER172" i="1"/>
  <c r="EM172" i="1"/>
  <c r="EK172" i="1"/>
  <c r="ET172" i="1"/>
  <c r="EQ172" i="1"/>
  <c r="BL172" i="1"/>
  <c r="EN172" i="1"/>
  <c r="EH172" i="1"/>
  <c r="EG172" i="1"/>
  <c r="EE172" i="1"/>
  <c r="EJ172" i="1"/>
  <c r="DW172" i="1"/>
  <c r="EA172" i="1"/>
  <c r="ED172" i="1"/>
  <c r="DX172" i="1"/>
  <c r="EB172" i="1"/>
  <c r="DZ172" i="1"/>
  <c r="EF172" i="1"/>
  <c r="EC172" i="1"/>
  <c r="EI172" i="1"/>
  <c r="DY172" i="1"/>
  <c r="BO140" i="1"/>
  <c r="EU140" i="1"/>
  <c r="EY140" i="1"/>
  <c r="EP140" i="1"/>
  <c r="EK140" i="1"/>
  <c r="EF140" i="1"/>
  <c r="EC140" i="1"/>
  <c r="EI140" i="1"/>
  <c r="DY140" i="1"/>
  <c r="ES140" i="1"/>
  <c r="EZ140" i="1"/>
  <c r="EO140" i="1"/>
  <c r="EV140" i="1"/>
  <c r="EX140" i="1"/>
  <c r="ER140" i="1"/>
  <c r="EM140" i="1"/>
  <c r="EJ140" i="1"/>
  <c r="DW140" i="1"/>
  <c r="EA140" i="1"/>
  <c r="BL140" i="1"/>
  <c r="EW140" i="1"/>
  <c r="ED140" i="1"/>
  <c r="EB140" i="1"/>
  <c r="ET140" i="1"/>
  <c r="EH140" i="1"/>
  <c r="EE140" i="1"/>
  <c r="EQ140" i="1"/>
  <c r="EL140" i="1"/>
  <c r="DX140" i="1"/>
  <c r="DZ140" i="1"/>
  <c r="EN140" i="1"/>
  <c r="EG140" i="1"/>
  <c r="BO108" i="1"/>
  <c r="BL108" i="1"/>
  <c r="EV108" i="1"/>
  <c r="EY108" i="1"/>
  <c r="EP108" i="1"/>
  <c r="EK108" i="1"/>
  <c r="ET108" i="1"/>
  <c r="EZ108" i="1"/>
  <c r="EO108" i="1"/>
  <c r="EU108" i="1"/>
  <c r="EX108" i="1"/>
  <c r="ER108" i="1"/>
  <c r="EM108" i="1"/>
  <c r="EL108" i="1"/>
  <c r="EC108" i="1"/>
  <c r="DW108" i="1"/>
  <c r="ED108" i="1"/>
  <c r="DZ108" i="1"/>
  <c r="EW108" i="1"/>
  <c r="EQ108" i="1"/>
  <c r="EG108" i="1"/>
  <c r="EJ108" i="1"/>
  <c r="DX108" i="1"/>
  <c r="ES108" i="1"/>
  <c r="EN108" i="1"/>
  <c r="EI108" i="1"/>
  <c r="EH108" i="1"/>
  <c r="EA108" i="1"/>
  <c r="EF108" i="1"/>
  <c r="EB108" i="1"/>
  <c r="DY108" i="1"/>
  <c r="EE108" i="1"/>
  <c r="BO76" i="1"/>
  <c r="EV76" i="1"/>
  <c r="EX76" i="1"/>
  <c r="EY76" i="1"/>
  <c r="EO76" i="1"/>
  <c r="EI76" i="1"/>
  <c r="EH76" i="1"/>
  <c r="EA76" i="1"/>
  <c r="ET76" i="1"/>
  <c r="EW76" i="1"/>
  <c r="EZ76" i="1"/>
  <c r="EP76" i="1"/>
  <c r="EU76" i="1"/>
  <c r="ER76" i="1"/>
  <c r="EM76" i="1"/>
  <c r="EK76" i="1"/>
  <c r="EE76" i="1"/>
  <c r="EF76" i="1"/>
  <c r="EB76" i="1"/>
  <c r="DY76" i="1"/>
  <c r="EQ76" i="1"/>
  <c r="EG76" i="1"/>
  <c r="DX76" i="1"/>
  <c r="EN76" i="1"/>
  <c r="DW76" i="1"/>
  <c r="DZ76" i="1"/>
  <c r="ES76" i="1"/>
  <c r="EJ76" i="1"/>
  <c r="BL76" i="1"/>
  <c r="EL76" i="1"/>
  <c r="EC76" i="1"/>
  <c r="ED76" i="1"/>
  <c r="EV41" i="1"/>
  <c r="EY41" i="1"/>
  <c r="EO41" i="1"/>
  <c r="EL41" i="1"/>
  <c r="EE41" i="1"/>
  <c r="ED41" i="1"/>
  <c r="EB41" i="1"/>
  <c r="DY41" i="1"/>
  <c r="ET41" i="1"/>
  <c r="EZ41" i="1"/>
  <c r="EP41" i="1"/>
  <c r="BL41" i="1"/>
  <c r="EU41" i="1"/>
  <c r="EX41" i="1"/>
  <c r="ER41" i="1"/>
  <c r="EM41" i="1"/>
  <c r="EI41" i="1"/>
  <c r="DX41" i="1"/>
  <c r="EA41" i="1"/>
  <c r="EW41" i="1"/>
  <c r="EC41" i="1"/>
  <c r="EJ41" i="1"/>
  <c r="BO41" i="1"/>
  <c r="ES41" i="1"/>
  <c r="EG41" i="1"/>
  <c r="EF41" i="1"/>
  <c r="EQ41" i="1"/>
  <c r="EK41" i="1"/>
  <c r="DW41" i="1"/>
  <c r="DZ41" i="1"/>
  <c r="EN41" i="1"/>
  <c r="EH41" i="1"/>
  <c r="BO9" i="1"/>
  <c r="EV9" i="1"/>
  <c r="EZ9" i="1"/>
  <c r="EO9" i="1"/>
  <c r="ET9" i="1"/>
  <c r="EU9" i="1"/>
  <c r="EX9" i="1"/>
  <c r="ER9" i="1"/>
  <c r="EN9" i="1"/>
  <c r="EK9" i="1"/>
  <c r="EY9" i="1"/>
  <c r="BL9" i="1"/>
  <c r="EW9" i="1"/>
  <c r="EQ9" i="1"/>
  <c r="EL9" i="1"/>
  <c r="ES9" i="1"/>
  <c r="EP9" i="1"/>
  <c r="EM9" i="1"/>
  <c r="EC9" i="1"/>
  <c r="DW9" i="1"/>
  <c r="EJ9" i="1"/>
  <c r="DZ9" i="1"/>
  <c r="EE9" i="1"/>
  <c r="ED9" i="1"/>
  <c r="DX9" i="1"/>
  <c r="DY9" i="1"/>
  <c r="EG9" i="1"/>
  <c r="EF9" i="1"/>
  <c r="EB9" i="1"/>
  <c r="EI9" i="1"/>
  <c r="EH9" i="1"/>
  <c r="EA9" i="1"/>
  <c r="BQ259" i="1"/>
  <c r="BN259" i="1"/>
  <c r="BQ195" i="1"/>
  <c r="BN195" i="1"/>
  <c r="EU162" i="1"/>
  <c r="EX162" i="1"/>
  <c r="EY162" i="1"/>
  <c r="EP162" i="1"/>
  <c r="EJ162" i="1"/>
  <c r="DW162" i="1"/>
  <c r="EA162" i="1"/>
  <c r="ES162" i="1"/>
  <c r="EW162" i="1"/>
  <c r="EZ162" i="1"/>
  <c r="EO162" i="1"/>
  <c r="BO162" i="1"/>
  <c r="EV162" i="1"/>
  <c r="ER162" i="1"/>
  <c r="EN162" i="1"/>
  <c r="EK162" i="1"/>
  <c r="EF162" i="1"/>
  <c r="EC162" i="1"/>
  <c r="EE162" i="1"/>
  <c r="DY162" i="1"/>
  <c r="ET162" i="1"/>
  <c r="EQ162" i="1"/>
  <c r="EG162" i="1"/>
  <c r="BL162" i="1"/>
  <c r="EM162" i="1"/>
  <c r="EL162" i="1"/>
  <c r="ED162" i="1"/>
  <c r="EB162" i="1"/>
  <c r="EH162" i="1"/>
  <c r="EI162" i="1"/>
  <c r="DX162" i="1"/>
  <c r="DZ162" i="1"/>
  <c r="EU130" i="1"/>
  <c r="EY130" i="1"/>
  <c r="EP130" i="1"/>
  <c r="BL130" i="1"/>
  <c r="ES130" i="1"/>
  <c r="EZ130" i="1"/>
  <c r="EO130" i="1"/>
  <c r="BO130" i="1"/>
  <c r="EV130" i="1"/>
  <c r="EX130" i="1"/>
  <c r="ER130" i="1"/>
  <c r="EN130" i="1"/>
  <c r="EL130" i="1"/>
  <c r="EQ130" i="1"/>
  <c r="EM130" i="1"/>
  <c r="EK130" i="1"/>
  <c r="ET130" i="1"/>
  <c r="EW130" i="1"/>
  <c r="ED130" i="1"/>
  <c r="DX130" i="1"/>
  <c r="EB130" i="1"/>
  <c r="DZ130" i="1"/>
  <c r="EF130" i="1"/>
  <c r="EC130" i="1"/>
  <c r="EE130" i="1"/>
  <c r="DY130" i="1"/>
  <c r="EH130" i="1"/>
  <c r="EG130" i="1"/>
  <c r="EI130" i="1"/>
  <c r="EJ130" i="1"/>
  <c r="DW130" i="1"/>
  <c r="EA130" i="1"/>
  <c r="BL98" i="1"/>
  <c r="EV98" i="1"/>
  <c r="EY98" i="1"/>
  <c r="EO98" i="1"/>
  <c r="EK98" i="1"/>
  <c r="EE98" i="1"/>
  <c r="EF98" i="1"/>
  <c r="EH98" i="1"/>
  <c r="DY98" i="1"/>
  <c r="ET98" i="1"/>
  <c r="EZ98" i="1"/>
  <c r="EP98" i="1"/>
  <c r="BO98" i="1"/>
  <c r="EU98" i="1"/>
  <c r="EX98" i="1"/>
  <c r="ER98" i="1"/>
  <c r="EN98" i="1"/>
  <c r="EI98" i="1"/>
  <c r="ED98" i="1"/>
  <c r="EA98" i="1"/>
  <c r="EL98" i="1"/>
  <c r="DW98" i="1"/>
  <c r="DZ98" i="1"/>
  <c r="EJ98" i="1"/>
  <c r="EQ98" i="1"/>
  <c r="EC98" i="1"/>
  <c r="DX98" i="1"/>
  <c r="ES98" i="1"/>
  <c r="EW98" i="1"/>
  <c r="EM98" i="1"/>
  <c r="EG98" i="1"/>
  <c r="EB98" i="1"/>
  <c r="BL66" i="1"/>
  <c r="EV66" i="1"/>
  <c r="EY66" i="1"/>
  <c r="EO66" i="1"/>
  <c r="EK66" i="1"/>
  <c r="EE66" i="1"/>
  <c r="EF66" i="1"/>
  <c r="EH66" i="1"/>
  <c r="DY66" i="1"/>
  <c r="ET66" i="1"/>
  <c r="EZ66" i="1"/>
  <c r="EP66" i="1"/>
  <c r="BO66" i="1"/>
  <c r="EU66" i="1"/>
  <c r="EX66" i="1"/>
  <c r="ER66" i="1"/>
  <c r="EM66" i="1"/>
  <c r="EI66" i="1"/>
  <c r="ED66" i="1"/>
  <c r="EA66" i="1"/>
  <c r="EL66" i="1"/>
  <c r="DW66" i="1"/>
  <c r="DZ66" i="1"/>
  <c r="EW66" i="1"/>
  <c r="EJ66" i="1"/>
  <c r="EQ66" i="1"/>
  <c r="EC66" i="1"/>
  <c r="DX66" i="1"/>
  <c r="ES66" i="1"/>
  <c r="EN66" i="1"/>
  <c r="EG66" i="1"/>
  <c r="EB66" i="1"/>
  <c r="EV31" i="1"/>
  <c r="EX31" i="1"/>
  <c r="EY31" i="1"/>
  <c r="EO31" i="1"/>
  <c r="BL31" i="1"/>
  <c r="ET31" i="1"/>
  <c r="EW31" i="1"/>
  <c r="EZ31" i="1"/>
  <c r="EP31" i="1"/>
  <c r="BO31" i="1"/>
  <c r="EU31" i="1"/>
  <c r="ER31" i="1"/>
  <c r="EN31" i="1"/>
  <c r="EL31" i="1"/>
  <c r="ES31" i="1"/>
  <c r="EQ31" i="1"/>
  <c r="EM31" i="1"/>
  <c r="EK31" i="1"/>
  <c r="EC31" i="1"/>
  <c r="DW31" i="1"/>
  <c r="EF31" i="1"/>
  <c r="DZ31" i="1"/>
  <c r="EE31" i="1"/>
  <c r="ED31" i="1"/>
  <c r="EB31" i="1"/>
  <c r="DY31" i="1"/>
  <c r="EG31" i="1"/>
  <c r="EJ31" i="1"/>
  <c r="EI31" i="1"/>
  <c r="EA31" i="1"/>
  <c r="EH31" i="1"/>
  <c r="DX31" i="1"/>
  <c r="BO334" i="1"/>
  <c r="EU334" i="1"/>
  <c r="EX334" i="1"/>
  <c r="EZ334" i="1"/>
  <c r="EO334" i="1"/>
  <c r="EK334" i="1"/>
  <c r="ES334" i="1"/>
  <c r="EW334" i="1"/>
  <c r="EY334" i="1"/>
  <c r="EP334" i="1"/>
  <c r="EV334" i="1"/>
  <c r="ER334" i="1"/>
  <c r="EM334" i="1"/>
  <c r="EQ334" i="1"/>
  <c r="BL334" i="1"/>
  <c r="EN334" i="1"/>
  <c r="ET334" i="1"/>
  <c r="EL334" i="1"/>
  <c r="EH334" i="1"/>
  <c r="EI334" i="1"/>
  <c r="EG334" i="1"/>
  <c r="EJ334" i="1"/>
  <c r="EB334" i="1"/>
  <c r="DW334" i="1"/>
  <c r="ED334" i="1"/>
  <c r="DX334" i="1"/>
  <c r="DZ334" i="1"/>
  <c r="EA334" i="1"/>
  <c r="EF334" i="1"/>
  <c r="EE334" i="1"/>
  <c r="EC334" i="1"/>
  <c r="DY334" i="1"/>
  <c r="BQ232" i="1"/>
  <c r="BN232" i="1"/>
  <c r="BL301" i="1"/>
  <c r="EU301" i="1"/>
  <c r="EZ301" i="1"/>
  <c r="EP301" i="1"/>
  <c r="EL301" i="1"/>
  <c r="BO301" i="1"/>
  <c r="ES301" i="1"/>
  <c r="EY301" i="1"/>
  <c r="EO301" i="1"/>
  <c r="EV301" i="1"/>
  <c r="EX301" i="1"/>
  <c r="ER301" i="1"/>
  <c r="EM301" i="1"/>
  <c r="EJ301" i="1"/>
  <c r="DW301" i="1"/>
  <c r="DY301" i="1"/>
  <c r="EK301" i="1"/>
  <c r="ED301" i="1"/>
  <c r="EC301" i="1"/>
  <c r="EA301" i="1"/>
  <c r="EF301" i="1"/>
  <c r="EG301" i="1"/>
  <c r="EE301" i="1"/>
  <c r="EQ301" i="1"/>
  <c r="EH301" i="1"/>
  <c r="EB301" i="1"/>
  <c r="EI301" i="1"/>
  <c r="ET301" i="1"/>
  <c r="EW301" i="1"/>
  <c r="EN301" i="1"/>
  <c r="DX301" i="1"/>
  <c r="DZ301" i="1"/>
  <c r="BQ167" i="1"/>
  <c r="BN167" i="1"/>
  <c r="BQ103" i="1"/>
  <c r="BN103" i="1"/>
  <c r="BN36" i="1"/>
  <c r="BQ36" i="1"/>
  <c r="BQ262" i="1"/>
  <c r="BN262" i="1"/>
  <c r="BQ97" i="1"/>
  <c r="BN97" i="1"/>
  <c r="BM331" i="1"/>
  <c r="BP331" i="1"/>
  <c r="BN362" i="1"/>
  <c r="BQ362" i="1"/>
  <c r="BQ330" i="1"/>
  <c r="BN330" i="1"/>
  <c r="BL318" i="1"/>
  <c r="EU318" i="1"/>
  <c r="EX318" i="1"/>
  <c r="EZ318" i="1"/>
  <c r="EP318" i="1"/>
  <c r="EK318" i="1"/>
  <c r="ES318" i="1"/>
  <c r="EW318" i="1"/>
  <c r="EY318" i="1"/>
  <c r="EO318" i="1"/>
  <c r="EV318" i="1"/>
  <c r="ER318" i="1"/>
  <c r="EM318" i="1"/>
  <c r="BO318" i="1"/>
  <c r="ET318" i="1"/>
  <c r="EQ318" i="1"/>
  <c r="EN318" i="1"/>
  <c r="EL318" i="1"/>
  <c r="EH318" i="1"/>
  <c r="EI318" i="1"/>
  <c r="EG318" i="1"/>
  <c r="EJ318" i="1"/>
  <c r="EB318" i="1"/>
  <c r="DW318" i="1"/>
  <c r="ED318" i="1"/>
  <c r="DX318" i="1"/>
  <c r="DZ318" i="1"/>
  <c r="EA318" i="1"/>
  <c r="EF318" i="1"/>
  <c r="EE318" i="1"/>
  <c r="EC318" i="1"/>
  <c r="DY318" i="1"/>
  <c r="EU343" i="1"/>
  <c r="EX343" i="1"/>
  <c r="EZ343" i="1"/>
  <c r="EO343" i="1"/>
  <c r="EK343" i="1"/>
  <c r="ES343" i="1"/>
  <c r="EW343" i="1"/>
  <c r="EY343" i="1"/>
  <c r="EP343" i="1"/>
  <c r="BO343" i="1"/>
  <c r="EV343" i="1"/>
  <c r="ER343" i="1"/>
  <c r="EM343" i="1"/>
  <c r="BL343" i="1"/>
  <c r="EQ343" i="1"/>
  <c r="EL343" i="1"/>
  <c r="ET343" i="1"/>
  <c r="EN343" i="1"/>
  <c r="EH343" i="1"/>
  <c r="EG343" i="1"/>
  <c r="EE343" i="1"/>
  <c r="EJ343" i="1"/>
  <c r="DW343" i="1"/>
  <c r="EI343" i="1"/>
  <c r="ED343" i="1"/>
  <c r="DX343" i="1"/>
  <c r="EB343" i="1"/>
  <c r="EA343" i="1"/>
  <c r="EF343" i="1"/>
  <c r="EC343" i="1"/>
  <c r="DZ343" i="1"/>
  <c r="DY343" i="1"/>
  <c r="BP246" i="1"/>
  <c r="BM246" i="1"/>
  <c r="BM182" i="1"/>
  <c r="BP182" i="1"/>
  <c r="BN297" i="1"/>
  <c r="BQ297" i="1"/>
  <c r="BQ233" i="1"/>
  <c r="BN233" i="1"/>
  <c r="BQ158" i="1"/>
  <c r="BN158" i="1"/>
  <c r="BQ126" i="1"/>
  <c r="BN126" i="1"/>
  <c r="BQ94" i="1"/>
  <c r="BN94" i="1"/>
  <c r="BQ62" i="1"/>
  <c r="BN62" i="1"/>
  <c r="BN27" i="1"/>
  <c r="BQ27" i="1"/>
  <c r="BL348" i="1"/>
  <c r="BO348" i="1"/>
  <c r="EU348" i="1"/>
  <c r="EX348" i="1"/>
  <c r="EZ348" i="1"/>
  <c r="EO348" i="1"/>
  <c r="EJ348" i="1"/>
  <c r="EB348" i="1"/>
  <c r="DW348" i="1"/>
  <c r="ES348" i="1"/>
  <c r="EW348" i="1"/>
  <c r="EY348" i="1"/>
  <c r="EP348" i="1"/>
  <c r="EV348" i="1"/>
  <c r="ER348" i="1"/>
  <c r="EM348" i="1"/>
  <c r="EL348" i="1"/>
  <c r="EF348" i="1"/>
  <c r="EE348" i="1"/>
  <c r="EC348" i="1"/>
  <c r="DY348" i="1"/>
  <c r="EQ348" i="1"/>
  <c r="EH348" i="1"/>
  <c r="EG348" i="1"/>
  <c r="EN348" i="1"/>
  <c r="DX348" i="1"/>
  <c r="EA348" i="1"/>
  <c r="ET348" i="1"/>
  <c r="EI348" i="1"/>
  <c r="EK348" i="1"/>
  <c r="ED348" i="1"/>
  <c r="DZ348" i="1"/>
  <c r="EV258" i="1"/>
  <c r="EW258" i="1"/>
  <c r="EZ258" i="1"/>
  <c r="EP258" i="1"/>
  <c r="EJ258" i="1"/>
  <c r="EI258" i="1"/>
  <c r="EC258" i="1"/>
  <c r="BL258" i="1"/>
  <c r="ET258" i="1"/>
  <c r="EX258" i="1"/>
  <c r="EY258" i="1"/>
  <c r="EO258" i="1"/>
  <c r="BO258" i="1"/>
  <c r="EU258" i="1"/>
  <c r="ER258" i="1"/>
  <c r="EM258" i="1"/>
  <c r="EL258" i="1"/>
  <c r="EF258" i="1"/>
  <c r="EB258" i="1"/>
  <c r="DZ258" i="1"/>
  <c r="DW258" i="1"/>
  <c r="ES258" i="1"/>
  <c r="EQ258" i="1"/>
  <c r="EE258" i="1"/>
  <c r="EN258" i="1"/>
  <c r="EK258" i="1"/>
  <c r="ED258" i="1"/>
  <c r="EA258" i="1"/>
  <c r="EH258" i="1"/>
  <c r="DY258" i="1"/>
  <c r="DX258" i="1"/>
  <c r="EG258" i="1"/>
  <c r="EU194" i="1"/>
  <c r="EX194" i="1"/>
  <c r="EY194" i="1"/>
  <c r="EP194" i="1"/>
  <c r="EL194" i="1"/>
  <c r="ES194" i="1"/>
  <c r="EW194" i="1"/>
  <c r="BO194" i="1"/>
  <c r="EV194" i="1"/>
  <c r="EQ194" i="1"/>
  <c r="EM194" i="1"/>
  <c r="EZ194" i="1"/>
  <c r="EK194" i="1"/>
  <c r="BL194" i="1"/>
  <c r="ET194" i="1"/>
  <c r="ER194" i="1"/>
  <c r="EO194" i="1"/>
  <c r="EN194" i="1"/>
  <c r="EH194" i="1"/>
  <c r="EG194" i="1"/>
  <c r="EI194" i="1"/>
  <c r="EJ194" i="1"/>
  <c r="DW194" i="1"/>
  <c r="EA194" i="1"/>
  <c r="ED194" i="1"/>
  <c r="DX194" i="1"/>
  <c r="EB194" i="1"/>
  <c r="DZ194" i="1"/>
  <c r="EF194" i="1"/>
  <c r="EC194" i="1"/>
  <c r="EE194" i="1"/>
  <c r="DY194" i="1"/>
  <c r="BQ144" i="1"/>
  <c r="BN144" i="1"/>
  <c r="BQ112" i="1"/>
  <c r="BN112" i="1"/>
  <c r="BQ80" i="1"/>
  <c r="BN80" i="1"/>
  <c r="BQ47" i="1"/>
  <c r="BN47" i="1"/>
  <c r="BQ13" i="1"/>
  <c r="BN13" i="1"/>
  <c r="EV245" i="1"/>
  <c r="EZ245" i="1"/>
  <c r="EP245" i="1"/>
  <c r="EK245" i="1"/>
  <c r="EF245" i="1"/>
  <c r="EB245" i="1"/>
  <c r="DZ245" i="1"/>
  <c r="EE245" i="1"/>
  <c r="BO245" i="1"/>
  <c r="BL245" i="1"/>
  <c r="ET245" i="1"/>
  <c r="EY245" i="1"/>
  <c r="EO245" i="1"/>
  <c r="EU245" i="1"/>
  <c r="EW245" i="1"/>
  <c r="ER245" i="1"/>
  <c r="EM245" i="1"/>
  <c r="EJ245" i="1"/>
  <c r="EG245" i="1"/>
  <c r="EA245" i="1"/>
  <c r="EL245" i="1"/>
  <c r="DX245" i="1"/>
  <c r="DY245" i="1"/>
  <c r="EX245" i="1"/>
  <c r="EC245" i="1"/>
  <c r="EQ245" i="1"/>
  <c r="ED245" i="1"/>
  <c r="DW245" i="1"/>
  <c r="ES245" i="1"/>
  <c r="EN245" i="1"/>
  <c r="EH245" i="1"/>
  <c r="EI245" i="1"/>
  <c r="BM127" i="1"/>
  <c r="BP127" i="1"/>
  <c r="BN341" i="1"/>
  <c r="BQ341" i="1"/>
  <c r="BQ321" i="1"/>
  <c r="BN321" i="1"/>
  <c r="BP301" i="1"/>
  <c r="BM301" i="1"/>
  <c r="BM237" i="1"/>
  <c r="BP237" i="1"/>
  <c r="BM155" i="1"/>
  <c r="BP155" i="1"/>
  <c r="BM24" i="1"/>
  <c r="BP24" i="1"/>
  <c r="BM149" i="1"/>
  <c r="BP149" i="1"/>
  <c r="EV279" i="1"/>
  <c r="EZ279" i="1"/>
  <c r="EP279" i="1"/>
  <c r="BL279" i="1"/>
  <c r="ET279" i="1"/>
  <c r="EY279" i="1"/>
  <c r="EO279" i="1"/>
  <c r="EU279" i="1"/>
  <c r="EX279" i="1"/>
  <c r="ER279" i="1"/>
  <c r="EM279" i="1"/>
  <c r="EK279" i="1"/>
  <c r="EL279" i="1"/>
  <c r="EW279" i="1"/>
  <c r="EQ279" i="1"/>
  <c r="BO279" i="1"/>
  <c r="ES279" i="1"/>
  <c r="EN279" i="1"/>
  <c r="ED279" i="1"/>
  <c r="DX279" i="1"/>
  <c r="DW279" i="1"/>
  <c r="EE279" i="1"/>
  <c r="EF279" i="1"/>
  <c r="EB279" i="1"/>
  <c r="DZ279" i="1"/>
  <c r="EI279" i="1"/>
  <c r="EH279" i="1"/>
  <c r="EC279" i="1"/>
  <c r="EA279" i="1"/>
  <c r="EJ279" i="1"/>
  <c r="EG279" i="1"/>
  <c r="DY279" i="1"/>
  <c r="EV10" i="1"/>
  <c r="EX10" i="1"/>
  <c r="EY10" i="1"/>
  <c r="EO10" i="1"/>
  <c r="EI10" i="1"/>
  <c r="EH10" i="1"/>
  <c r="DZ10" i="1"/>
  <c r="BL10" i="1"/>
  <c r="ET10" i="1"/>
  <c r="EW10" i="1"/>
  <c r="EZ10" i="1"/>
  <c r="EP10" i="1"/>
  <c r="BO10" i="1"/>
  <c r="EU10" i="1"/>
  <c r="ER10" i="1"/>
  <c r="EM10" i="1"/>
  <c r="EL10" i="1"/>
  <c r="EE10" i="1"/>
  <c r="ED10" i="1"/>
  <c r="DX10" i="1"/>
  <c r="DY10" i="1"/>
  <c r="EQ10" i="1"/>
  <c r="EG10" i="1"/>
  <c r="EB10" i="1"/>
  <c r="EN10" i="1"/>
  <c r="DW10" i="1"/>
  <c r="EA10" i="1"/>
  <c r="ES10" i="1"/>
  <c r="EF10" i="1"/>
  <c r="EK10" i="1"/>
  <c r="EC10" i="1"/>
  <c r="EJ10" i="1"/>
  <c r="EV263" i="1"/>
  <c r="EX263" i="1"/>
  <c r="EZ263" i="1"/>
  <c r="EP263" i="1"/>
  <c r="EK263" i="1"/>
  <c r="ET263" i="1"/>
  <c r="EW263" i="1"/>
  <c r="EU263" i="1"/>
  <c r="ER263" i="1"/>
  <c r="EM263" i="1"/>
  <c r="BL263" i="1"/>
  <c r="EY263" i="1"/>
  <c r="EQ263" i="1"/>
  <c r="EO263" i="1"/>
  <c r="EL263" i="1"/>
  <c r="BO263" i="1"/>
  <c r="ES263" i="1"/>
  <c r="EN263" i="1"/>
  <c r="EH263" i="1"/>
  <c r="EC263" i="1"/>
  <c r="EI263" i="1"/>
  <c r="EJ263" i="1"/>
  <c r="EG263" i="1"/>
  <c r="ED263" i="1"/>
  <c r="DX263" i="1"/>
  <c r="DW263" i="1"/>
  <c r="DY263" i="1"/>
  <c r="EF263" i="1"/>
  <c r="EB263" i="1"/>
  <c r="DZ263" i="1"/>
  <c r="EE263" i="1"/>
  <c r="EA263" i="1"/>
  <c r="BM145" i="1"/>
  <c r="BP145" i="1"/>
  <c r="BO287" i="1"/>
  <c r="EU287" i="1"/>
  <c r="EZ287" i="1"/>
  <c r="EP287" i="1"/>
  <c r="BL287" i="1"/>
  <c r="ES287" i="1"/>
  <c r="EY287" i="1"/>
  <c r="EO287" i="1"/>
  <c r="EV287" i="1"/>
  <c r="EX287" i="1"/>
  <c r="ER287" i="1"/>
  <c r="EM287" i="1"/>
  <c r="EK287" i="1"/>
  <c r="ED287" i="1"/>
  <c r="DX287" i="1"/>
  <c r="EB287" i="1"/>
  <c r="EE287" i="1"/>
  <c r="ET287" i="1"/>
  <c r="EW287" i="1"/>
  <c r="EQ287" i="1"/>
  <c r="EL287" i="1"/>
  <c r="EH287" i="1"/>
  <c r="EG287" i="1"/>
  <c r="EA287" i="1"/>
  <c r="EN287" i="1"/>
  <c r="EJ287" i="1"/>
  <c r="DW287" i="1"/>
  <c r="DY287" i="1"/>
  <c r="DZ287" i="1"/>
  <c r="EI287" i="1"/>
  <c r="EF287" i="1"/>
  <c r="EC287" i="1"/>
  <c r="EV93" i="1"/>
  <c r="EX93" i="1"/>
  <c r="EY93" i="1"/>
  <c r="EO93" i="1"/>
  <c r="BO93" i="1"/>
  <c r="ET93" i="1"/>
  <c r="EW93" i="1"/>
  <c r="EZ93" i="1"/>
  <c r="EP93" i="1"/>
  <c r="EU93" i="1"/>
  <c r="ER93" i="1"/>
  <c r="EM93" i="1"/>
  <c r="EL93" i="1"/>
  <c r="ES93" i="1"/>
  <c r="EQ93" i="1"/>
  <c r="EK93" i="1"/>
  <c r="BL93" i="1"/>
  <c r="EN93" i="1"/>
  <c r="EE93" i="1"/>
  <c r="ED93" i="1"/>
  <c r="EJ93" i="1"/>
  <c r="DY93" i="1"/>
  <c r="EI93" i="1"/>
  <c r="EF93" i="1"/>
  <c r="DW93" i="1"/>
  <c r="EB93" i="1"/>
  <c r="EC93" i="1"/>
  <c r="EH93" i="1"/>
  <c r="DZ93" i="1"/>
  <c r="EG93" i="1"/>
  <c r="DX93" i="1"/>
  <c r="EA93" i="1"/>
  <c r="BQ149" i="1"/>
  <c r="BN149" i="1"/>
  <c r="EU133" i="1"/>
  <c r="EX133" i="1"/>
  <c r="EY133" i="1"/>
  <c r="EQ133" i="1"/>
  <c r="EJ133" i="1"/>
  <c r="EB133" i="1"/>
  <c r="EC133" i="1"/>
  <c r="BO133" i="1"/>
  <c r="BL133" i="1"/>
  <c r="ES133" i="1"/>
  <c r="EW133" i="1"/>
  <c r="EZ133" i="1"/>
  <c r="EO133" i="1"/>
  <c r="EV133" i="1"/>
  <c r="ER133" i="1"/>
  <c r="EM133" i="1"/>
  <c r="EK133" i="1"/>
  <c r="EF133" i="1"/>
  <c r="EE133" i="1"/>
  <c r="DW133" i="1"/>
  <c r="DY133" i="1"/>
  <c r="ET133" i="1"/>
  <c r="EP133" i="1"/>
  <c r="EI133" i="1"/>
  <c r="EN133" i="1"/>
  <c r="EL133" i="1"/>
  <c r="ED133" i="1"/>
  <c r="EG133" i="1"/>
  <c r="EH133" i="1"/>
  <c r="DZ133" i="1"/>
  <c r="DX133" i="1"/>
  <c r="EA133" i="1"/>
  <c r="BN352" i="1"/>
  <c r="BQ352" i="1"/>
  <c r="EU320" i="1"/>
  <c r="EX320" i="1"/>
  <c r="EZ320" i="1"/>
  <c r="EP320" i="1"/>
  <c r="EK320" i="1"/>
  <c r="ES320" i="1"/>
  <c r="EW320" i="1"/>
  <c r="EY320" i="1"/>
  <c r="EO320" i="1"/>
  <c r="EV320" i="1"/>
  <c r="ER320" i="1"/>
  <c r="EM320" i="1"/>
  <c r="EQ320" i="1"/>
  <c r="EN320" i="1"/>
  <c r="ET320" i="1"/>
  <c r="BL320" i="1"/>
  <c r="BO320" i="1"/>
  <c r="EL320" i="1"/>
  <c r="EH320" i="1"/>
  <c r="EI320" i="1"/>
  <c r="EG320" i="1"/>
  <c r="EJ320" i="1"/>
  <c r="EB320" i="1"/>
  <c r="DW320" i="1"/>
  <c r="ED320" i="1"/>
  <c r="DX320" i="1"/>
  <c r="DZ320" i="1"/>
  <c r="EA320" i="1"/>
  <c r="EF320" i="1"/>
  <c r="EE320" i="1"/>
  <c r="EC320" i="1"/>
  <c r="DY320" i="1"/>
  <c r="BL347" i="1"/>
  <c r="EU347" i="1"/>
  <c r="EZ347" i="1"/>
  <c r="EO347" i="1"/>
  <c r="BO347" i="1"/>
  <c r="ES347" i="1"/>
  <c r="EV347" i="1"/>
  <c r="EX347" i="1"/>
  <c r="ER347" i="1"/>
  <c r="EM347" i="1"/>
  <c r="EK347" i="1"/>
  <c r="EY347" i="1"/>
  <c r="EW347" i="1"/>
  <c r="EQ347" i="1"/>
  <c r="EL347" i="1"/>
  <c r="ET347" i="1"/>
  <c r="EP347" i="1"/>
  <c r="EN347" i="1"/>
  <c r="ED347" i="1"/>
  <c r="DX347" i="1"/>
  <c r="EB347" i="1"/>
  <c r="EA347" i="1"/>
  <c r="EF347" i="1"/>
  <c r="EC347" i="1"/>
  <c r="DZ347" i="1"/>
  <c r="DY347" i="1"/>
  <c r="EH347" i="1"/>
  <c r="EG347" i="1"/>
  <c r="EE347" i="1"/>
  <c r="EJ347" i="1"/>
  <c r="DW347" i="1"/>
  <c r="EI347" i="1"/>
  <c r="BP248" i="1"/>
  <c r="BM248" i="1"/>
  <c r="BM184" i="1"/>
  <c r="BP184" i="1"/>
  <c r="BM160" i="1"/>
  <c r="BP160" i="1"/>
  <c r="BM96" i="1"/>
  <c r="BP96" i="1"/>
  <c r="BP29" i="1"/>
  <c r="BM29" i="1"/>
  <c r="BM162" i="1"/>
  <c r="BP162" i="1"/>
  <c r="BM98" i="1"/>
  <c r="BP98" i="1"/>
  <c r="BM31" i="1"/>
  <c r="BP31" i="1"/>
  <c r="BM316" i="1"/>
  <c r="BP316" i="1"/>
  <c r="BP352" i="1"/>
  <c r="BM352" i="1"/>
  <c r="BP329" i="1"/>
  <c r="BM329" i="1"/>
  <c r="BM255" i="1"/>
  <c r="BP255" i="1"/>
  <c r="BP191" i="1"/>
  <c r="BM191" i="1"/>
  <c r="BM310" i="1"/>
  <c r="BP310" i="1"/>
  <c r="BQ245" i="1"/>
  <c r="BN245" i="1"/>
  <c r="BL183" i="1"/>
  <c r="EU183" i="1"/>
  <c r="EY183" i="1"/>
  <c r="EQ183" i="1"/>
  <c r="EK183" i="1"/>
  <c r="ES183" i="1"/>
  <c r="EZ183" i="1"/>
  <c r="EO183" i="1"/>
  <c r="EV183" i="1"/>
  <c r="EX183" i="1"/>
  <c r="ER183" i="1"/>
  <c r="EM183" i="1"/>
  <c r="ET183" i="1"/>
  <c r="EW183" i="1"/>
  <c r="EP183" i="1"/>
  <c r="EL183" i="1"/>
  <c r="BO183" i="1"/>
  <c r="EN183" i="1"/>
  <c r="ED183" i="1"/>
  <c r="DX183" i="1"/>
  <c r="EC183" i="1"/>
  <c r="EA183" i="1"/>
  <c r="EF183" i="1"/>
  <c r="EE183" i="1"/>
  <c r="DW183" i="1"/>
  <c r="DY183" i="1"/>
  <c r="EH183" i="1"/>
  <c r="EI183" i="1"/>
  <c r="EG183" i="1"/>
  <c r="EJ183" i="1"/>
  <c r="EB183" i="1"/>
  <c r="DZ183" i="1"/>
  <c r="BO152" i="1"/>
  <c r="EU152" i="1"/>
  <c r="EX152" i="1"/>
  <c r="EY152" i="1"/>
  <c r="EP152" i="1"/>
  <c r="BL152" i="1"/>
  <c r="ES152" i="1"/>
  <c r="EW152" i="1"/>
  <c r="EZ152" i="1"/>
  <c r="EO152" i="1"/>
  <c r="EV152" i="1"/>
  <c r="ER152" i="1"/>
  <c r="EM152" i="1"/>
  <c r="EK152" i="1"/>
  <c r="EQ152" i="1"/>
  <c r="EH152" i="1"/>
  <c r="EG152" i="1"/>
  <c r="EA152" i="1"/>
  <c r="EN152" i="1"/>
  <c r="ET152" i="1"/>
  <c r="ED152" i="1"/>
  <c r="DX152" i="1"/>
  <c r="EB152" i="1"/>
  <c r="DY152" i="1"/>
  <c r="EL152" i="1"/>
  <c r="EF152" i="1"/>
  <c r="EC152" i="1"/>
  <c r="EI152" i="1"/>
  <c r="EE152" i="1"/>
  <c r="EJ152" i="1"/>
  <c r="DW152" i="1"/>
  <c r="DZ152" i="1"/>
  <c r="BO120" i="1"/>
  <c r="EU120" i="1"/>
  <c r="EY120" i="1"/>
  <c r="EP120" i="1"/>
  <c r="EL120" i="1"/>
  <c r="ES120" i="1"/>
  <c r="EZ120" i="1"/>
  <c r="EO120" i="1"/>
  <c r="BL120" i="1"/>
  <c r="EV120" i="1"/>
  <c r="EX120" i="1"/>
  <c r="ER120" i="1"/>
  <c r="EM120" i="1"/>
  <c r="EW120" i="1"/>
  <c r="ET120" i="1"/>
  <c r="EQ120" i="1"/>
  <c r="EH120" i="1"/>
  <c r="EG120" i="1"/>
  <c r="EA120" i="1"/>
  <c r="EN120" i="1"/>
  <c r="EK120" i="1"/>
  <c r="EJ120" i="1"/>
  <c r="DW120" i="1"/>
  <c r="DZ120" i="1"/>
  <c r="DX120" i="1"/>
  <c r="EE120" i="1"/>
  <c r="EC120" i="1"/>
  <c r="DY120" i="1"/>
  <c r="ED120" i="1"/>
  <c r="EB120" i="1"/>
  <c r="EF120" i="1"/>
  <c r="EI120" i="1"/>
  <c r="BO88" i="1"/>
  <c r="EV88" i="1"/>
  <c r="EX88" i="1"/>
  <c r="EY88" i="1"/>
  <c r="EO88" i="1"/>
  <c r="EI88" i="1"/>
  <c r="EH88" i="1"/>
  <c r="DZ88" i="1"/>
  <c r="BL88" i="1"/>
  <c r="ET88" i="1"/>
  <c r="EW88" i="1"/>
  <c r="EZ88" i="1"/>
  <c r="EP88" i="1"/>
  <c r="EU88" i="1"/>
  <c r="ER88" i="1"/>
  <c r="EN88" i="1"/>
  <c r="EK88" i="1"/>
  <c r="EE88" i="1"/>
  <c r="EF88" i="1"/>
  <c r="EB88" i="1"/>
  <c r="ED88" i="1"/>
  <c r="ES88" i="1"/>
  <c r="EQ88" i="1"/>
  <c r="EJ88" i="1"/>
  <c r="EM88" i="1"/>
  <c r="EL88" i="1"/>
  <c r="EC88" i="1"/>
  <c r="DX88" i="1"/>
  <c r="EG88" i="1"/>
  <c r="EA88" i="1"/>
  <c r="DW88" i="1"/>
  <c r="DY88" i="1"/>
  <c r="EV56" i="1"/>
  <c r="EX56" i="1"/>
  <c r="EY56" i="1"/>
  <c r="EO56" i="1"/>
  <c r="BO56" i="1"/>
  <c r="ET56" i="1"/>
  <c r="EW56" i="1"/>
  <c r="EZ56" i="1"/>
  <c r="EP56" i="1"/>
  <c r="EU56" i="1"/>
  <c r="ER56" i="1"/>
  <c r="EM56" i="1"/>
  <c r="EL56" i="1"/>
  <c r="BL56" i="1"/>
  <c r="ES56" i="1"/>
  <c r="EQ56" i="1"/>
  <c r="EG56" i="1"/>
  <c r="EN56" i="1"/>
  <c r="EK56" i="1"/>
  <c r="EC56" i="1"/>
  <c r="DW56" i="1"/>
  <c r="EJ56" i="1"/>
  <c r="DZ56" i="1"/>
  <c r="EE56" i="1"/>
  <c r="ED56" i="1"/>
  <c r="EF56" i="1"/>
  <c r="DY56" i="1"/>
  <c r="EB56" i="1"/>
  <c r="EI56" i="1"/>
  <c r="EA56" i="1"/>
  <c r="EH56" i="1"/>
  <c r="DX56" i="1"/>
  <c r="EV21" i="1"/>
  <c r="EX21" i="1"/>
  <c r="EY21" i="1"/>
  <c r="EO21" i="1"/>
  <c r="ET21" i="1"/>
  <c r="EW21" i="1"/>
  <c r="EZ21" i="1"/>
  <c r="EP21" i="1"/>
  <c r="EU21" i="1"/>
  <c r="ER21" i="1"/>
  <c r="EN21" i="1"/>
  <c r="EK21" i="1"/>
  <c r="ES21" i="1"/>
  <c r="EQ21" i="1"/>
  <c r="EG21" i="1"/>
  <c r="EJ21" i="1"/>
  <c r="EB21" i="1"/>
  <c r="BO21" i="1"/>
  <c r="EM21" i="1"/>
  <c r="EL21" i="1"/>
  <c r="EI21" i="1"/>
  <c r="EH21" i="1"/>
  <c r="EA21" i="1"/>
  <c r="BL21" i="1"/>
  <c r="EC21" i="1"/>
  <c r="DW21" i="1"/>
  <c r="ED21" i="1"/>
  <c r="DZ21" i="1"/>
  <c r="EE21" i="1"/>
  <c r="EF21" i="1"/>
  <c r="DX21" i="1"/>
  <c r="DY21" i="1"/>
  <c r="EV254" i="1"/>
  <c r="EW254" i="1"/>
  <c r="EZ254" i="1"/>
  <c r="EP254" i="1"/>
  <c r="EJ254" i="1"/>
  <c r="EI254" i="1"/>
  <c r="DW254" i="1"/>
  <c r="ET254" i="1"/>
  <c r="EX254" i="1"/>
  <c r="EY254" i="1"/>
  <c r="EO254" i="1"/>
  <c r="BO254" i="1"/>
  <c r="BL254" i="1"/>
  <c r="EU254" i="1"/>
  <c r="ER254" i="1"/>
  <c r="EM254" i="1"/>
  <c r="EK254" i="1"/>
  <c r="EF254" i="1"/>
  <c r="EB254" i="1"/>
  <c r="DZ254" i="1"/>
  <c r="EG254" i="1"/>
  <c r="EQ254" i="1"/>
  <c r="EH254" i="1"/>
  <c r="EC254" i="1"/>
  <c r="EN254" i="1"/>
  <c r="DX254" i="1"/>
  <c r="DY254" i="1"/>
  <c r="ES254" i="1"/>
  <c r="EE254" i="1"/>
  <c r="EL254" i="1"/>
  <c r="ED254" i="1"/>
  <c r="EA254" i="1"/>
  <c r="EU190" i="1"/>
  <c r="EX190" i="1"/>
  <c r="EY190" i="1"/>
  <c r="EP190" i="1"/>
  <c r="EJ190" i="1"/>
  <c r="DW190" i="1"/>
  <c r="DZ190" i="1"/>
  <c r="ES190" i="1"/>
  <c r="EW190" i="1"/>
  <c r="EZ190" i="1"/>
  <c r="EO190" i="1"/>
  <c r="BO190" i="1"/>
  <c r="BL190" i="1"/>
  <c r="EV190" i="1"/>
  <c r="ER190" i="1"/>
  <c r="EN190" i="1"/>
  <c r="EK190" i="1"/>
  <c r="EF190" i="1"/>
  <c r="EC190" i="1"/>
  <c r="EE190" i="1"/>
  <c r="DY190" i="1"/>
  <c r="EQ190" i="1"/>
  <c r="EH190" i="1"/>
  <c r="EA190" i="1"/>
  <c r="EM190" i="1"/>
  <c r="DX190" i="1"/>
  <c r="EI190" i="1"/>
  <c r="ET190" i="1"/>
  <c r="EG190" i="1"/>
  <c r="EL190" i="1"/>
  <c r="ED190" i="1"/>
  <c r="EB190" i="1"/>
  <c r="BL158" i="1"/>
  <c r="EU158" i="1"/>
  <c r="EX158" i="1"/>
  <c r="EY158" i="1"/>
  <c r="EP158" i="1"/>
  <c r="EL158" i="1"/>
  <c r="ES158" i="1"/>
  <c r="EW158" i="1"/>
  <c r="BO158" i="1"/>
  <c r="EV158" i="1"/>
  <c r="ER158" i="1"/>
  <c r="EM158" i="1"/>
  <c r="EZ158" i="1"/>
  <c r="EQ158" i="1"/>
  <c r="EO158" i="1"/>
  <c r="EK158" i="1"/>
  <c r="ET158" i="1"/>
  <c r="EN158" i="1"/>
  <c r="EH158" i="1"/>
  <c r="EG158" i="1"/>
  <c r="EA158" i="1"/>
  <c r="EJ158" i="1"/>
  <c r="DW158" i="1"/>
  <c r="DZ158" i="1"/>
  <c r="ED158" i="1"/>
  <c r="DX158" i="1"/>
  <c r="EB158" i="1"/>
  <c r="DY158" i="1"/>
  <c r="EF158" i="1"/>
  <c r="EC158" i="1"/>
  <c r="EE158" i="1"/>
  <c r="EI158" i="1"/>
  <c r="BL126" i="1"/>
  <c r="EU126" i="1"/>
  <c r="EY126" i="1"/>
  <c r="EP126" i="1"/>
  <c r="EK126" i="1"/>
  <c r="ES126" i="1"/>
  <c r="EZ126" i="1"/>
  <c r="EO126" i="1"/>
  <c r="BO126" i="1"/>
  <c r="EV126" i="1"/>
  <c r="EX126" i="1"/>
  <c r="ER126" i="1"/>
  <c r="EM126" i="1"/>
  <c r="ED126" i="1"/>
  <c r="DX126" i="1"/>
  <c r="EB126" i="1"/>
  <c r="EI126" i="1"/>
  <c r="ET126" i="1"/>
  <c r="EW126" i="1"/>
  <c r="EQ126" i="1"/>
  <c r="EL126" i="1"/>
  <c r="EH126" i="1"/>
  <c r="EG126" i="1"/>
  <c r="EA126" i="1"/>
  <c r="EN126" i="1"/>
  <c r="EJ126" i="1"/>
  <c r="DW126" i="1"/>
  <c r="DZ126" i="1"/>
  <c r="EE126" i="1"/>
  <c r="DY126" i="1"/>
  <c r="EF126" i="1"/>
  <c r="EC126" i="1"/>
  <c r="BL94" i="1"/>
  <c r="EV94" i="1"/>
  <c r="EY94" i="1"/>
  <c r="EO94" i="1"/>
  <c r="EK94" i="1"/>
  <c r="EE94" i="1"/>
  <c r="EF94" i="1"/>
  <c r="EB94" i="1"/>
  <c r="EH94" i="1"/>
  <c r="ET94" i="1"/>
  <c r="EZ94" i="1"/>
  <c r="EP94" i="1"/>
  <c r="BO94" i="1"/>
  <c r="EU94" i="1"/>
  <c r="EX94" i="1"/>
  <c r="ER94" i="1"/>
  <c r="EN94" i="1"/>
  <c r="EI94" i="1"/>
  <c r="ED94" i="1"/>
  <c r="DZ94" i="1"/>
  <c r="EL94" i="1"/>
  <c r="DW94" i="1"/>
  <c r="DY94" i="1"/>
  <c r="EW94" i="1"/>
  <c r="EJ94" i="1"/>
  <c r="EQ94" i="1"/>
  <c r="EC94" i="1"/>
  <c r="DX94" i="1"/>
  <c r="ES94" i="1"/>
  <c r="EM94" i="1"/>
  <c r="EG94" i="1"/>
  <c r="EA94" i="1"/>
  <c r="BL62" i="1"/>
  <c r="EV62" i="1"/>
  <c r="EY62" i="1"/>
  <c r="EO62" i="1"/>
  <c r="EL62" i="1"/>
  <c r="BO62" i="1"/>
  <c r="ET62" i="1"/>
  <c r="EZ62" i="1"/>
  <c r="EP62" i="1"/>
  <c r="EU62" i="1"/>
  <c r="EX62" i="1"/>
  <c r="ER62" i="1"/>
  <c r="EN62" i="1"/>
  <c r="EW62" i="1"/>
  <c r="EK62" i="1"/>
  <c r="EQ62" i="1"/>
  <c r="EG62" i="1"/>
  <c r="EJ62" i="1"/>
  <c r="EA62" i="1"/>
  <c r="ES62" i="1"/>
  <c r="EM62" i="1"/>
  <c r="EI62" i="1"/>
  <c r="ED62" i="1"/>
  <c r="DZ62" i="1"/>
  <c r="EC62" i="1"/>
  <c r="DX62" i="1"/>
  <c r="EE62" i="1"/>
  <c r="EB62" i="1"/>
  <c r="DW62" i="1"/>
  <c r="DY62" i="1"/>
  <c r="EF62" i="1"/>
  <c r="EH62" i="1"/>
  <c r="EV27" i="1"/>
  <c r="EX27" i="1"/>
  <c r="EY27" i="1"/>
  <c r="EO27" i="1"/>
  <c r="EI27" i="1"/>
  <c r="DX27" i="1"/>
  <c r="EA27" i="1"/>
  <c r="BL27" i="1"/>
  <c r="ET27" i="1"/>
  <c r="EW27" i="1"/>
  <c r="EZ27" i="1"/>
  <c r="EP27" i="1"/>
  <c r="BO27" i="1"/>
  <c r="EU27" i="1"/>
  <c r="ER27" i="1"/>
  <c r="EN27" i="1"/>
  <c r="EL27" i="1"/>
  <c r="EE27" i="1"/>
  <c r="ED27" i="1"/>
  <c r="EJ27" i="1"/>
  <c r="DY27" i="1"/>
  <c r="EQ27" i="1"/>
  <c r="EG27" i="1"/>
  <c r="EB27" i="1"/>
  <c r="EM27" i="1"/>
  <c r="DW27" i="1"/>
  <c r="DZ27" i="1"/>
  <c r="ES27" i="1"/>
  <c r="EH27" i="1"/>
  <c r="EK27" i="1"/>
  <c r="EC27" i="1"/>
  <c r="EF27" i="1"/>
  <c r="BL307" i="1"/>
  <c r="EU307" i="1"/>
  <c r="EX307" i="1"/>
  <c r="EZ307" i="1"/>
  <c r="EP307" i="1"/>
  <c r="EK307" i="1"/>
  <c r="BO307" i="1"/>
  <c r="ES307" i="1"/>
  <c r="EW307" i="1"/>
  <c r="EY307" i="1"/>
  <c r="EO307" i="1"/>
  <c r="EV307" i="1"/>
  <c r="ER307" i="1"/>
  <c r="EM307" i="1"/>
  <c r="EL307" i="1"/>
  <c r="ET307" i="1"/>
  <c r="EQ307" i="1"/>
  <c r="EN307" i="1"/>
  <c r="EH307" i="1"/>
  <c r="EG307" i="1"/>
  <c r="EA307" i="1"/>
  <c r="EJ307" i="1"/>
  <c r="DW307" i="1"/>
  <c r="DY307" i="1"/>
  <c r="ED307" i="1"/>
  <c r="DX307" i="1"/>
  <c r="EB307" i="1"/>
  <c r="EE307" i="1"/>
  <c r="EF307" i="1"/>
  <c r="EC307" i="1"/>
  <c r="DZ307" i="1"/>
  <c r="EI307" i="1"/>
  <c r="BQ290" i="1"/>
  <c r="BN290" i="1"/>
  <c r="BQ159" i="1"/>
  <c r="BN159" i="1"/>
  <c r="BQ95" i="1"/>
  <c r="BN95" i="1"/>
  <c r="BN28" i="1"/>
  <c r="BQ28" i="1"/>
  <c r="EV209" i="1"/>
  <c r="EX209" i="1"/>
  <c r="EY209" i="1"/>
  <c r="EP209" i="1"/>
  <c r="EJ209" i="1"/>
  <c r="EB209" i="1"/>
  <c r="DW209" i="1"/>
  <c r="BO209" i="1"/>
  <c r="ET209" i="1"/>
  <c r="EW209" i="1"/>
  <c r="EZ209" i="1"/>
  <c r="EO209" i="1"/>
  <c r="BL209" i="1"/>
  <c r="EU209" i="1"/>
  <c r="EQ209" i="1"/>
  <c r="EM209" i="1"/>
  <c r="EK209" i="1"/>
  <c r="EF209" i="1"/>
  <c r="EE209" i="1"/>
  <c r="EC209" i="1"/>
  <c r="EA209" i="1"/>
  <c r="ER209" i="1"/>
  <c r="EH209" i="1"/>
  <c r="DZ209" i="1"/>
  <c r="EN209" i="1"/>
  <c r="DX209" i="1"/>
  <c r="DY209" i="1"/>
  <c r="ES209" i="1"/>
  <c r="EI209" i="1"/>
  <c r="EL209" i="1"/>
  <c r="ED209" i="1"/>
  <c r="EG209" i="1"/>
  <c r="BQ81" i="1"/>
  <c r="BN81" i="1"/>
  <c r="BQ342" i="1"/>
  <c r="BN342" i="1"/>
  <c r="BQ316" i="1"/>
  <c r="BN316" i="1"/>
  <c r="EU335" i="1"/>
  <c r="EX335" i="1"/>
  <c r="EZ335" i="1"/>
  <c r="EO335" i="1"/>
  <c r="EK335" i="1"/>
  <c r="BO335" i="1"/>
  <c r="BL335" i="1"/>
  <c r="ES335" i="1"/>
  <c r="EW335" i="1"/>
  <c r="EV335" i="1"/>
  <c r="ER335" i="1"/>
  <c r="EM335" i="1"/>
  <c r="EY335" i="1"/>
  <c r="EL335" i="1"/>
  <c r="ET335" i="1"/>
  <c r="EQ335" i="1"/>
  <c r="EP335" i="1"/>
  <c r="EN335" i="1"/>
  <c r="EH335" i="1"/>
  <c r="EG335" i="1"/>
  <c r="EE335" i="1"/>
  <c r="EJ335" i="1"/>
  <c r="DW335" i="1"/>
  <c r="EI335" i="1"/>
  <c r="ED335" i="1"/>
  <c r="DX335" i="1"/>
  <c r="EB335" i="1"/>
  <c r="EA335" i="1"/>
  <c r="EF335" i="1"/>
  <c r="EC335" i="1"/>
  <c r="DZ335" i="1"/>
  <c r="DY335" i="1"/>
  <c r="BM258" i="1"/>
  <c r="BP258" i="1"/>
  <c r="BP194" i="1"/>
  <c r="BM194" i="1"/>
  <c r="BM151" i="1"/>
  <c r="BP151" i="1"/>
  <c r="BP20" i="1"/>
  <c r="BM20" i="1"/>
  <c r="BQ238" i="1"/>
  <c r="BN238" i="1"/>
  <c r="BQ123" i="1"/>
  <c r="BN123" i="1"/>
  <c r="BN59" i="1"/>
  <c r="BQ59" i="1"/>
  <c r="EU145" i="1"/>
  <c r="EY145" i="1"/>
  <c r="EQ145" i="1"/>
  <c r="EK145" i="1"/>
  <c r="EF145" i="1"/>
  <c r="EE145" i="1"/>
  <c r="EC145" i="1"/>
  <c r="DW145" i="1"/>
  <c r="BO145" i="1"/>
  <c r="ES145" i="1"/>
  <c r="EZ145" i="1"/>
  <c r="EO145" i="1"/>
  <c r="BL145" i="1"/>
  <c r="EV145" i="1"/>
  <c r="EX145" i="1"/>
  <c r="ER145" i="1"/>
  <c r="EM145" i="1"/>
  <c r="EJ145" i="1"/>
  <c r="EB145" i="1"/>
  <c r="EA145" i="1"/>
  <c r="EL145" i="1"/>
  <c r="DX145" i="1"/>
  <c r="DY145" i="1"/>
  <c r="EI145" i="1"/>
  <c r="EP145" i="1"/>
  <c r="ED145" i="1"/>
  <c r="EG145" i="1"/>
  <c r="ET145" i="1"/>
  <c r="EW145" i="1"/>
  <c r="EN145" i="1"/>
  <c r="EH145" i="1"/>
  <c r="DZ145" i="1"/>
  <c r="BO14" i="1"/>
  <c r="EV14" i="1"/>
  <c r="EX14" i="1"/>
  <c r="EY14" i="1"/>
  <c r="EO14" i="1"/>
  <c r="ET14" i="1"/>
  <c r="EW14" i="1"/>
  <c r="EZ14" i="1"/>
  <c r="EP14" i="1"/>
  <c r="EU14" i="1"/>
  <c r="ER14" i="1"/>
  <c r="EM14" i="1"/>
  <c r="EL14" i="1"/>
  <c r="BL14" i="1"/>
  <c r="ES14" i="1"/>
  <c r="EQ14" i="1"/>
  <c r="EG14" i="1"/>
  <c r="EF14" i="1"/>
  <c r="EB14" i="1"/>
  <c r="EN14" i="1"/>
  <c r="EK14" i="1"/>
  <c r="EI14" i="1"/>
  <c r="EH14" i="1"/>
  <c r="DZ14" i="1"/>
  <c r="EC14" i="1"/>
  <c r="DW14" i="1"/>
  <c r="EJ14" i="1"/>
  <c r="EA14" i="1"/>
  <c r="EE14" i="1"/>
  <c r="ED14" i="1"/>
  <c r="DX14" i="1"/>
  <c r="DY14" i="1"/>
  <c r="BL105" i="1"/>
  <c r="EV105" i="1"/>
  <c r="EY105" i="1"/>
  <c r="EQ105" i="1"/>
  <c r="EK105" i="1"/>
  <c r="BO105" i="1"/>
  <c r="ET105" i="1"/>
  <c r="EZ105" i="1"/>
  <c r="EO105" i="1"/>
  <c r="EU105" i="1"/>
  <c r="EX105" i="1"/>
  <c r="ER105" i="1"/>
  <c r="EM105" i="1"/>
  <c r="EI105" i="1"/>
  <c r="DX105" i="1"/>
  <c r="DZ105" i="1"/>
  <c r="EL105" i="1"/>
  <c r="EC105" i="1"/>
  <c r="ED105" i="1"/>
  <c r="EJ105" i="1"/>
  <c r="EE105" i="1"/>
  <c r="EH105" i="1"/>
  <c r="EA105" i="1"/>
  <c r="EP105" i="1"/>
  <c r="EG105" i="1"/>
  <c r="EF105" i="1"/>
  <c r="DY105" i="1"/>
  <c r="ES105" i="1"/>
  <c r="EW105" i="1"/>
  <c r="EN105" i="1"/>
  <c r="DW105" i="1"/>
  <c r="EB105" i="1"/>
  <c r="BM338" i="1"/>
  <c r="BP338" i="1"/>
  <c r="BQ369" i="1"/>
  <c r="BN369" i="1"/>
  <c r="BN337" i="1"/>
  <c r="BQ337" i="1"/>
  <c r="BO315" i="1"/>
  <c r="EU315" i="1"/>
  <c r="EZ315" i="1"/>
  <c r="EP315" i="1"/>
  <c r="BL315" i="1"/>
  <c r="ES315" i="1"/>
  <c r="EY315" i="1"/>
  <c r="EO315" i="1"/>
  <c r="EV315" i="1"/>
  <c r="EX315" i="1"/>
  <c r="ER315" i="1"/>
  <c r="EM315" i="1"/>
  <c r="EK315" i="1"/>
  <c r="EQ315" i="1"/>
  <c r="EL315" i="1"/>
  <c r="ET315" i="1"/>
  <c r="EW315" i="1"/>
  <c r="EN315" i="1"/>
  <c r="EJ315" i="1"/>
  <c r="DW315" i="1"/>
  <c r="DY315" i="1"/>
  <c r="EF315" i="1"/>
  <c r="EG315" i="1"/>
  <c r="EE315" i="1"/>
  <c r="EH315" i="1"/>
  <c r="EB315" i="1"/>
  <c r="EI315" i="1"/>
  <c r="DX315" i="1"/>
  <c r="DZ315" i="1"/>
  <c r="ED315" i="1"/>
  <c r="EC315" i="1"/>
  <c r="EA315" i="1"/>
  <c r="BP297" i="1"/>
  <c r="BM297" i="1"/>
  <c r="BM233" i="1"/>
  <c r="BP233" i="1"/>
  <c r="BM312" i="1"/>
  <c r="BP312" i="1"/>
  <c r="BQ178" i="1"/>
  <c r="BN178" i="1"/>
  <c r="BP50" i="1"/>
  <c r="BM50" i="1"/>
  <c r="BM69" i="1"/>
  <c r="BP69" i="1"/>
  <c r="BM113" i="1"/>
  <c r="BP113" i="1"/>
  <c r="BQ141" i="1"/>
  <c r="BN141" i="1"/>
  <c r="BQ93" i="1"/>
  <c r="BN93" i="1"/>
  <c r="EV101" i="1"/>
  <c r="EY101" i="1"/>
  <c r="EQ101" i="1"/>
  <c r="EK101" i="1"/>
  <c r="BO101" i="1"/>
  <c r="BL101" i="1"/>
  <c r="ET101" i="1"/>
  <c r="EZ101" i="1"/>
  <c r="EO101" i="1"/>
  <c r="EU101" i="1"/>
  <c r="EX101" i="1"/>
  <c r="ER101" i="1"/>
  <c r="EN101" i="1"/>
  <c r="EL101" i="1"/>
  <c r="EC101" i="1"/>
  <c r="DW101" i="1"/>
  <c r="EF101" i="1"/>
  <c r="EA101" i="1"/>
  <c r="EP101" i="1"/>
  <c r="EG101" i="1"/>
  <c r="EH101" i="1"/>
  <c r="EB101" i="1"/>
  <c r="ES101" i="1"/>
  <c r="EW101" i="1"/>
  <c r="EM101" i="1"/>
  <c r="EI101" i="1"/>
  <c r="DX101" i="1"/>
  <c r="DZ101" i="1"/>
  <c r="DY101" i="1"/>
  <c r="EE101" i="1"/>
  <c r="ED101" i="1"/>
  <c r="EJ101" i="1"/>
  <c r="BO18" i="1"/>
  <c r="EV18" i="1"/>
  <c r="EX18" i="1"/>
  <c r="EY18" i="1"/>
  <c r="EO18" i="1"/>
  <c r="EK18" i="1"/>
  <c r="ET18" i="1"/>
  <c r="EW18" i="1"/>
  <c r="EZ18" i="1"/>
  <c r="EP18" i="1"/>
  <c r="EU18" i="1"/>
  <c r="ER18" i="1"/>
  <c r="EM18" i="1"/>
  <c r="EL18" i="1"/>
  <c r="ES18" i="1"/>
  <c r="BL18" i="1"/>
  <c r="EQ18" i="1"/>
  <c r="EN18" i="1"/>
  <c r="EG18" i="1"/>
  <c r="EF18" i="1"/>
  <c r="EB18" i="1"/>
  <c r="EI18" i="1"/>
  <c r="EH18" i="1"/>
  <c r="DZ18" i="1"/>
  <c r="EC18" i="1"/>
  <c r="DW18" i="1"/>
  <c r="EJ18" i="1"/>
  <c r="EA18" i="1"/>
  <c r="EE18" i="1"/>
  <c r="ED18" i="1"/>
  <c r="DX18" i="1"/>
  <c r="DY18" i="1"/>
  <c r="BM337" i="1"/>
  <c r="BP337" i="1"/>
  <c r="BN364" i="1"/>
  <c r="BQ364" i="1"/>
  <c r="BQ332" i="1"/>
  <c r="BN332" i="1"/>
  <c r="BQ318" i="1"/>
  <c r="BN318" i="1"/>
  <c r="BP292" i="1"/>
  <c r="BM292" i="1"/>
  <c r="BP228" i="1"/>
  <c r="BM228" i="1"/>
  <c r="BP172" i="1"/>
  <c r="BM172" i="1"/>
  <c r="BM108" i="1"/>
  <c r="BP108" i="1"/>
  <c r="BP41" i="1"/>
  <c r="BM41" i="1"/>
  <c r="EU340" i="1"/>
  <c r="EZ340" i="1"/>
  <c r="EO340" i="1"/>
  <c r="EL340" i="1"/>
  <c r="EF340" i="1"/>
  <c r="EE340" i="1"/>
  <c r="EC340" i="1"/>
  <c r="DY340" i="1"/>
  <c r="ES340" i="1"/>
  <c r="EY340" i="1"/>
  <c r="EP340" i="1"/>
  <c r="BO340" i="1"/>
  <c r="EV340" i="1"/>
  <c r="EX340" i="1"/>
  <c r="ER340" i="1"/>
  <c r="EM340" i="1"/>
  <c r="EJ340" i="1"/>
  <c r="EB340" i="1"/>
  <c r="DW340" i="1"/>
  <c r="ED340" i="1"/>
  <c r="DZ340" i="1"/>
  <c r="ET340" i="1"/>
  <c r="EH340" i="1"/>
  <c r="EG340" i="1"/>
  <c r="BL340" i="1"/>
  <c r="EW340" i="1"/>
  <c r="EQ340" i="1"/>
  <c r="EK340" i="1"/>
  <c r="DX340" i="1"/>
  <c r="EA340" i="1"/>
  <c r="EN340" i="1"/>
  <c r="EI340" i="1"/>
  <c r="BQ255" i="1"/>
  <c r="BN255" i="1"/>
  <c r="BQ191" i="1"/>
  <c r="BN191" i="1"/>
  <c r="BM110" i="1"/>
  <c r="BP110" i="1"/>
  <c r="BP43" i="1"/>
  <c r="BM43" i="1"/>
  <c r="EV267" i="1"/>
  <c r="EX267" i="1"/>
  <c r="EZ267" i="1"/>
  <c r="EP267" i="1"/>
  <c r="EJ267" i="1"/>
  <c r="EG267" i="1"/>
  <c r="EA267" i="1"/>
  <c r="BL267" i="1"/>
  <c r="ET267" i="1"/>
  <c r="EW267" i="1"/>
  <c r="EY267" i="1"/>
  <c r="EO267" i="1"/>
  <c r="EU267" i="1"/>
  <c r="ER267" i="1"/>
  <c r="EM267" i="1"/>
  <c r="EL267" i="1"/>
  <c r="EF267" i="1"/>
  <c r="EB267" i="1"/>
  <c r="DZ267" i="1"/>
  <c r="EE267" i="1"/>
  <c r="BO267" i="1"/>
  <c r="ES267" i="1"/>
  <c r="EQ267" i="1"/>
  <c r="EC267" i="1"/>
  <c r="EN267" i="1"/>
  <c r="EK267" i="1"/>
  <c r="ED267" i="1"/>
  <c r="DW267" i="1"/>
  <c r="EH267" i="1"/>
  <c r="EI267" i="1"/>
  <c r="DX267" i="1"/>
  <c r="DY267" i="1"/>
  <c r="EU293" i="1"/>
  <c r="EZ293" i="1"/>
  <c r="EP293" i="1"/>
  <c r="ES293" i="1"/>
  <c r="BO293" i="1"/>
  <c r="EV293" i="1"/>
  <c r="EX293" i="1"/>
  <c r="ER293" i="1"/>
  <c r="EM293" i="1"/>
  <c r="EK293" i="1"/>
  <c r="ET293" i="1"/>
  <c r="EY293" i="1"/>
  <c r="EQ293" i="1"/>
  <c r="BL293" i="1"/>
  <c r="EW293" i="1"/>
  <c r="EO293" i="1"/>
  <c r="EN293" i="1"/>
  <c r="EL293" i="1"/>
  <c r="ED293" i="1"/>
  <c r="DX293" i="1"/>
  <c r="EB293" i="1"/>
  <c r="EE293" i="1"/>
  <c r="EF293" i="1"/>
  <c r="EC293" i="1"/>
  <c r="DZ293" i="1"/>
  <c r="EI293" i="1"/>
  <c r="EH293" i="1"/>
  <c r="EG293" i="1"/>
  <c r="EA293" i="1"/>
  <c r="EJ293" i="1"/>
  <c r="DW293" i="1"/>
  <c r="DY293" i="1"/>
  <c r="BQ286" i="1"/>
  <c r="BN286" i="1"/>
  <c r="EU159" i="1"/>
  <c r="EX159" i="1"/>
  <c r="EY159" i="1"/>
  <c r="EQ159" i="1"/>
  <c r="EJ159" i="1"/>
  <c r="EB159" i="1"/>
  <c r="DZ159" i="1"/>
  <c r="BL159" i="1"/>
  <c r="ES159" i="1"/>
  <c r="EW159" i="1"/>
  <c r="EZ159" i="1"/>
  <c r="EO159" i="1"/>
  <c r="EV159" i="1"/>
  <c r="ER159" i="1"/>
  <c r="EN159" i="1"/>
  <c r="EK159" i="1"/>
  <c r="EF159" i="1"/>
  <c r="EE159" i="1"/>
  <c r="DW159" i="1"/>
  <c r="DY159" i="1"/>
  <c r="ET159" i="1"/>
  <c r="EP159" i="1"/>
  <c r="EI159" i="1"/>
  <c r="BO159" i="1"/>
  <c r="EM159" i="1"/>
  <c r="EL159" i="1"/>
  <c r="ED159" i="1"/>
  <c r="EC159" i="1"/>
  <c r="EH159" i="1"/>
  <c r="EG159" i="1"/>
  <c r="DX159" i="1"/>
  <c r="EA159" i="1"/>
  <c r="EV95" i="1"/>
  <c r="EX95" i="1"/>
  <c r="EY95" i="1"/>
  <c r="EO95" i="1"/>
  <c r="EL95" i="1"/>
  <c r="ET95" i="1"/>
  <c r="EW95" i="1"/>
  <c r="EZ95" i="1"/>
  <c r="EP95" i="1"/>
  <c r="BL95" i="1"/>
  <c r="EU95" i="1"/>
  <c r="ER95" i="1"/>
  <c r="EM95" i="1"/>
  <c r="EQ95" i="1"/>
  <c r="EG95" i="1"/>
  <c r="EH95" i="1"/>
  <c r="EB95" i="1"/>
  <c r="BO95" i="1"/>
  <c r="EN95" i="1"/>
  <c r="ES95" i="1"/>
  <c r="EC95" i="1"/>
  <c r="DW95" i="1"/>
  <c r="EJ95" i="1"/>
  <c r="EA95" i="1"/>
  <c r="EK95" i="1"/>
  <c r="EE95" i="1"/>
  <c r="ED95" i="1"/>
  <c r="EF95" i="1"/>
  <c r="DY95" i="1"/>
  <c r="DZ95" i="1"/>
  <c r="EI95" i="1"/>
  <c r="DX95" i="1"/>
  <c r="BL28" i="1"/>
  <c r="EV28" i="1"/>
  <c r="EX28" i="1"/>
  <c r="EY28" i="1"/>
  <c r="EO28" i="1"/>
  <c r="EK28" i="1"/>
  <c r="ET28" i="1"/>
  <c r="EW28" i="1"/>
  <c r="BO28" i="1"/>
  <c r="EU28" i="1"/>
  <c r="ER28" i="1"/>
  <c r="EM28" i="1"/>
  <c r="EZ28" i="1"/>
  <c r="EQ28" i="1"/>
  <c r="EP28" i="1"/>
  <c r="EL28" i="1"/>
  <c r="ES28" i="1"/>
  <c r="EN28" i="1"/>
  <c r="EG28" i="1"/>
  <c r="EJ28" i="1"/>
  <c r="EH28" i="1"/>
  <c r="DZ28" i="1"/>
  <c r="EC28" i="1"/>
  <c r="DW28" i="1"/>
  <c r="DX28" i="1"/>
  <c r="EA28" i="1"/>
  <c r="EI28" i="1"/>
  <c r="EE28" i="1"/>
  <c r="EF28" i="1"/>
  <c r="EB28" i="1"/>
  <c r="DY28" i="1"/>
  <c r="ED28" i="1"/>
  <c r="BP348" i="1"/>
  <c r="BM348" i="1"/>
  <c r="BP321" i="1"/>
  <c r="BM321" i="1"/>
  <c r="BP251" i="1"/>
  <c r="BM251" i="1"/>
  <c r="BM187" i="1"/>
  <c r="BP187" i="1"/>
  <c r="EU304" i="1"/>
  <c r="EX304" i="1"/>
  <c r="EZ304" i="1"/>
  <c r="EP304" i="1"/>
  <c r="BL304" i="1"/>
  <c r="ES304" i="1"/>
  <c r="EW304" i="1"/>
  <c r="EY304" i="1"/>
  <c r="EO304" i="1"/>
  <c r="EV304" i="1"/>
  <c r="ER304" i="1"/>
  <c r="EM304" i="1"/>
  <c r="EL304" i="1"/>
  <c r="EQ304" i="1"/>
  <c r="EH304" i="1"/>
  <c r="EI304" i="1"/>
  <c r="EC304" i="1"/>
  <c r="EN304" i="1"/>
  <c r="EJ304" i="1"/>
  <c r="EB304" i="1"/>
  <c r="EG304" i="1"/>
  <c r="ET304" i="1"/>
  <c r="ED304" i="1"/>
  <c r="DX304" i="1"/>
  <c r="DZ304" i="1"/>
  <c r="DW304" i="1"/>
  <c r="BO304" i="1"/>
  <c r="EK304" i="1"/>
  <c r="EF304" i="1"/>
  <c r="EE304" i="1"/>
  <c r="EA304" i="1"/>
  <c r="DY304" i="1"/>
  <c r="BO240" i="1"/>
  <c r="BL240" i="1"/>
  <c r="EV240" i="1"/>
  <c r="EX240" i="1"/>
  <c r="EY240" i="1"/>
  <c r="EP240" i="1"/>
  <c r="EL240" i="1"/>
  <c r="ET240" i="1"/>
  <c r="EW240" i="1"/>
  <c r="EU240" i="1"/>
  <c r="ER240" i="1"/>
  <c r="EM240" i="1"/>
  <c r="EZ240" i="1"/>
  <c r="EK240" i="1"/>
  <c r="ES240" i="1"/>
  <c r="EQ240" i="1"/>
  <c r="EO240" i="1"/>
  <c r="EN240" i="1"/>
  <c r="EH240" i="1"/>
  <c r="EE240" i="1"/>
  <c r="EC240" i="1"/>
  <c r="EJ240" i="1"/>
  <c r="EI240" i="1"/>
  <c r="DW240" i="1"/>
  <c r="ED240" i="1"/>
  <c r="DX240" i="1"/>
  <c r="EA240" i="1"/>
  <c r="DY240" i="1"/>
  <c r="EF240" i="1"/>
  <c r="EB240" i="1"/>
  <c r="DZ240" i="1"/>
  <c r="EG240" i="1"/>
  <c r="EU179" i="1"/>
  <c r="EX179" i="1"/>
  <c r="EY179" i="1"/>
  <c r="EQ179" i="1"/>
  <c r="EL179" i="1"/>
  <c r="ES179" i="1"/>
  <c r="EW179" i="1"/>
  <c r="BL179" i="1"/>
  <c r="EV179" i="1"/>
  <c r="ER179" i="1"/>
  <c r="EN179" i="1"/>
  <c r="EZ179" i="1"/>
  <c r="EK179" i="1"/>
  <c r="ET179" i="1"/>
  <c r="EP179" i="1"/>
  <c r="BO179" i="1"/>
  <c r="EO179" i="1"/>
  <c r="EM179" i="1"/>
  <c r="EH179" i="1"/>
  <c r="EI179" i="1"/>
  <c r="DZ179" i="1"/>
  <c r="EJ179" i="1"/>
  <c r="EB179" i="1"/>
  <c r="EG179" i="1"/>
  <c r="ED179" i="1"/>
  <c r="DX179" i="1"/>
  <c r="EC179" i="1"/>
  <c r="EA179" i="1"/>
  <c r="EF179" i="1"/>
  <c r="EE179" i="1"/>
  <c r="DW179" i="1"/>
  <c r="DY179" i="1"/>
  <c r="BO148" i="1"/>
  <c r="EU148" i="1"/>
  <c r="EY148" i="1"/>
  <c r="EP148" i="1"/>
  <c r="BL148" i="1"/>
  <c r="ES148" i="1"/>
  <c r="EV148" i="1"/>
  <c r="EX148" i="1"/>
  <c r="ER148" i="1"/>
  <c r="EM148" i="1"/>
  <c r="EL148" i="1"/>
  <c r="EZ148" i="1"/>
  <c r="EW148" i="1"/>
  <c r="EQ148" i="1"/>
  <c r="EK148" i="1"/>
  <c r="ET148" i="1"/>
  <c r="EO148" i="1"/>
  <c r="EN148" i="1"/>
  <c r="ED148" i="1"/>
  <c r="DX148" i="1"/>
  <c r="EB148" i="1"/>
  <c r="DZ148" i="1"/>
  <c r="EF148" i="1"/>
  <c r="EC148" i="1"/>
  <c r="EI148" i="1"/>
  <c r="DY148" i="1"/>
  <c r="EH148" i="1"/>
  <c r="EG148" i="1"/>
  <c r="EE148" i="1"/>
  <c r="EJ148" i="1"/>
  <c r="DW148" i="1"/>
  <c r="EA148" i="1"/>
  <c r="BO116" i="1"/>
  <c r="EU116" i="1"/>
  <c r="EX116" i="1"/>
  <c r="EY116" i="1"/>
  <c r="EP116" i="1"/>
  <c r="EJ116" i="1"/>
  <c r="DW116" i="1"/>
  <c r="EA116" i="1"/>
  <c r="ES116" i="1"/>
  <c r="EW116" i="1"/>
  <c r="EZ116" i="1"/>
  <c r="EO116" i="1"/>
  <c r="BL116" i="1"/>
  <c r="EV116" i="1"/>
  <c r="ER116" i="1"/>
  <c r="EM116" i="1"/>
  <c r="EK116" i="1"/>
  <c r="EF116" i="1"/>
  <c r="EC116" i="1"/>
  <c r="EI116" i="1"/>
  <c r="DY116" i="1"/>
  <c r="EQ116" i="1"/>
  <c r="EH116" i="1"/>
  <c r="EE116" i="1"/>
  <c r="EN116" i="1"/>
  <c r="DX116" i="1"/>
  <c r="DZ116" i="1"/>
  <c r="ET116" i="1"/>
  <c r="EG116" i="1"/>
  <c r="EL116" i="1"/>
  <c r="ED116" i="1"/>
  <c r="EB116" i="1"/>
  <c r="BL84" i="1"/>
  <c r="EV84" i="1"/>
  <c r="EY84" i="1"/>
  <c r="EO84" i="1"/>
  <c r="EK84" i="1"/>
  <c r="EE84" i="1"/>
  <c r="EF84" i="1"/>
  <c r="EB84" i="1"/>
  <c r="DY84" i="1"/>
  <c r="BO84" i="1"/>
  <c r="ET84" i="1"/>
  <c r="EZ84" i="1"/>
  <c r="EP84" i="1"/>
  <c r="EU84" i="1"/>
  <c r="EX84" i="1"/>
  <c r="ER84" i="1"/>
  <c r="EM84" i="1"/>
  <c r="EI84" i="1"/>
  <c r="EH84" i="1"/>
  <c r="EA84" i="1"/>
  <c r="EW84" i="1"/>
  <c r="EC84" i="1"/>
  <c r="ED84" i="1"/>
  <c r="ES84" i="1"/>
  <c r="EG84" i="1"/>
  <c r="DX84" i="1"/>
  <c r="EQ84" i="1"/>
  <c r="EL84" i="1"/>
  <c r="DW84" i="1"/>
  <c r="DZ84" i="1"/>
  <c r="EN84" i="1"/>
  <c r="EJ84" i="1"/>
  <c r="BL52" i="1"/>
  <c r="BO52" i="1"/>
  <c r="EV52" i="1"/>
  <c r="EY52" i="1"/>
  <c r="EO52" i="1"/>
  <c r="ET52" i="1"/>
  <c r="EU52" i="1"/>
  <c r="EX52" i="1"/>
  <c r="ER52" i="1"/>
  <c r="EM52" i="1"/>
  <c r="EK52" i="1"/>
  <c r="EZ52" i="1"/>
  <c r="EQ52" i="1"/>
  <c r="EL52" i="1"/>
  <c r="ES52" i="1"/>
  <c r="EP52" i="1"/>
  <c r="EW52" i="1"/>
  <c r="EN52" i="1"/>
  <c r="EC52" i="1"/>
  <c r="DW52" i="1"/>
  <c r="EJ52" i="1"/>
  <c r="DZ52" i="1"/>
  <c r="ED52" i="1"/>
  <c r="DY52" i="1"/>
  <c r="EG52" i="1"/>
  <c r="EH52" i="1"/>
  <c r="EB52" i="1"/>
  <c r="EE52" i="1"/>
  <c r="EI52" i="1"/>
  <c r="DX52" i="1"/>
  <c r="EA52" i="1"/>
  <c r="EF52" i="1"/>
  <c r="BO17" i="1"/>
  <c r="BL17" i="1"/>
  <c r="EV17" i="1"/>
  <c r="EY17" i="1"/>
  <c r="EO17" i="1"/>
  <c r="EK17" i="1"/>
  <c r="ET17" i="1"/>
  <c r="EZ17" i="1"/>
  <c r="EP17" i="1"/>
  <c r="EU17" i="1"/>
  <c r="EX17" i="1"/>
  <c r="ER17" i="1"/>
  <c r="EN17" i="1"/>
  <c r="EI17" i="1"/>
  <c r="EH17" i="1"/>
  <c r="EA17" i="1"/>
  <c r="EE17" i="1"/>
  <c r="EF17" i="1"/>
  <c r="DZ17" i="1"/>
  <c r="ES17" i="1"/>
  <c r="EG17" i="1"/>
  <c r="EJ17" i="1"/>
  <c r="DY17" i="1"/>
  <c r="EW17" i="1"/>
  <c r="EQ17" i="1"/>
  <c r="EL17" i="1"/>
  <c r="DW17" i="1"/>
  <c r="DX17" i="1"/>
  <c r="EM17" i="1"/>
  <c r="EC17" i="1"/>
  <c r="ED17" i="1"/>
  <c r="EB17" i="1"/>
  <c r="EV270" i="1"/>
  <c r="EZ270" i="1"/>
  <c r="EP270" i="1"/>
  <c r="EL270" i="1"/>
  <c r="EF270" i="1"/>
  <c r="EB270" i="1"/>
  <c r="DZ270" i="1"/>
  <c r="EG270" i="1"/>
  <c r="ET270" i="1"/>
  <c r="EY270" i="1"/>
  <c r="EO270" i="1"/>
  <c r="BO270" i="1"/>
  <c r="BL270" i="1"/>
  <c r="EU270" i="1"/>
  <c r="EX270" i="1"/>
  <c r="ER270" i="1"/>
  <c r="EM270" i="1"/>
  <c r="EJ270" i="1"/>
  <c r="EI270" i="1"/>
  <c r="DW270" i="1"/>
  <c r="ED270" i="1"/>
  <c r="EA270" i="1"/>
  <c r="ES270" i="1"/>
  <c r="EH270" i="1"/>
  <c r="EC270" i="1"/>
  <c r="EW270" i="1"/>
  <c r="EQ270" i="1"/>
  <c r="EK270" i="1"/>
  <c r="DX270" i="1"/>
  <c r="DY270" i="1"/>
  <c r="EN270" i="1"/>
  <c r="EE270" i="1"/>
  <c r="EV206" i="1"/>
  <c r="EY206" i="1"/>
  <c r="EP206" i="1"/>
  <c r="EK206" i="1"/>
  <c r="BL206" i="1"/>
  <c r="ET206" i="1"/>
  <c r="EZ206" i="1"/>
  <c r="EO206" i="1"/>
  <c r="BO206" i="1"/>
  <c r="EU206" i="1"/>
  <c r="EX206" i="1"/>
  <c r="EQ206" i="1"/>
  <c r="EM206" i="1"/>
  <c r="EW206" i="1"/>
  <c r="ED206" i="1"/>
  <c r="DX206" i="1"/>
  <c r="EB206" i="1"/>
  <c r="EI206" i="1"/>
  <c r="ES206" i="1"/>
  <c r="EF206" i="1"/>
  <c r="EC206" i="1"/>
  <c r="EE206" i="1"/>
  <c r="DY206" i="1"/>
  <c r="ER206" i="1"/>
  <c r="EL206" i="1"/>
  <c r="EH206" i="1"/>
  <c r="EG206" i="1"/>
  <c r="EA206" i="1"/>
  <c r="EN206" i="1"/>
  <c r="EJ206" i="1"/>
  <c r="DW206" i="1"/>
  <c r="DZ206" i="1"/>
  <c r="BL170" i="1"/>
  <c r="EU170" i="1"/>
  <c r="EX170" i="1"/>
  <c r="EY170" i="1"/>
  <c r="EP170" i="1"/>
  <c r="ES170" i="1"/>
  <c r="EW170" i="1"/>
  <c r="EZ170" i="1"/>
  <c r="EO170" i="1"/>
  <c r="BO170" i="1"/>
  <c r="EV170" i="1"/>
  <c r="ER170" i="1"/>
  <c r="EN170" i="1"/>
  <c r="EK170" i="1"/>
  <c r="ET170" i="1"/>
  <c r="EQ170" i="1"/>
  <c r="EH170" i="1"/>
  <c r="EG170" i="1"/>
  <c r="EI170" i="1"/>
  <c r="EM170" i="1"/>
  <c r="EL170" i="1"/>
  <c r="EJ170" i="1"/>
  <c r="DW170" i="1"/>
  <c r="EA170" i="1"/>
  <c r="ED170" i="1"/>
  <c r="DX170" i="1"/>
  <c r="EB170" i="1"/>
  <c r="DZ170" i="1"/>
  <c r="EF170" i="1"/>
  <c r="EC170" i="1"/>
  <c r="EE170" i="1"/>
  <c r="DY170" i="1"/>
  <c r="EU138" i="1"/>
  <c r="EX138" i="1"/>
  <c r="EY138" i="1"/>
  <c r="EP138" i="1"/>
  <c r="EK138" i="1"/>
  <c r="ES138" i="1"/>
  <c r="EW138" i="1"/>
  <c r="EZ138" i="1"/>
  <c r="EO138" i="1"/>
  <c r="BO138" i="1"/>
  <c r="BL138" i="1"/>
  <c r="EV138" i="1"/>
  <c r="ER138" i="1"/>
  <c r="EN138" i="1"/>
  <c r="EQ138" i="1"/>
  <c r="EL138" i="1"/>
  <c r="EH138" i="1"/>
  <c r="EG138" i="1"/>
  <c r="EI138" i="1"/>
  <c r="EM138" i="1"/>
  <c r="ET138" i="1"/>
  <c r="ED138" i="1"/>
  <c r="DX138" i="1"/>
  <c r="EB138" i="1"/>
  <c r="DZ138" i="1"/>
  <c r="EF138" i="1"/>
  <c r="EC138" i="1"/>
  <c r="EE138" i="1"/>
  <c r="DY138" i="1"/>
  <c r="EA138" i="1"/>
  <c r="EJ138" i="1"/>
  <c r="DW138" i="1"/>
  <c r="BL106" i="1"/>
  <c r="EV106" i="1"/>
  <c r="EX106" i="1"/>
  <c r="EY106" i="1"/>
  <c r="EP106" i="1"/>
  <c r="EI106" i="1"/>
  <c r="ED106" i="1"/>
  <c r="EA106" i="1"/>
  <c r="ET106" i="1"/>
  <c r="EW106" i="1"/>
  <c r="EZ106" i="1"/>
  <c r="EO106" i="1"/>
  <c r="BO106" i="1"/>
  <c r="EU106" i="1"/>
  <c r="ER106" i="1"/>
  <c r="EM106" i="1"/>
  <c r="EK106" i="1"/>
  <c r="EE106" i="1"/>
  <c r="EF106" i="1"/>
  <c r="EH106" i="1"/>
  <c r="DY106" i="1"/>
  <c r="EQ106" i="1"/>
  <c r="EG106" i="1"/>
  <c r="EB106" i="1"/>
  <c r="EN106" i="1"/>
  <c r="DW106" i="1"/>
  <c r="DZ106" i="1"/>
  <c r="ES106" i="1"/>
  <c r="EJ106" i="1"/>
  <c r="EL106" i="1"/>
  <c r="EC106" i="1"/>
  <c r="DX106" i="1"/>
  <c r="EV74" i="1"/>
  <c r="EY74" i="1"/>
  <c r="EO74" i="1"/>
  <c r="EK74" i="1"/>
  <c r="EE74" i="1"/>
  <c r="EF74" i="1"/>
  <c r="EH74" i="1"/>
  <c r="DY74" i="1"/>
  <c r="BL74" i="1"/>
  <c r="BO74" i="1"/>
  <c r="ET74" i="1"/>
  <c r="EZ74" i="1"/>
  <c r="EP74" i="1"/>
  <c r="EU74" i="1"/>
  <c r="EX74" i="1"/>
  <c r="ER74" i="1"/>
  <c r="EM74" i="1"/>
  <c r="EI74" i="1"/>
  <c r="ED74" i="1"/>
  <c r="EA74" i="1"/>
  <c r="EL74" i="1"/>
  <c r="DW74" i="1"/>
  <c r="DZ74" i="1"/>
  <c r="EJ74" i="1"/>
  <c r="EQ74" i="1"/>
  <c r="EC74" i="1"/>
  <c r="DX74" i="1"/>
  <c r="ES74" i="1"/>
  <c r="EW74" i="1"/>
  <c r="EN74" i="1"/>
  <c r="EG74" i="1"/>
  <c r="EB74" i="1"/>
  <c r="EV39" i="1"/>
  <c r="EY39" i="1"/>
  <c r="EO39" i="1"/>
  <c r="EK39" i="1"/>
  <c r="EE39" i="1"/>
  <c r="ED39" i="1"/>
  <c r="EJ39" i="1"/>
  <c r="DY39" i="1"/>
  <c r="BL39" i="1"/>
  <c r="BO39" i="1"/>
  <c r="ET39" i="1"/>
  <c r="EZ39" i="1"/>
  <c r="EP39" i="1"/>
  <c r="EU39" i="1"/>
  <c r="EX39" i="1"/>
  <c r="ER39" i="1"/>
  <c r="EM39" i="1"/>
  <c r="EI39" i="1"/>
  <c r="DX39" i="1"/>
  <c r="EA39" i="1"/>
  <c r="EW39" i="1"/>
  <c r="EC39" i="1"/>
  <c r="EF39" i="1"/>
  <c r="ES39" i="1"/>
  <c r="EG39" i="1"/>
  <c r="EB39" i="1"/>
  <c r="EQ39" i="1"/>
  <c r="EL39" i="1"/>
  <c r="DW39" i="1"/>
  <c r="DZ39" i="1"/>
  <c r="EN39" i="1"/>
  <c r="EH39" i="1"/>
  <c r="BQ296" i="1"/>
  <c r="BN296" i="1"/>
  <c r="EV237" i="1"/>
  <c r="EX237" i="1"/>
  <c r="EY237" i="1"/>
  <c r="EP237" i="1"/>
  <c r="BO237" i="1"/>
  <c r="BL237" i="1"/>
  <c r="ET237" i="1"/>
  <c r="EW237" i="1"/>
  <c r="EZ237" i="1"/>
  <c r="EO237" i="1"/>
  <c r="EU237" i="1"/>
  <c r="EQ237" i="1"/>
  <c r="EM237" i="1"/>
  <c r="EK237" i="1"/>
  <c r="ER237" i="1"/>
  <c r="EN237" i="1"/>
  <c r="ES237" i="1"/>
  <c r="EL237" i="1"/>
  <c r="EH237" i="1"/>
  <c r="EC237" i="1"/>
  <c r="EE237" i="1"/>
  <c r="EJ237" i="1"/>
  <c r="EG237" i="1"/>
  <c r="EA237" i="1"/>
  <c r="ED237" i="1"/>
  <c r="DX237" i="1"/>
  <c r="DW237" i="1"/>
  <c r="DY237" i="1"/>
  <c r="EF237" i="1"/>
  <c r="EB237" i="1"/>
  <c r="DZ237" i="1"/>
  <c r="EI237" i="1"/>
  <c r="BQ151" i="1"/>
  <c r="BN151" i="1"/>
  <c r="BN87" i="1"/>
  <c r="BQ87" i="1"/>
  <c r="BN20" i="1"/>
  <c r="BQ20" i="1"/>
  <c r="EV241" i="1"/>
  <c r="EY241" i="1"/>
  <c r="EP241" i="1"/>
  <c r="EK241" i="1"/>
  <c r="EF241" i="1"/>
  <c r="EB241" i="1"/>
  <c r="DZ241" i="1"/>
  <c r="EE241" i="1"/>
  <c r="BO241" i="1"/>
  <c r="ET241" i="1"/>
  <c r="EZ241" i="1"/>
  <c r="EO241" i="1"/>
  <c r="BL241" i="1"/>
  <c r="EU241" i="1"/>
  <c r="EX241" i="1"/>
  <c r="ER241" i="1"/>
  <c r="EM241" i="1"/>
  <c r="EJ241" i="1"/>
  <c r="EG241" i="1"/>
  <c r="EA241" i="1"/>
  <c r="EL241" i="1"/>
  <c r="DX241" i="1"/>
  <c r="DY241" i="1"/>
  <c r="EC241" i="1"/>
  <c r="EQ241" i="1"/>
  <c r="ED241" i="1"/>
  <c r="DW241" i="1"/>
  <c r="ES241" i="1"/>
  <c r="EW241" i="1"/>
  <c r="EN241" i="1"/>
  <c r="EH241" i="1"/>
  <c r="EI241" i="1"/>
  <c r="BQ129" i="1"/>
  <c r="BN129" i="1"/>
  <c r="BM339" i="1"/>
  <c r="BP339" i="1"/>
  <c r="BN370" i="1"/>
  <c r="BQ370" i="1"/>
  <c r="BQ338" i="1"/>
  <c r="BN338" i="1"/>
  <c r="BQ320" i="1"/>
  <c r="BN320" i="1"/>
  <c r="EU359" i="1"/>
  <c r="EZ359" i="1"/>
  <c r="EO359" i="1"/>
  <c r="EL359" i="1"/>
  <c r="EF359" i="1"/>
  <c r="EC359" i="1"/>
  <c r="DZ359" i="1"/>
  <c r="DY359" i="1"/>
  <c r="BO359" i="1"/>
  <c r="ES359" i="1"/>
  <c r="EY359" i="1"/>
  <c r="EP359" i="1"/>
  <c r="BL359" i="1"/>
  <c r="EV359" i="1"/>
  <c r="EX359" i="1"/>
  <c r="ER359" i="1"/>
  <c r="EM359" i="1"/>
  <c r="EJ359" i="1"/>
  <c r="DW359" i="1"/>
  <c r="EI359" i="1"/>
  <c r="EK359" i="1"/>
  <c r="DX359" i="1"/>
  <c r="EA359" i="1"/>
  <c r="EG359" i="1"/>
  <c r="EQ359" i="1"/>
  <c r="ED359" i="1"/>
  <c r="EB359" i="1"/>
  <c r="ET359" i="1"/>
  <c r="EW359" i="1"/>
  <c r="EN359" i="1"/>
  <c r="EH359" i="1"/>
  <c r="EE359" i="1"/>
  <c r="BP254" i="1"/>
  <c r="BM254" i="1"/>
  <c r="BM190" i="1"/>
  <c r="BP190" i="1"/>
  <c r="BO308" i="1"/>
  <c r="EU308" i="1"/>
  <c r="EZ308" i="1"/>
  <c r="EP308" i="1"/>
  <c r="EL308" i="1"/>
  <c r="EF308" i="1"/>
  <c r="EE308" i="1"/>
  <c r="EA308" i="1"/>
  <c r="DY308" i="1"/>
  <c r="ES308" i="1"/>
  <c r="EY308" i="1"/>
  <c r="EO308" i="1"/>
  <c r="BL308" i="1"/>
  <c r="EV308" i="1"/>
  <c r="EX308" i="1"/>
  <c r="ER308" i="1"/>
  <c r="EM308" i="1"/>
  <c r="EJ308" i="1"/>
  <c r="EB308" i="1"/>
  <c r="EG308" i="1"/>
  <c r="ED308" i="1"/>
  <c r="DZ308" i="1"/>
  <c r="ET308" i="1"/>
  <c r="EH308" i="1"/>
  <c r="EC308" i="1"/>
  <c r="EW308" i="1"/>
  <c r="EQ308" i="1"/>
  <c r="EK308" i="1"/>
  <c r="DX308" i="1"/>
  <c r="DW308" i="1"/>
  <c r="EN308" i="1"/>
  <c r="EI308" i="1"/>
  <c r="BO244" i="1"/>
  <c r="BL244" i="1"/>
  <c r="EV244" i="1"/>
  <c r="EY244" i="1"/>
  <c r="EP244" i="1"/>
  <c r="EK244" i="1"/>
  <c r="EF244" i="1"/>
  <c r="EB244" i="1"/>
  <c r="DZ244" i="1"/>
  <c r="EG244" i="1"/>
  <c r="ET244" i="1"/>
  <c r="EZ244" i="1"/>
  <c r="EO244" i="1"/>
  <c r="EU244" i="1"/>
  <c r="EW244" i="1"/>
  <c r="ER244" i="1"/>
  <c r="EM244" i="1"/>
  <c r="EJ244" i="1"/>
  <c r="EI244" i="1"/>
  <c r="DW244" i="1"/>
  <c r="EL244" i="1"/>
  <c r="DX244" i="1"/>
  <c r="DY244" i="1"/>
  <c r="EX244" i="1"/>
  <c r="EE244" i="1"/>
  <c r="EQ244" i="1"/>
  <c r="ED244" i="1"/>
  <c r="EA244" i="1"/>
  <c r="ES244" i="1"/>
  <c r="EN244" i="1"/>
  <c r="EH244" i="1"/>
  <c r="EC244" i="1"/>
  <c r="BQ166" i="1"/>
  <c r="BN166" i="1"/>
  <c r="BQ134" i="1"/>
  <c r="BN134" i="1"/>
  <c r="BQ102" i="1"/>
  <c r="BN102" i="1"/>
  <c r="BQ70" i="1"/>
  <c r="BN70" i="1"/>
  <c r="BN35" i="1"/>
  <c r="BQ35" i="1"/>
  <c r="BM79" i="1"/>
  <c r="BP79" i="1"/>
  <c r="BQ270" i="1"/>
  <c r="BN270" i="1"/>
  <c r="BQ147" i="1"/>
  <c r="BN147" i="1"/>
  <c r="BN83" i="1"/>
  <c r="BQ83" i="1"/>
  <c r="BN16" i="1"/>
  <c r="BQ16" i="1"/>
  <c r="BL65" i="1"/>
  <c r="EV65" i="1"/>
  <c r="EY65" i="1"/>
  <c r="EO65" i="1"/>
  <c r="BO65" i="1"/>
  <c r="ET65" i="1"/>
  <c r="EU65" i="1"/>
  <c r="EX65" i="1"/>
  <c r="ER65" i="1"/>
  <c r="EP65" i="1"/>
  <c r="EL65" i="1"/>
  <c r="EZ65" i="1"/>
  <c r="EQ65" i="1"/>
  <c r="EK65" i="1"/>
  <c r="ES65" i="1"/>
  <c r="EN65" i="1"/>
  <c r="EW65" i="1"/>
  <c r="EM65" i="1"/>
  <c r="EC65" i="1"/>
  <c r="DW65" i="1"/>
  <c r="EF65" i="1"/>
  <c r="EA65" i="1"/>
  <c r="EE65" i="1"/>
  <c r="ED65" i="1"/>
  <c r="EB65" i="1"/>
  <c r="DY65" i="1"/>
  <c r="EG65" i="1"/>
  <c r="EH65" i="1"/>
  <c r="EJ65" i="1"/>
  <c r="EI65" i="1"/>
  <c r="DX65" i="1"/>
  <c r="DZ65" i="1"/>
  <c r="BP334" i="1"/>
  <c r="BM334" i="1"/>
  <c r="BQ365" i="1"/>
  <c r="BN365" i="1"/>
  <c r="BQ333" i="1"/>
  <c r="BN333" i="1"/>
  <c r="BO319" i="1"/>
  <c r="EU319" i="1"/>
  <c r="EZ319" i="1"/>
  <c r="EP319" i="1"/>
  <c r="EL319" i="1"/>
  <c r="EF319" i="1"/>
  <c r="EC319" i="1"/>
  <c r="DZ319" i="1"/>
  <c r="DY319" i="1"/>
  <c r="ES319" i="1"/>
  <c r="EY319" i="1"/>
  <c r="EO319" i="1"/>
  <c r="BL319" i="1"/>
  <c r="EV319" i="1"/>
  <c r="EX319" i="1"/>
  <c r="ER319" i="1"/>
  <c r="EM319" i="1"/>
  <c r="EJ319" i="1"/>
  <c r="DW319" i="1"/>
  <c r="EI319" i="1"/>
  <c r="EK319" i="1"/>
  <c r="DX319" i="1"/>
  <c r="EA319" i="1"/>
  <c r="EG319" i="1"/>
  <c r="EQ319" i="1"/>
  <c r="ED319" i="1"/>
  <c r="EB319" i="1"/>
  <c r="ET319" i="1"/>
  <c r="EW319" i="1"/>
  <c r="EN319" i="1"/>
  <c r="EH319" i="1"/>
  <c r="EE319" i="1"/>
  <c r="BM293" i="1"/>
  <c r="BP293" i="1"/>
  <c r="BP229" i="1"/>
  <c r="BM229" i="1"/>
  <c r="BQ269" i="1"/>
  <c r="BN269" i="1"/>
  <c r="BQ205" i="1"/>
  <c r="BN205" i="1"/>
  <c r="EU294" i="1"/>
  <c r="EX294" i="1"/>
  <c r="EZ294" i="1"/>
  <c r="EP294" i="1"/>
  <c r="ES294" i="1"/>
  <c r="EW294" i="1"/>
  <c r="EY294" i="1"/>
  <c r="EO294" i="1"/>
  <c r="BO294" i="1"/>
  <c r="BL294" i="1"/>
  <c r="EV294" i="1"/>
  <c r="ER294" i="1"/>
  <c r="EM294" i="1"/>
  <c r="EL294" i="1"/>
  <c r="EQ294" i="1"/>
  <c r="EH294" i="1"/>
  <c r="EI294" i="1"/>
  <c r="DY294" i="1"/>
  <c r="EN294" i="1"/>
  <c r="EJ294" i="1"/>
  <c r="EB294" i="1"/>
  <c r="EC294" i="1"/>
  <c r="ET294" i="1"/>
  <c r="ED294" i="1"/>
  <c r="DX294" i="1"/>
  <c r="DZ294" i="1"/>
  <c r="EG294" i="1"/>
  <c r="EK294" i="1"/>
  <c r="EF294" i="1"/>
  <c r="EE294" i="1"/>
  <c r="EA294" i="1"/>
  <c r="DW294" i="1"/>
  <c r="EV230" i="1"/>
  <c r="EY230" i="1"/>
  <c r="EP230" i="1"/>
  <c r="EK230" i="1"/>
  <c r="ET230" i="1"/>
  <c r="EZ230" i="1"/>
  <c r="EO230" i="1"/>
  <c r="BO230" i="1"/>
  <c r="EU230" i="1"/>
  <c r="EX230" i="1"/>
  <c r="EQ230" i="1"/>
  <c r="EN230" i="1"/>
  <c r="EW230" i="1"/>
  <c r="ED230" i="1"/>
  <c r="DX230" i="1"/>
  <c r="EA230" i="1"/>
  <c r="DY230" i="1"/>
  <c r="ES230" i="1"/>
  <c r="EF230" i="1"/>
  <c r="EB230" i="1"/>
  <c r="DZ230" i="1"/>
  <c r="EG230" i="1"/>
  <c r="BL230" i="1"/>
  <c r="ER230" i="1"/>
  <c r="EL230" i="1"/>
  <c r="EH230" i="1"/>
  <c r="EE230" i="1"/>
  <c r="EC230" i="1"/>
  <c r="EM230" i="1"/>
  <c r="EJ230" i="1"/>
  <c r="EI230" i="1"/>
  <c r="DW230" i="1"/>
  <c r="BM171" i="1"/>
  <c r="BP171" i="1"/>
  <c r="BP40" i="1"/>
  <c r="BM40" i="1"/>
  <c r="BM42" i="1"/>
  <c r="BP42" i="1"/>
  <c r="BM53" i="1"/>
  <c r="BP53" i="1"/>
  <c r="BO77" i="1"/>
  <c r="EV77" i="1"/>
  <c r="EY77" i="1"/>
  <c r="EO77" i="1"/>
  <c r="ET77" i="1"/>
  <c r="EU77" i="1"/>
  <c r="EX77" i="1"/>
  <c r="ER77" i="1"/>
  <c r="EP77" i="1"/>
  <c r="EL77" i="1"/>
  <c r="ES77" i="1"/>
  <c r="EW77" i="1"/>
  <c r="EZ77" i="1"/>
  <c r="BL77" i="1"/>
  <c r="EQ77" i="1"/>
  <c r="EN77" i="1"/>
  <c r="EM77" i="1"/>
  <c r="EK77" i="1"/>
  <c r="EC77" i="1"/>
  <c r="DW77" i="1"/>
  <c r="EF77" i="1"/>
  <c r="EA77" i="1"/>
  <c r="EE77" i="1"/>
  <c r="ED77" i="1"/>
  <c r="EJ77" i="1"/>
  <c r="DY77" i="1"/>
  <c r="EG77" i="1"/>
  <c r="EH77" i="1"/>
  <c r="EB77" i="1"/>
  <c r="EI77" i="1"/>
  <c r="DX77" i="1"/>
  <c r="DZ77" i="1"/>
  <c r="BM81" i="1"/>
  <c r="BP81" i="1"/>
  <c r="BQ133" i="1"/>
  <c r="BN133" i="1"/>
  <c r="BN38" i="1"/>
  <c r="BQ38" i="1"/>
  <c r="BQ196" i="1"/>
  <c r="BN196" i="1"/>
  <c r="BQ69" i="1"/>
  <c r="BN69" i="1"/>
  <c r="BM333" i="1"/>
  <c r="BP333" i="1"/>
  <c r="BN360" i="1"/>
  <c r="BQ360" i="1"/>
  <c r="BM304" i="1"/>
  <c r="BP304" i="1"/>
  <c r="BP240" i="1"/>
  <c r="BM240" i="1"/>
  <c r="BM176" i="1"/>
  <c r="BP176" i="1"/>
  <c r="BM136" i="1"/>
  <c r="BP136" i="1"/>
  <c r="BM72" i="1"/>
  <c r="BP72" i="1"/>
  <c r="BM322" i="1"/>
  <c r="BP322" i="1"/>
  <c r="BL250" i="1"/>
  <c r="EV250" i="1"/>
  <c r="EZ250" i="1"/>
  <c r="EP250" i="1"/>
  <c r="EK250" i="1"/>
  <c r="EF250" i="1"/>
  <c r="EB250" i="1"/>
  <c r="DZ250" i="1"/>
  <c r="EG250" i="1"/>
  <c r="ET250" i="1"/>
  <c r="EY250" i="1"/>
  <c r="EO250" i="1"/>
  <c r="BO250" i="1"/>
  <c r="EU250" i="1"/>
  <c r="EW250" i="1"/>
  <c r="ER250" i="1"/>
  <c r="EM250" i="1"/>
  <c r="EJ250" i="1"/>
  <c r="EI250" i="1"/>
  <c r="DW250" i="1"/>
  <c r="EL250" i="1"/>
  <c r="DX250" i="1"/>
  <c r="DY250" i="1"/>
  <c r="EX250" i="1"/>
  <c r="EE250" i="1"/>
  <c r="EQ250" i="1"/>
  <c r="ED250" i="1"/>
  <c r="EA250" i="1"/>
  <c r="ES250" i="1"/>
  <c r="EN250" i="1"/>
  <c r="EH250" i="1"/>
  <c r="EC250" i="1"/>
  <c r="BP154" i="1"/>
  <c r="BM154" i="1"/>
  <c r="BM90" i="1"/>
  <c r="BP90" i="1"/>
  <c r="BM23" i="1"/>
  <c r="BP23" i="1"/>
  <c r="BQ256" i="1"/>
  <c r="BN256" i="1"/>
  <c r="BL197" i="1"/>
  <c r="EU197" i="1"/>
  <c r="EX197" i="1"/>
  <c r="EY197" i="1"/>
  <c r="EP197" i="1"/>
  <c r="EK197" i="1"/>
  <c r="BO197" i="1"/>
  <c r="ES197" i="1"/>
  <c r="EW197" i="1"/>
  <c r="EZ197" i="1"/>
  <c r="EO197" i="1"/>
  <c r="EV197" i="1"/>
  <c r="EQ197" i="1"/>
  <c r="EM197" i="1"/>
  <c r="ET197" i="1"/>
  <c r="ER197" i="1"/>
  <c r="EH197" i="1"/>
  <c r="EI197" i="1"/>
  <c r="DZ197" i="1"/>
  <c r="EN197" i="1"/>
  <c r="EL197" i="1"/>
  <c r="ED197" i="1"/>
  <c r="DX197" i="1"/>
  <c r="EG197" i="1"/>
  <c r="EC197" i="1"/>
  <c r="EF197" i="1"/>
  <c r="EE197" i="1"/>
  <c r="DW197" i="1"/>
  <c r="EA197" i="1"/>
  <c r="EB197" i="1"/>
  <c r="DY197" i="1"/>
  <c r="EJ197" i="1"/>
  <c r="BQ190" i="1"/>
  <c r="BN190" i="1"/>
  <c r="EU119" i="1"/>
  <c r="EX119" i="1"/>
  <c r="EY119" i="1"/>
  <c r="EQ119" i="1"/>
  <c r="ES119" i="1"/>
  <c r="EW119" i="1"/>
  <c r="EZ119" i="1"/>
  <c r="EO119" i="1"/>
  <c r="EV119" i="1"/>
  <c r="ER119" i="1"/>
  <c r="EM119" i="1"/>
  <c r="EK119" i="1"/>
  <c r="EF119" i="1"/>
  <c r="EE119" i="1"/>
  <c r="DW119" i="1"/>
  <c r="DY119" i="1"/>
  <c r="EP119" i="1"/>
  <c r="ED119" i="1"/>
  <c r="EI119" i="1"/>
  <c r="DZ119" i="1"/>
  <c r="EN119" i="1"/>
  <c r="EH119" i="1"/>
  <c r="EB119" i="1"/>
  <c r="EA119" i="1"/>
  <c r="BL119" i="1"/>
  <c r="ET119" i="1"/>
  <c r="EJ119" i="1"/>
  <c r="EC119" i="1"/>
  <c r="BO119" i="1"/>
  <c r="EL119" i="1"/>
  <c r="DX119" i="1"/>
  <c r="EG119" i="1"/>
  <c r="BL55" i="1"/>
  <c r="EV55" i="1"/>
  <c r="EY55" i="1"/>
  <c r="EO55" i="1"/>
  <c r="ET55" i="1"/>
  <c r="EZ55" i="1"/>
  <c r="EN55" i="1"/>
  <c r="BO55" i="1"/>
  <c r="EU55" i="1"/>
  <c r="EX55" i="1"/>
  <c r="ER55" i="1"/>
  <c r="EP55" i="1"/>
  <c r="EK55" i="1"/>
  <c r="EW55" i="1"/>
  <c r="EC55" i="1"/>
  <c r="DW55" i="1"/>
  <c r="DX55" i="1"/>
  <c r="EA55" i="1"/>
  <c r="ES55" i="1"/>
  <c r="EQ55" i="1"/>
  <c r="EL55" i="1"/>
  <c r="EG55" i="1"/>
  <c r="EJ55" i="1"/>
  <c r="EB55" i="1"/>
  <c r="EM55" i="1"/>
  <c r="EI55" i="1"/>
  <c r="ED55" i="1"/>
  <c r="DZ55" i="1"/>
  <c r="EE55" i="1"/>
  <c r="EF55" i="1"/>
  <c r="EH55" i="1"/>
  <c r="DY55" i="1"/>
  <c r="BM279" i="1"/>
  <c r="BP279" i="1"/>
  <c r="BP215" i="1"/>
  <c r="BM215" i="1"/>
  <c r="EU341" i="1"/>
  <c r="EZ341" i="1"/>
  <c r="EO341" i="1"/>
  <c r="BL341" i="1"/>
  <c r="ES341" i="1"/>
  <c r="EV341" i="1"/>
  <c r="EX341" i="1"/>
  <c r="ER341" i="1"/>
  <c r="EM341" i="1"/>
  <c r="EK341" i="1"/>
  <c r="ET341" i="1"/>
  <c r="EY341" i="1"/>
  <c r="EQ341" i="1"/>
  <c r="EW341" i="1"/>
  <c r="EP341" i="1"/>
  <c r="BO341" i="1"/>
  <c r="EN341" i="1"/>
  <c r="EL341" i="1"/>
  <c r="ED341" i="1"/>
  <c r="DX341" i="1"/>
  <c r="EB341" i="1"/>
  <c r="EA341" i="1"/>
  <c r="EF341" i="1"/>
  <c r="EC341" i="1"/>
  <c r="DZ341" i="1"/>
  <c r="DY341" i="1"/>
  <c r="EH341" i="1"/>
  <c r="EG341" i="1"/>
  <c r="EE341" i="1"/>
  <c r="EJ341" i="1"/>
  <c r="DW341" i="1"/>
  <c r="EI341" i="1"/>
  <c r="BO256" i="1"/>
  <c r="EV256" i="1"/>
  <c r="EZ256" i="1"/>
  <c r="EP256" i="1"/>
  <c r="BL256" i="1"/>
  <c r="ET256" i="1"/>
  <c r="EY256" i="1"/>
  <c r="EO256" i="1"/>
  <c r="EU256" i="1"/>
  <c r="EW256" i="1"/>
  <c r="ER256" i="1"/>
  <c r="EM256" i="1"/>
  <c r="EK256" i="1"/>
  <c r="ES256" i="1"/>
  <c r="EQ256" i="1"/>
  <c r="EN256" i="1"/>
  <c r="EX256" i="1"/>
  <c r="EL256" i="1"/>
  <c r="ED256" i="1"/>
  <c r="DX256" i="1"/>
  <c r="EA256" i="1"/>
  <c r="DY256" i="1"/>
  <c r="EF256" i="1"/>
  <c r="EB256" i="1"/>
  <c r="DZ256" i="1"/>
  <c r="EG256" i="1"/>
  <c r="EH256" i="1"/>
  <c r="EE256" i="1"/>
  <c r="EC256" i="1"/>
  <c r="EJ256" i="1"/>
  <c r="EI256" i="1"/>
  <c r="DW256" i="1"/>
  <c r="BO192" i="1"/>
  <c r="EU192" i="1"/>
  <c r="EY192" i="1"/>
  <c r="EP192" i="1"/>
  <c r="ES192" i="1"/>
  <c r="EZ192" i="1"/>
  <c r="EO192" i="1"/>
  <c r="BL192" i="1"/>
  <c r="EV192" i="1"/>
  <c r="EX192" i="1"/>
  <c r="EQ192" i="1"/>
  <c r="EM192" i="1"/>
  <c r="EL192" i="1"/>
  <c r="EW192" i="1"/>
  <c r="ED192" i="1"/>
  <c r="DX192" i="1"/>
  <c r="EB192" i="1"/>
  <c r="DY192" i="1"/>
  <c r="ET192" i="1"/>
  <c r="ER192" i="1"/>
  <c r="EK192" i="1"/>
  <c r="EH192" i="1"/>
  <c r="EG192" i="1"/>
  <c r="EA192" i="1"/>
  <c r="EN192" i="1"/>
  <c r="EJ192" i="1"/>
  <c r="DW192" i="1"/>
  <c r="DZ192" i="1"/>
  <c r="EF192" i="1"/>
  <c r="EC192" i="1"/>
  <c r="EI192" i="1"/>
  <c r="EE192" i="1"/>
  <c r="BO160" i="1"/>
  <c r="EU160" i="1"/>
  <c r="EY160" i="1"/>
  <c r="EP160" i="1"/>
  <c r="ES160" i="1"/>
  <c r="BL160" i="1"/>
  <c r="EV160" i="1"/>
  <c r="EX160" i="1"/>
  <c r="ER160" i="1"/>
  <c r="EM160" i="1"/>
  <c r="EL160" i="1"/>
  <c r="ET160" i="1"/>
  <c r="EW160" i="1"/>
  <c r="EZ160" i="1"/>
  <c r="EQ160" i="1"/>
  <c r="EO160" i="1"/>
  <c r="EN160" i="1"/>
  <c r="EK160" i="1"/>
  <c r="ED160" i="1"/>
  <c r="DX160" i="1"/>
  <c r="EB160" i="1"/>
  <c r="EE160" i="1"/>
  <c r="EF160" i="1"/>
  <c r="DY160" i="1"/>
  <c r="EH160" i="1"/>
  <c r="EG160" i="1"/>
  <c r="EA160" i="1"/>
  <c r="EC160" i="1"/>
  <c r="EJ160" i="1"/>
  <c r="DW160" i="1"/>
  <c r="DZ160" i="1"/>
  <c r="EI160" i="1"/>
  <c r="BO128" i="1"/>
  <c r="EU128" i="1"/>
  <c r="EX128" i="1"/>
  <c r="EY128" i="1"/>
  <c r="EP128" i="1"/>
  <c r="BL128" i="1"/>
  <c r="ES128" i="1"/>
  <c r="EW128" i="1"/>
  <c r="EZ128" i="1"/>
  <c r="EO128" i="1"/>
  <c r="EV128" i="1"/>
  <c r="ER128" i="1"/>
  <c r="EM128" i="1"/>
  <c r="EK128" i="1"/>
  <c r="EQ128" i="1"/>
  <c r="EH128" i="1"/>
  <c r="EG128" i="1"/>
  <c r="EA128" i="1"/>
  <c r="EN128" i="1"/>
  <c r="EJ128" i="1"/>
  <c r="DW128" i="1"/>
  <c r="DZ128" i="1"/>
  <c r="ET128" i="1"/>
  <c r="ED128" i="1"/>
  <c r="DX128" i="1"/>
  <c r="EB128" i="1"/>
  <c r="EE128" i="1"/>
  <c r="EL128" i="1"/>
  <c r="EF128" i="1"/>
  <c r="EC128" i="1"/>
  <c r="EI128" i="1"/>
  <c r="DY128" i="1"/>
  <c r="BO96" i="1"/>
  <c r="EV96" i="1"/>
  <c r="EX96" i="1"/>
  <c r="EY96" i="1"/>
  <c r="EO96" i="1"/>
  <c r="EL96" i="1"/>
  <c r="BL96" i="1"/>
  <c r="ET96" i="1"/>
  <c r="EW96" i="1"/>
  <c r="EU96" i="1"/>
  <c r="ER96" i="1"/>
  <c r="EN96" i="1"/>
  <c r="EZ96" i="1"/>
  <c r="EK96" i="1"/>
  <c r="ES96" i="1"/>
  <c r="EQ96" i="1"/>
  <c r="EP96" i="1"/>
  <c r="EM96" i="1"/>
  <c r="EG96" i="1"/>
  <c r="EJ96" i="1"/>
  <c r="ED96" i="1"/>
  <c r="EC96" i="1"/>
  <c r="DW96" i="1"/>
  <c r="DX96" i="1"/>
  <c r="DZ96" i="1"/>
  <c r="EI96" i="1"/>
  <c r="EE96" i="1"/>
  <c r="EF96" i="1"/>
  <c r="EB96" i="1"/>
  <c r="DY96" i="1"/>
  <c r="EH96" i="1"/>
  <c r="EA96" i="1"/>
  <c r="EV64" i="1"/>
  <c r="EY64" i="1"/>
  <c r="EO64" i="1"/>
  <c r="EK64" i="1"/>
  <c r="BO64" i="1"/>
  <c r="ET64" i="1"/>
  <c r="EZ64" i="1"/>
  <c r="EP64" i="1"/>
  <c r="BL64" i="1"/>
  <c r="EU64" i="1"/>
  <c r="EX64" i="1"/>
  <c r="ER64" i="1"/>
  <c r="EM64" i="1"/>
  <c r="EC64" i="1"/>
  <c r="DW64" i="1"/>
  <c r="DX64" i="1"/>
  <c r="DZ64" i="1"/>
  <c r="ES64" i="1"/>
  <c r="EE64" i="1"/>
  <c r="EF64" i="1"/>
  <c r="EB64" i="1"/>
  <c r="DY64" i="1"/>
  <c r="EW64" i="1"/>
  <c r="EQ64" i="1"/>
  <c r="EL64" i="1"/>
  <c r="EG64" i="1"/>
  <c r="EJ64" i="1"/>
  <c r="ED64" i="1"/>
  <c r="EN64" i="1"/>
  <c r="EI64" i="1"/>
  <c r="EH64" i="1"/>
  <c r="EA64" i="1"/>
  <c r="EV29" i="1"/>
  <c r="EX29" i="1"/>
  <c r="EY29" i="1"/>
  <c r="EO29" i="1"/>
  <c r="ET29" i="1"/>
  <c r="EW29" i="1"/>
  <c r="EZ29" i="1"/>
  <c r="EP29" i="1"/>
  <c r="EU29" i="1"/>
  <c r="ER29" i="1"/>
  <c r="EN29" i="1"/>
  <c r="EK29" i="1"/>
  <c r="BO29" i="1"/>
  <c r="EQ29" i="1"/>
  <c r="EL29" i="1"/>
  <c r="EM29" i="1"/>
  <c r="BL29" i="1"/>
  <c r="ES29" i="1"/>
  <c r="EC29" i="1"/>
  <c r="DW29" i="1"/>
  <c r="EJ29" i="1"/>
  <c r="DZ29" i="1"/>
  <c r="EE29" i="1"/>
  <c r="ED29" i="1"/>
  <c r="EF29" i="1"/>
  <c r="DY29" i="1"/>
  <c r="EH29" i="1"/>
  <c r="DX29" i="1"/>
  <c r="EG29" i="1"/>
  <c r="EB29" i="1"/>
  <c r="EI29" i="1"/>
  <c r="EA29" i="1"/>
  <c r="BQ307" i="1"/>
  <c r="BN307" i="1"/>
  <c r="BQ243" i="1"/>
  <c r="BN243" i="1"/>
  <c r="BL182" i="1"/>
  <c r="EU182" i="1"/>
  <c r="EY182" i="1"/>
  <c r="EP182" i="1"/>
  <c r="EK182" i="1"/>
  <c r="EF182" i="1"/>
  <c r="EC182" i="1"/>
  <c r="EE182" i="1"/>
  <c r="DY182" i="1"/>
  <c r="ES182" i="1"/>
  <c r="EZ182" i="1"/>
  <c r="EO182" i="1"/>
  <c r="BO182" i="1"/>
  <c r="EV182" i="1"/>
  <c r="EX182" i="1"/>
  <c r="ER182" i="1"/>
  <c r="EN182" i="1"/>
  <c r="EJ182" i="1"/>
  <c r="DW182" i="1"/>
  <c r="DZ182" i="1"/>
  <c r="EL182" i="1"/>
  <c r="DX182" i="1"/>
  <c r="EI182" i="1"/>
  <c r="EG182" i="1"/>
  <c r="EQ182" i="1"/>
  <c r="ED182" i="1"/>
  <c r="EB182" i="1"/>
  <c r="ET182" i="1"/>
  <c r="EW182" i="1"/>
  <c r="EM182" i="1"/>
  <c r="EH182" i="1"/>
  <c r="EA182" i="1"/>
  <c r="EU150" i="1"/>
  <c r="EY150" i="1"/>
  <c r="EP150" i="1"/>
  <c r="EK150" i="1"/>
  <c r="EF150" i="1"/>
  <c r="EC150" i="1"/>
  <c r="EE150" i="1"/>
  <c r="EI150" i="1"/>
  <c r="ES150" i="1"/>
  <c r="EZ150" i="1"/>
  <c r="EO150" i="1"/>
  <c r="BO150" i="1"/>
  <c r="EV150" i="1"/>
  <c r="EX150" i="1"/>
  <c r="ER150" i="1"/>
  <c r="EM150" i="1"/>
  <c r="EJ150" i="1"/>
  <c r="DW150" i="1"/>
  <c r="DZ150" i="1"/>
  <c r="EW150" i="1"/>
  <c r="ED150" i="1"/>
  <c r="EB150" i="1"/>
  <c r="ET150" i="1"/>
  <c r="EH150" i="1"/>
  <c r="EA150" i="1"/>
  <c r="BL150" i="1"/>
  <c r="EQ150" i="1"/>
  <c r="EL150" i="1"/>
  <c r="DX150" i="1"/>
  <c r="DY150" i="1"/>
  <c r="EN150" i="1"/>
  <c r="EG150" i="1"/>
  <c r="EU118" i="1"/>
  <c r="EY118" i="1"/>
  <c r="EP118" i="1"/>
  <c r="EK118" i="1"/>
  <c r="EF118" i="1"/>
  <c r="EC118" i="1"/>
  <c r="EE118" i="1"/>
  <c r="EI118" i="1"/>
  <c r="ES118" i="1"/>
  <c r="EZ118" i="1"/>
  <c r="EO118" i="1"/>
  <c r="BO118" i="1"/>
  <c r="EV118" i="1"/>
  <c r="EX118" i="1"/>
  <c r="ER118" i="1"/>
  <c r="EN118" i="1"/>
  <c r="EJ118" i="1"/>
  <c r="DW118" i="1"/>
  <c r="DZ118" i="1"/>
  <c r="EW118" i="1"/>
  <c r="ED118" i="1"/>
  <c r="EB118" i="1"/>
  <c r="ET118" i="1"/>
  <c r="EH118" i="1"/>
  <c r="EA118" i="1"/>
  <c r="EQ118" i="1"/>
  <c r="EL118" i="1"/>
  <c r="DX118" i="1"/>
  <c r="DY118" i="1"/>
  <c r="BL118" i="1"/>
  <c r="EM118" i="1"/>
  <c r="EG118" i="1"/>
  <c r="EV86" i="1"/>
  <c r="EY86" i="1"/>
  <c r="EO86" i="1"/>
  <c r="EK86" i="1"/>
  <c r="BL86" i="1"/>
  <c r="ET86" i="1"/>
  <c r="EZ86" i="1"/>
  <c r="EP86" i="1"/>
  <c r="EU86" i="1"/>
  <c r="EX86" i="1"/>
  <c r="ER86" i="1"/>
  <c r="EN86" i="1"/>
  <c r="EI86" i="1"/>
  <c r="ED86" i="1"/>
  <c r="EA86" i="1"/>
  <c r="EL86" i="1"/>
  <c r="EG86" i="1"/>
  <c r="DX86" i="1"/>
  <c r="DY86" i="1"/>
  <c r="EW86" i="1"/>
  <c r="DW86" i="1"/>
  <c r="EB86" i="1"/>
  <c r="BO86" i="1"/>
  <c r="EQ86" i="1"/>
  <c r="EC86" i="1"/>
  <c r="EF86" i="1"/>
  <c r="EH86" i="1"/>
  <c r="ES86" i="1"/>
  <c r="EM86" i="1"/>
  <c r="EE86" i="1"/>
  <c r="EJ86" i="1"/>
  <c r="DZ86" i="1"/>
  <c r="EV54" i="1"/>
  <c r="EX54" i="1"/>
  <c r="EY54" i="1"/>
  <c r="EO54" i="1"/>
  <c r="EI54" i="1"/>
  <c r="DX54" i="1"/>
  <c r="EA54" i="1"/>
  <c r="BL54" i="1"/>
  <c r="ET54" i="1"/>
  <c r="EW54" i="1"/>
  <c r="EZ54" i="1"/>
  <c r="EP54" i="1"/>
  <c r="BO54" i="1"/>
  <c r="EU54" i="1"/>
  <c r="ER54" i="1"/>
  <c r="EM54" i="1"/>
  <c r="EK54" i="1"/>
  <c r="EE54" i="1"/>
  <c r="ED54" i="1"/>
  <c r="EJ54" i="1"/>
  <c r="DY54" i="1"/>
  <c r="ES54" i="1"/>
  <c r="EQ54" i="1"/>
  <c r="EH54" i="1"/>
  <c r="EN54" i="1"/>
  <c r="EL54" i="1"/>
  <c r="EC54" i="1"/>
  <c r="EF54" i="1"/>
  <c r="EG54" i="1"/>
  <c r="EB54" i="1"/>
  <c r="DW54" i="1"/>
  <c r="DZ54" i="1"/>
  <c r="BL19" i="1"/>
  <c r="EV19" i="1"/>
  <c r="EY19" i="1"/>
  <c r="EO19" i="1"/>
  <c r="ET19" i="1"/>
  <c r="BO19" i="1"/>
  <c r="EU19" i="1"/>
  <c r="EX19" i="1"/>
  <c r="ER19" i="1"/>
  <c r="EN19" i="1"/>
  <c r="EK19" i="1"/>
  <c r="ES19" i="1"/>
  <c r="EZ19" i="1"/>
  <c r="EQ19" i="1"/>
  <c r="EW19" i="1"/>
  <c r="EP19" i="1"/>
  <c r="EM19" i="1"/>
  <c r="EL19" i="1"/>
  <c r="EC19" i="1"/>
  <c r="DW19" i="1"/>
  <c r="DX19" i="1"/>
  <c r="DZ19" i="1"/>
  <c r="EE19" i="1"/>
  <c r="EF19" i="1"/>
  <c r="EH19" i="1"/>
  <c r="DY19" i="1"/>
  <c r="EG19" i="1"/>
  <c r="EJ19" i="1"/>
  <c r="EB19" i="1"/>
  <c r="EI19" i="1"/>
  <c r="ED19" i="1"/>
  <c r="EA19" i="1"/>
  <c r="EV243" i="1"/>
  <c r="EW243" i="1"/>
  <c r="EY243" i="1"/>
  <c r="EP243" i="1"/>
  <c r="EJ243" i="1"/>
  <c r="EG243" i="1"/>
  <c r="EA243" i="1"/>
  <c r="ET243" i="1"/>
  <c r="EX243" i="1"/>
  <c r="EZ243" i="1"/>
  <c r="EO243" i="1"/>
  <c r="EU243" i="1"/>
  <c r="ER243" i="1"/>
  <c r="EM243" i="1"/>
  <c r="EK243" i="1"/>
  <c r="EF243" i="1"/>
  <c r="EB243" i="1"/>
  <c r="DZ243" i="1"/>
  <c r="EE243" i="1"/>
  <c r="EQ243" i="1"/>
  <c r="EH243" i="1"/>
  <c r="EI243" i="1"/>
  <c r="EN243" i="1"/>
  <c r="DX243" i="1"/>
  <c r="DY243" i="1"/>
  <c r="BO243" i="1"/>
  <c r="BL243" i="1"/>
  <c r="ES243" i="1"/>
  <c r="EC243" i="1"/>
  <c r="EL243" i="1"/>
  <c r="ED243" i="1"/>
  <c r="DW243" i="1"/>
  <c r="BM324" i="1"/>
  <c r="BP324" i="1"/>
  <c r="BQ230" i="1"/>
  <c r="BN230" i="1"/>
  <c r="BQ189" i="1"/>
  <c r="BN189" i="1"/>
  <c r="BQ48" i="1"/>
  <c r="BN48" i="1"/>
  <c r="BP266" i="1"/>
  <c r="BM266" i="1"/>
  <c r="BM202" i="1"/>
  <c r="BP202" i="1"/>
  <c r="EU362" i="1"/>
  <c r="EZ362" i="1"/>
  <c r="EO362" i="1"/>
  <c r="EL362" i="1"/>
  <c r="EF362" i="1"/>
  <c r="EE362" i="1"/>
  <c r="EC362" i="1"/>
  <c r="DY362" i="1"/>
  <c r="BO362" i="1"/>
  <c r="ES362" i="1"/>
  <c r="EY362" i="1"/>
  <c r="EP362" i="1"/>
  <c r="EV362" i="1"/>
  <c r="EX362" i="1"/>
  <c r="ER362" i="1"/>
  <c r="EM362" i="1"/>
  <c r="EJ362" i="1"/>
  <c r="EB362" i="1"/>
  <c r="DW362" i="1"/>
  <c r="ED362" i="1"/>
  <c r="DZ362" i="1"/>
  <c r="ET362" i="1"/>
  <c r="EH362" i="1"/>
  <c r="EG362" i="1"/>
  <c r="BL362" i="1"/>
  <c r="EW362" i="1"/>
  <c r="EQ362" i="1"/>
  <c r="EK362" i="1"/>
  <c r="DX362" i="1"/>
  <c r="EA362" i="1"/>
  <c r="EN362" i="1"/>
  <c r="EI362" i="1"/>
  <c r="BQ281" i="1"/>
  <c r="BN281" i="1"/>
  <c r="BQ217" i="1"/>
  <c r="BN217" i="1"/>
  <c r="BQ162" i="1"/>
  <c r="BN162" i="1"/>
  <c r="BQ130" i="1"/>
  <c r="BN130" i="1"/>
  <c r="BQ98" i="1"/>
  <c r="BN98" i="1"/>
  <c r="BN66" i="1"/>
  <c r="BQ66" i="1"/>
  <c r="BQ31" i="1"/>
  <c r="BN31" i="1"/>
  <c r="EU364" i="1"/>
  <c r="EX364" i="1"/>
  <c r="EZ364" i="1"/>
  <c r="EO364" i="1"/>
  <c r="EK364" i="1"/>
  <c r="ES364" i="1"/>
  <c r="EW364" i="1"/>
  <c r="BO364" i="1"/>
  <c r="EV364" i="1"/>
  <c r="ER364" i="1"/>
  <c r="EM364" i="1"/>
  <c r="EY364" i="1"/>
  <c r="BL364" i="1"/>
  <c r="EQ364" i="1"/>
  <c r="EP364" i="1"/>
  <c r="EL364" i="1"/>
  <c r="ET364" i="1"/>
  <c r="EN364" i="1"/>
  <c r="EH364" i="1"/>
  <c r="EI364" i="1"/>
  <c r="EG364" i="1"/>
  <c r="EJ364" i="1"/>
  <c r="EB364" i="1"/>
  <c r="DW364" i="1"/>
  <c r="ED364" i="1"/>
  <c r="DX364" i="1"/>
  <c r="DZ364" i="1"/>
  <c r="EA364" i="1"/>
  <c r="EF364" i="1"/>
  <c r="EE364" i="1"/>
  <c r="EC364" i="1"/>
  <c r="DY364" i="1"/>
  <c r="BQ263" i="1"/>
  <c r="BN263" i="1"/>
  <c r="BQ199" i="1"/>
  <c r="BN199" i="1"/>
  <c r="BQ148" i="1"/>
  <c r="BN148" i="1"/>
  <c r="BQ116" i="1"/>
  <c r="BN116" i="1"/>
  <c r="BQ84" i="1"/>
  <c r="BN84" i="1"/>
  <c r="BQ52" i="1"/>
  <c r="BN52" i="1"/>
  <c r="BN17" i="1"/>
  <c r="BQ17" i="1"/>
  <c r="BQ240" i="1"/>
  <c r="BN240" i="1"/>
  <c r="EV213" i="1"/>
  <c r="EY213" i="1"/>
  <c r="EP213" i="1"/>
  <c r="EK213" i="1"/>
  <c r="EF213" i="1"/>
  <c r="EB213" i="1"/>
  <c r="EI213" i="1"/>
  <c r="EA213" i="1"/>
  <c r="BO213" i="1"/>
  <c r="ET213" i="1"/>
  <c r="EZ213" i="1"/>
  <c r="EO213" i="1"/>
  <c r="EU213" i="1"/>
  <c r="EX213" i="1"/>
  <c r="EQ213" i="1"/>
  <c r="EN213" i="1"/>
  <c r="EJ213" i="1"/>
  <c r="EG213" i="1"/>
  <c r="DY213" i="1"/>
  <c r="BL213" i="1"/>
  <c r="EL213" i="1"/>
  <c r="DX213" i="1"/>
  <c r="EE213" i="1"/>
  <c r="EW213" i="1"/>
  <c r="EC213" i="1"/>
  <c r="ER213" i="1"/>
  <c r="ED213" i="1"/>
  <c r="DW213" i="1"/>
  <c r="ES213" i="1"/>
  <c r="EM213" i="1"/>
  <c r="EH213" i="1"/>
  <c r="DZ213" i="1"/>
  <c r="BM71" i="1"/>
  <c r="BP71" i="1"/>
  <c r="BP346" i="1"/>
  <c r="BM346" i="1"/>
  <c r="BP273" i="1"/>
  <c r="BM273" i="1"/>
  <c r="BP209" i="1"/>
  <c r="BM209" i="1"/>
  <c r="EU353" i="1"/>
  <c r="EX353" i="1"/>
  <c r="EZ353" i="1"/>
  <c r="EO353" i="1"/>
  <c r="ES353" i="1"/>
  <c r="EW353" i="1"/>
  <c r="EY353" i="1"/>
  <c r="EP353" i="1"/>
  <c r="BO353" i="1"/>
  <c r="BL353" i="1"/>
  <c r="EV353" i="1"/>
  <c r="ER353" i="1"/>
  <c r="EM353" i="1"/>
  <c r="EK353" i="1"/>
  <c r="ET353" i="1"/>
  <c r="EQ353" i="1"/>
  <c r="EN353" i="1"/>
  <c r="EL353" i="1"/>
  <c r="ED353" i="1"/>
  <c r="DX353" i="1"/>
  <c r="EB353" i="1"/>
  <c r="EA353" i="1"/>
  <c r="EF353" i="1"/>
  <c r="EC353" i="1"/>
  <c r="DZ353" i="1"/>
  <c r="DY353" i="1"/>
  <c r="EH353" i="1"/>
  <c r="EE353" i="1"/>
  <c r="EJ353" i="1"/>
  <c r="EI353" i="1"/>
  <c r="EG353" i="1"/>
  <c r="DW353" i="1"/>
  <c r="BM163" i="1"/>
  <c r="BP163" i="1"/>
  <c r="BP32" i="1"/>
  <c r="BM32" i="1"/>
  <c r="BM165" i="1"/>
  <c r="BP165" i="1"/>
  <c r="EU173" i="1"/>
  <c r="EX173" i="1"/>
  <c r="EY173" i="1"/>
  <c r="EQ173" i="1"/>
  <c r="EL173" i="1"/>
  <c r="BO173" i="1"/>
  <c r="ES173" i="1"/>
  <c r="EW173" i="1"/>
  <c r="EV173" i="1"/>
  <c r="ER173" i="1"/>
  <c r="EN173" i="1"/>
  <c r="EZ173" i="1"/>
  <c r="BL173" i="1"/>
  <c r="EP173" i="1"/>
  <c r="EO173" i="1"/>
  <c r="EK173" i="1"/>
  <c r="ET173" i="1"/>
  <c r="EM173" i="1"/>
  <c r="EH173" i="1"/>
  <c r="EI173" i="1"/>
  <c r="DZ173" i="1"/>
  <c r="EJ173" i="1"/>
  <c r="EB173" i="1"/>
  <c r="EC173" i="1"/>
  <c r="ED173" i="1"/>
  <c r="DX173" i="1"/>
  <c r="EG173" i="1"/>
  <c r="EA173" i="1"/>
  <c r="EF173" i="1"/>
  <c r="EE173" i="1"/>
  <c r="DW173" i="1"/>
  <c r="DY173" i="1"/>
  <c r="BQ121" i="1"/>
  <c r="BN121" i="1"/>
  <c r="BQ228" i="1"/>
  <c r="BN228" i="1"/>
  <c r="BM121" i="1"/>
  <c r="BP121" i="1"/>
  <c r="BN18" i="1"/>
  <c r="BQ18" i="1"/>
  <c r="BQ157" i="1"/>
  <c r="BN157" i="1"/>
  <c r="BQ137" i="1"/>
  <c r="BN137" i="1"/>
  <c r="EU165" i="1"/>
  <c r="EY165" i="1"/>
  <c r="EQ165" i="1"/>
  <c r="EK165" i="1"/>
  <c r="EF165" i="1"/>
  <c r="EE165" i="1"/>
  <c r="DW165" i="1"/>
  <c r="DY165" i="1"/>
  <c r="BO165" i="1"/>
  <c r="ES165" i="1"/>
  <c r="EZ165" i="1"/>
  <c r="EO165" i="1"/>
  <c r="EV165" i="1"/>
  <c r="EX165" i="1"/>
  <c r="ER165" i="1"/>
  <c r="EM165" i="1"/>
  <c r="EJ165" i="1"/>
  <c r="EB165" i="1"/>
  <c r="EC165" i="1"/>
  <c r="BL165" i="1"/>
  <c r="ED165" i="1"/>
  <c r="EG165" i="1"/>
  <c r="ET165" i="1"/>
  <c r="EH165" i="1"/>
  <c r="DZ165" i="1"/>
  <c r="EW165" i="1"/>
  <c r="EP165" i="1"/>
  <c r="EL165" i="1"/>
  <c r="DX165" i="1"/>
  <c r="EA165" i="1"/>
  <c r="EN165" i="1"/>
  <c r="EI165" i="1"/>
  <c r="EV85" i="1"/>
  <c r="EX85" i="1"/>
  <c r="EY85" i="1"/>
  <c r="EO85" i="1"/>
  <c r="EL85" i="1"/>
  <c r="BO85" i="1"/>
  <c r="ET85" i="1"/>
  <c r="EW85" i="1"/>
  <c r="EZ85" i="1"/>
  <c r="EP85" i="1"/>
  <c r="EU85" i="1"/>
  <c r="ER85" i="1"/>
  <c r="EM85" i="1"/>
  <c r="BL85" i="1"/>
  <c r="ES85" i="1"/>
  <c r="EQ85" i="1"/>
  <c r="EG85" i="1"/>
  <c r="EH85" i="1"/>
  <c r="EB85" i="1"/>
  <c r="EN85" i="1"/>
  <c r="EK85" i="1"/>
  <c r="EC85" i="1"/>
  <c r="DW85" i="1"/>
  <c r="EF85" i="1"/>
  <c r="EA85" i="1"/>
  <c r="EE85" i="1"/>
  <c r="ED85" i="1"/>
  <c r="EJ85" i="1"/>
  <c r="DY85" i="1"/>
  <c r="DX85" i="1"/>
  <c r="DZ85" i="1"/>
  <c r="EI85" i="1"/>
  <c r="EU157" i="1"/>
  <c r="EX157" i="1"/>
  <c r="EY157" i="1"/>
  <c r="EQ157" i="1"/>
  <c r="EL157" i="1"/>
  <c r="BO157" i="1"/>
  <c r="ES157" i="1"/>
  <c r="EW157" i="1"/>
  <c r="EV157" i="1"/>
  <c r="ER157" i="1"/>
  <c r="EN157" i="1"/>
  <c r="EZ157" i="1"/>
  <c r="EP157" i="1"/>
  <c r="BL157" i="1"/>
  <c r="EO157" i="1"/>
  <c r="EK157" i="1"/>
  <c r="ET157" i="1"/>
  <c r="EM157" i="1"/>
  <c r="EH157" i="1"/>
  <c r="EI157" i="1"/>
  <c r="DZ157" i="1"/>
  <c r="EB157" i="1"/>
  <c r="ED157" i="1"/>
  <c r="DX157" i="1"/>
  <c r="EG157" i="1"/>
  <c r="EA157" i="1"/>
  <c r="EJ157" i="1"/>
  <c r="EF157" i="1"/>
  <c r="EE157" i="1"/>
  <c r="DW157" i="1"/>
  <c r="DY157" i="1"/>
  <c r="EC157" i="1"/>
  <c r="EE6" i="1"/>
  <c r="DZ6" i="1"/>
  <c r="ES6" i="1"/>
  <c r="EQ6" i="1"/>
  <c r="EJ6" i="1"/>
  <c r="EL6" i="1"/>
  <c r="EU6" i="1"/>
  <c r="ET6" i="1"/>
  <c r="DY6" i="1"/>
  <c r="EH6" i="1"/>
  <c r="EB6" i="1"/>
  <c r="EK6" i="1"/>
  <c r="DW6" i="1"/>
  <c r="EM6" i="1"/>
  <c r="EO6" i="1"/>
  <c r="C22" i="1"/>
  <c r="DX6" i="1"/>
  <c r="EI6" i="1"/>
  <c r="EF6" i="1"/>
  <c r="EW6" i="1"/>
  <c r="EC6" i="1"/>
  <c r="ER6" i="1"/>
  <c r="EP6" i="1"/>
  <c r="EZ6" i="1"/>
  <c r="C24" i="1"/>
  <c r="G17" i="1"/>
  <c r="ED6" i="1"/>
  <c r="EN6" i="1"/>
  <c r="EG6" i="1"/>
  <c r="EA6" i="1"/>
  <c r="C23" i="1"/>
  <c r="EX6" i="1"/>
  <c r="EY6" i="1"/>
  <c r="EV6" i="1"/>
  <c r="EG2" i="1"/>
  <c r="EA2" i="1"/>
  <c r="EK2" i="1"/>
  <c r="EY2" i="1"/>
  <c r="EE2" i="1"/>
  <c r="EI2" i="1"/>
  <c r="EO2" i="1"/>
  <c r="EQ2" i="1"/>
  <c r="EC2" i="1"/>
  <c r="EM2" i="1"/>
  <c r="EU2" i="1"/>
  <c r="ES2" i="1"/>
  <c r="EW2" i="1"/>
  <c r="C54" i="1"/>
  <c r="C53" i="1"/>
  <c r="DY2" i="1"/>
  <c r="DY3" i="1"/>
  <c r="EW3" i="1"/>
  <c r="EC3" i="1"/>
  <c r="EO3" i="1"/>
  <c r="EK3" i="1"/>
  <c r="ES3" i="1"/>
  <c r="EG3" i="1"/>
  <c r="EI3" i="1"/>
  <c r="EU3" i="1"/>
  <c r="EY3" i="1"/>
  <c r="EA3" i="1"/>
  <c r="G54" i="1"/>
  <c r="EM3" i="1"/>
  <c r="EQ3" i="1"/>
  <c r="EE3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7" i="1"/>
  <c r="BW48" i="1"/>
  <c r="BW49" i="1"/>
  <c r="BW50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CD209" i="1"/>
  <c r="CE209" i="1"/>
  <c r="CD177" i="1"/>
  <c r="CE177" i="1"/>
  <c r="CD145" i="1"/>
  <c r="CE145" i="1"/>
  <c r="CD113" i="1"/>
  <c r="CE113" i="1"/>
  <c r="CD81" i="1"/>
  <c r="CE81" i="1"/>
  <c r="CD48" i="1"/>
  <c r="CE48" i="1"/>
  <c r="CD14" i="1"/>
  <c r="CE14" i="1"/>
  <c r="CD200" i="1"/>
  <c r="CE200" i="1"/>
  <c r="CD168" i="1"/>
  <c r="CE168" i="1"/>
  <c r="CD136" i="1"/>
  <c r="CE136" i="1"/>
  <c r="CD104" i="1"/>
  <c r="CE104" i="1"/>
  <c r="CD72" i="1"/>
  <c r="CE72" i="1"/>
  <c r="CD37" i="1"/>
  <c r="CE37" i="1"/>
  <c r="CD199" i="1"/>
  <c r="CE199" i="1"/>
  <c r="CD167" i="1"/>
  <c r="CE167" i="1"/>
  <c r="CD135" i="1"/>
  <c r="CE135" i="1"/>
  <c r="CD103" i="1"/>
  <c r="CE103" i="1"/>
  <c r="CD71" i="1"/>
  <c r="CE71" i="1"/>
  <c r="CD36" i="1"/>
  <c r="CE36" i="1"/>
  <c r="CD190" i="1"/>
  <c r="CE190" i="1"/>
  <c r="CD158" i="1"/>
  <c r="CE158" i="1"/>
  <c r="CD126" i="1"/>
  <c r="CE126" i="1"/>
  <c r="CD94" i="1"/>
  <c r="CE94" i="1"/>
  <c r="CD62" i="1"/>
  <c r="CE62" i="1"/>
  <c r="CD27" i="1"/>
  <c r="CE27" i="1"/>
  <c r="CD181" i="1"/>
  <c r="CE181" i="1"/>
  <c r="CD149" i="1"/>
  <c r="CE149" i="1"/>
  <c r="CD117" i="1"/>
  <c r="CE117" i="1"/>
  <c r="CD85" i="1"/>
  <c r="CE85" i="1"/>
  <c r="CD53" i="1"/>
  <c r="CE53" i="1"/>
  <c r="CD18" i="1"/>
  <c r="CE18" i="1"/>
  <c r="CD204" i="1"/>
  <c r="CE204" i="1"/>
  <c r="CD172" i="1"/>
  <c r="CE172" i="1"/>
  <c r="CD140" i="1"/>
  <c r="CE140" i="1"/>
  <c r="CD108" i="1"/>
  <c r="CE108" i="1"/>
  <c r="CD76" i="1"/>
  <c r="CE76" i="1"/>
  <c r="CD41" i="1"/>
  <c r="CE41" i="1"/>
  <c r="CD9" i="1"/>
  <c r="CE9" i="1"/>
  <c r="CD8" i="1"/>
  <c r="CE8" i="1"/>
  <c r="CD179" i="1"/>
  <c r="CE179" i="1"/>
  <c r="CD147" i="1"/>
  <c r="CE147" i="1"/>
  <c r="CD115" i="1"/>
  <c r="CE115" i="1"/>
  <c r="CD83" i="1"/>
  <c r="CE83" i="1"/>
  <c r="CD50" i="1"/>
  <c r="CE50" i="1"/>
  <c r="CD16" i="1"/>
  <c r="CE16" i="1"/>
  <c r="CD194" i="1"/>
  <c r="CE194" i="1"/>
  <c r="CD162" i="1"/>
  <c r="CE162" i="1"/>
  <c r="CD130" i="1"/>
  <c r="CE130" i="1"/>
  <c r="CD98" i="1"/>
  <c r="CE98" i="1"/>
  <c r="CD66" i="1"/>
  <c r="CE66" i="1"/>
  <c r="CD31" i="1"/>
  <c r="CE31" i="1"/>
  <c r="CD201" i="1"/>
  <c r="CE201" i="1"/>
  <c r="CD169" i="1"/>
  <c r="CE169" i="1"/>
  <c r="CD137" i="1"/>
  <c r="CE137" i="1"/>
  <c r="CD105" i="1"/>
  <c r="CE105" i="1"/>
  <c r="CD73" i="1"/>
  <c r="CE73" i="1"/>
  <c r="CD38" i="1"/>
  <c r="CE38" i="1"/>
  <c r="CD192" i="1"/>
  <c r="CE192" i="1"/>
  <c r="CD160" i="1"/>
  <c r="CE160" i="1"/>
  <c r="CD128" i="1"/>
  <c r="CE128" i="1"/>
  <c r="CD96" i="1"/>
  <c r="CE96" i="1"/>
  <c r="CD64" i="1"/>
  <c r="CE64" i="1"/>
  <c r="CD29" i="1"/>
  <c r="CE29" i="1"/>
  <c r="CD191" i="1"/>
  <c r="CE191" i="1"/>
  <c r="CD159" i="1"/>
  <c r="CE159" i="1"/>
  <c r="CD127" i="1"/>
  <c r="CE127" i="1"/>
  <c r="CD95" i="1"/>
  <c r="CE95" i="1"/>
  <c r="CD63" i="1"/>
  <c r="CE63" i="1"/>
  <c r="CD28" i="1"/>
  <c r="CE28" i="1"/>
  <c r="CD182" i="1"/>
  <c r="CE182" i="1"/>
  <c r="CD150" i="1"/>
  <c r="CE150" i="1"/>
  <c r="CD118" i="1"/>
  <c r="CE118" i="1"/>
  <c r="CD86" i="1"/>
  <c r="CE86" i="1"/>
  <c r="CD54" i="1"/>
  <c r="CE54" i="1"/>
  <c r="CD19" i="1"/>
  <c r="CE19" i="1"/>
  <c r="CD205" i="1"/>
  <c r="CE205" i="1"/>
  <c r="CD173" i="1"/>
  <c r="CE173" i="1"/>
  <c r="CD141" i="1"/>
  <c r="CE141" i="1"/>
  <c r="CD109" i="1"/>
  <c r="CE109" i="1"/>
  <c r="CD77" i="1"/>
  <c r="CE77" i="1"/>
  <c r="CD42" i="1"/>
  <c r="CE42" i="1"/>
  <c r="CD10" i="1"/>
  <c r="CE10" i="1"/>
  <c r="CD196" i="1"/>
  <c r="CE196" i="1"/>
  <c r="CD164" i="1"/>
  <c r="CE164" i="1"/>
  <c r="CD132" i="1"/>
  <c r="CE132" i="1"/>
  <c r="CD100" i="1"/>
  <c r="CE100" i="1"/>
  <c r="CD68" i="1"/>
  <c r="CE68" i="1"/>
  <c r="CD33" i="1"/>
  <c r="CE33" i="1"/>
  <c r="CD203" i="1"/>
  <c r="CE203" i="1"/>
  <c r="CD171" i="1"/>
  <c r="CE171" i="1"/>
  <c r="CD139" i="1"/>
  <c r="CE139" i="1"/>
  <c r="CD107" i="1"/>
  <c r="CE107" i="1"/>
  <c r="CD75" i="1"/>
  <c r="CE75" i="1"/>
  <c r="CD40" i="1"/>
  <c r="CE40" i="1"/>
  <c r="CD186" i="1"/>
  <c r="CE186" i="1"/>
  <c r="CD154" i="1"/>
  <c r="CE154" i="1"/>
  <c r="CD122" i="1"/>
  <c r="CE122" i="1"/>
  <c r="CD90" i="1"/>
  <c r="CE90" i="1"/>
  <c r="CD58" i="1"/>
  <c r="CE58" i="1"/>
  <c r="CD23" i="1"/>
  <c r="CE23" i="1"/>
  <c r="CD193" i="1"/>
  <c r="CE193" i="1"/>
  <c r="CD161" i="1"/>
  <c r="CE161" i="1"/>
  <c r="CD129" i="1"/>
  <c r="CE129" i="1"/>
  <c r="CD97" i="1"/>
  <c r="CE97" i="1"/>
  <c r="CD65" i="1"/>
  <c r="CE65" i="1"/>
  <c r="CD30" i="1"/>
  <c r="CE30" i="1"/>
  <c r="CD184" i="1"/>
  <c r="CE184" i="1"/>
  <c r="CD152" i="1"/>
  <c r="CE152" i="1"/>
  <c r="CD120" i="1"/>
  <c r="CE120" i="1"/>
  <c r="CD88" i="1"/>
  <c r="CE88" i="1"/>
  <c r="CD56" i="1"/>
  <c r="CE56" i="1"/>
  <c r="CD21" i="1"/>
  <c r="CE21" i="1"/>
  <c r="CD183" i="1"/>
  <c r="CE183" i="1"/>
  <c r="CD151" i="1"/>
  <c r="CE151" i="1"/>
  <c r="CD119" i="1"/>
  <c r="CE119" i="1"/>
  <c r="CD87" i="1"/>
  <c r="CE87" i="1"/>
  <c r="CD55" i="1"/>
  <c r="CE55" i="1"/>
  <c r="CD20" i="1"/>
  <c r="CE20" i="1"/>
  <c r="CD206" i="1"/>
  <c r="CE206" i="1"/>
  <c r="CD174" i="1"/>
  <c r="CE174" i="1"/>
  <c r="CD142" i="1"/>
  <c r="CE142" i="1"/>
  <c r="CD110" i="1"/>
  <c r="CE110" i="1"/>
  <c r="CD78" i="1"/>
  <c r="CE78" i="1"/>
  <c r="CD43" i="1"/>
  <c r="CE43" i="1"/>
  <c r="CD11" i="1"/>
  <c r="CE11" i="1"/>
  <c r="CD197" i="1"/>
  <c r="CE197" i="1"/>
  <c r="CD165" i="1"/>
  <c r="CE165" i="1"/>
  <c r="CD133" i="1"/>
  <c r="CE133" i="1"/>
  <c r="CD101" i="1"/>
  <c r="CE101" i="1"/>
  <c r="CD69" i="1"/>
  <c r="CE69" i="1"/>
  <c r="CD34" i="1"/>
  <c r="CE34" i="1"/>
  <c r="CD188" i="1"/>
  <c r="CE188" i="1"/>
  <c r="CD156" i="1"/>
  <c r="CE156" i="1"/>
  <c r="CD124" i="1"/>
  <c r="CE124" i="1"/>
  <c r="CD92" i="1"/>
  <c r="CE92" i="1"/>
  <c r="CD60" i="1"/>
  <c r="CE60" i="1"/>
  <c r="CD25" i="1"/>
  <c r="CE25" i="1"/>
  <c r="CD195" i="1"/>
  <c r="CE195" i="1"/>
  <c r="CD163" i="1"/>
  <c r="CE163" i="1"/>
  <c r="CD131" i="1"/>
  <c r="CE131" i="1"/>
  <c r="CD99" i="1"/>
  <c r="CE99" i="1"/>
  <c r="CD67" i="1"/>
  <c r="CE67" i="1"/>
  <c r="CD32" i="1"/>
  <c r="CE32" i="1"/>
  <c r="CD178" i="1"/>
  <c r="CE178" i="1"/>
  <c r="CD146" i="1"/>
  <c r="CE146" i="1"/>
  <c r="CD114" i="1"/>
  <c r="CE114" i="1"/>
  <c r="CD82" i="1"/>
  <c r="CE82" i="1"/>
  <c r="CD49" i="1"/>
  <c r="CE49" i="1"/>
  <c r="CD15" i="1"/>
  <c r="CE15" i="1"/>
  <c r="CD185" i="1"/>
  <c r="CE185" i="1"/>
  <c r="CD153" i="1"/>
  <c r="CE153" i="1"/>
  <c r="CD121" i="1"/>
  <c r="CE121" i="1"/>
  <c r="CD89" i="1"/>
  <c r="CE89" i="1"/>
  <c r="CD57" i="1"/>
  <c r="CE57" i="1"/>
  <c r="CD22" i="1"/>
  <c r="CE22" i="1"/>
  <c r="CD208" i="1"/>
  <c r="CE208" i="1"/>
  <c r="CD176" i="1"/>
  <c r="CE176" i="1"/>
  <c r="CD144" i="1"/>
  <c r="CE144" i="1"/>
  <c r="CD112" i="1"/>
  <c r="CE112" i="1"/>
  <c r="CD80" i="1"/>
  <c r="CE80" i="1"/>
  <c r="CD47" i="1"/>
  <c r="CE47" i="1"/>
  <c r="CD13" i="1"/>
  <c r="CE13" i="1"/>
  <c r="CD207" i="1"/>
  <c r="CE207" i="1"/>
  <c r="CD175" i="1"/>
  <c r="CE175" i="1"/>
  <c r="CD143" i="1"/>
  <c r="CE143" i="1"/>
  <c r="CD111" i="1"/>
  <c r="CE111" i="1"/>
  <c r="CD79" i="1"/>
  <c r="CE79" i="1"/>
  <c r="CD44" i="1"/>
  <c r="CE44" i="1"/>
  <c r="CD12" i="1"/>
  <c r="CE12" i="1"/>
  <c r="CD198" i="1"/>
  <c r="CE198" i="1"/>
  <c r="CD166" i="1"/>
  <c r="CE166" i="1"/>
  <c r="CD134" i="1"/>
  <c r="CE134" i="1"/>
  <c r="CD102" i="1"/>
  <c r="CE102" i="1"/>
  <c r="CD70" i="1"/>
  <c r="CE70" i="1"/>
  <c r="CD35" i="1"/>
  <c r="CE35" i="1"/>
  <c r="CD189" i="1"/>
  <c r="CE189" i="1"/>
  <c r="CD157" i="1"/>
  <c r="CE157" i="1"/>
  <c r="CD125" i="1"/>
  <c r="CE125" i="1"/>
  <c r="CD93" i="1"/>
  <c r="CE93" i="1"/>
  <c r="CD61" i="1"/>
  <c r="CE61" i="1"/>
  <c r="CD26" i="1"/>
  <c r="CE26" i="1"/>
  <c r="CD180" i="1"/>
  <c r="CE180" i="1"/>
  <c r="CD148" i="1"/>
  <c r="CE148" i="1"/>
  <c r="CD116" i="1"/>
  <c r="CE116" i="1"/>
  <c r="CD84" i="1"/>
  <c r="CE84" i="1"/>
  <c r="CD52" i="1"/>
  <c r="CE52" i="1"/>
  <c r="CD17" i="1"/>
  <c r="CE17" i="1"/>
  <c r="CD187" i="1"/>
  <c r="CE187" i="1"/>
  <c r="CD155" i="1"/>
  <c r="CE155" i="1"/>
  <c r="CD123" i="1"/>
  <c r="CE123" i="1"/>
  <c r="CD91" i="1"/>
  <c r="CE91" i="1"/>
  <c r="CD59" i="1"/>
  <c r="CE59" i="1"/>
  <c r="CD24" i="1"/>
  <c r="CE24" i="1"/>
  <c r="CD202" i="1"/>
  <c r="CE202" i="1"/>
  <c r="CD170" i="1"/>
  <c r="CE170" i="1"/>
  <c r="CD138" i="1"/>
  <c r="CE138" i="1"/>
  <c r="CD106" i="1"/>
  <c r="CE106" i="1"/>
  <c r="CD74" i="1"/>
  <c r="CE74" i="1"/>
  <c r="CD39" i="1"/>
  <c r="CE39" i="1"/>
  <c r="CD361" i="1"/>
  <c r="CE361" i="1"/>
  <c r="CD329" i="1"/>
  <c r="CE329" i="1"/>
  <c r="CD297" i="1"/>
  <c r="CE297" i="1"/>
  <c r="CD265" i="1"/>
  <c r="CE265" i="1"/>
  <c r="CD233" i="1"/>
  <c r="CE233" i="1"/>
  <c r="CD352" i="1"/>
  <c r="CE352" i="1"/>
  <c r="CD320" i="1"/>
  <c r="CE320" i="1"/>
  <c r="CD288" i="1"/>
  <c r="CE288" i="1"/>
  <c r="CD256" i="1"/>
  <c r="CE256" i="1"/>
  <c r="CD224" i="1"/>
  <c r="CE224" i="1"/>
  <c r="CD351" i="1"/>
  <c r="CE351" i="1"/>
  <c r="CD319" i="1"/>
  <c r="CE319" i="1"/>
  <c r="CD287" i="1"/>
  <c r="CE287" i="1"/>
  <c r="CD255" i="1"/>
  <c r="CE255" i="1"/>
  <c r="CD223" i="1"/>
  <c r="CE223" i="1"/>
  <c r="CD342" i="1"/>
  <c r="CE342" i="1"/>
  <c r="CD310" i="1"/>
  <c r="CE310" i="1"/>
  <c r="CD278" i="1"/>
  <c r="CE278" i="1"/>
  <c r="CD246" i="1"/>
  <c r="CE246" i="1"/>
  <c r="CD214" i="1"/>
  <c r="CE214" i="1"/>
  <c r="CD365" i="1"/>
  <c r="CE365" i="1"/>
  <c r="CD333" i="1"/>
  <c r="CE333" i="1"/>
  <c r="CD301" i="1"/>
  <c r="CE301" i="1"/>
  <c r="CD269" i="1"/>
  <c r="CE269" i="1"/>
  <c r="CD237" i="1"/>
  <c r="CE237" i="1"/>
  <c r="CD356" i="1"/>
  <c r="CE356" i="1"/>
  <c r="CD324" i="1"/>
  <c r="CE324" i="1"/>
  <c r="CD292" i="1"/>
  <c r="CE292" i="1"/>
  <c r="CD260" i="1"/>
  <c r="CE260" i="1"/>
  <c r="CD228" i="1"/>
  <c r="CE228" i="1"/>
  <c r="CD363" i="1"/>
  <c r="CE363" i="1"/>
  <c r="CD331" i="1"/>
  <c r="CE331" i="1"/>
  <c r="CD299" i="1"/>
  <c r="CE299" i="1"/>
  <c r="CD267" i="1"/>
  <c r="CE267" i="1"/>
  <c r="CD235" i="1"/>
  <c r="CE235" i="1"/>
  <c r="CD346" i="1"/>
  <c r="CE346" i="1"/>
  <c r="CD314" i="1"/>
  <c r="CE314" i="1"/>
  <c r="CD282" i="1"/>
  <c r="CE282" i="1"/>
  <c r="CD250" i="1"/>
  <c r="CE250" i="1"/>
  <c r="CD218" i="1"/>
  <c r="CE218" i="1"/>
  <c r="CD353" i="1"/>
  <c r="CE353" i="1"/>
  <c r="CD321" i="1"/>
  <c r="CE321" i="1"/>
  <c r="CD289" i="1"/>
  <c r="CE289" i="1"/>
  <c r="CD257" i="1"/>
  <c r="CE257" i="1"/>
  <c r="CD225" i="1"/>
  <c r="CE225" i="1"/>
  <c r="CD344" i="1"/>
  <c r="CE344" i="1"/>
  <c r="CD312" i="1"/>
  <c r="CE312" i="1"/>
  <c r="CD280" i="1"/>
  <c r="CE280" i="1"/>
  <c r="CD248" i="1"/>
  <c r="CE248" i="1"/>
  <c r="CD216" i="1"/>
  <c r="CE216" i="1"/>
  <c r="CD343" i="1"/>
  <c r="CE343" i="1"/>
  <c r="CD311" i="1"/>
  <c r="CE311" i="1"/>
  <c r="CD279" i="1"/>
  <c r="CE279" i="1"/>
  <c r="CD247" i="1"/>
  <c r="CE247" i="1"/>
  <c r="CD215" i="1"/>
  <c r="CE215" i="1"/>
  <c r="CD366" i="1"/>
  <c r="CE366" i="1"/>
  <c r="CD334" i="1"/>
  <c r="CE334" i="1"/>
  <c r="CD302" i="1"/>
  <c r="CE302" i="1"/>
  <c r="CD270" i="1"/>
  <c r="CE270" i="1"/>
  <c r="CD238" i="1"/>
  <c r="CE238" i="1"/>
  <c r="CD357" i="1"/>
  <c r="CE357" i="1"/>
  <c r="CD325" i="1"/>
  <c r="CE325" i="1"/>
  <c r="CD293" i="1"/>
  <c r="CE293" i="1"/>
  <c r="CD261" i="1"/>
  <c r="CE261" i="1"/>
  <c r="CD229" i="1"/>
  <c r="CE229" i="1"/>
  <c r="CD348" i="1"/>
  <c r="CE348" i="1"/>
  <c r="CD316" i="1"/>
  <c r="CE316" i="1"/>
  <c r="CD284" i="1"/>
  <c r="CE284" i="1"/>
  <c r="CD252" i="1"/>
  <c r="CE252" i="1"/>
  <c r="CD220" i="1"/>
  <c r="CE220" i="1"/>
  <c r="CD355" i="1"/>
  <c r="CE355" i="1"/>
  <c r="CD323" i="1"/>
  <c r="CE323" i="1"/>
  <c r="CD291" i="1"/>
  <c r="CE291" i="1"/>
  <c r="CD259" i="1"/>
  <c r="CE259" i="1"/>
  <c r="CD227" i="1"/>
  <c r="CE227" i="1"/>
  <c r="CD370" i="1"/>
  <c r="CE370" i="1"/>
  <c r="CD338" i="1"/>
  <c r="CE338" i="1"/>
  <c r="CD306" i="1"/>
  <c r="CE306" i="1"/>
  <c r="CD274" i="1"/>
  <c r="CE274" i="1"/>
  <c r="CD242" i="1"/>
  <c r="CE242" i="1"/>
  <c r="CD210" i="1"/>
  <c r="CE210" i="1"/>
  <c r="CD345" i="1"/>
  <c r="CE345" i="1"/>
  <c r="CD313" i="1"/>
  <c r="CE313" i="1"/>
  <c r="CD281" i="1"/>
  <c r="CE281" i="1"/>
  <c r="CD249" i="1"/>
  <c r="CE249" i="1"/>
  <c r="CD217" i="1"/>
  <c r="CE217" i="1"/>
  <c r="CD368" i="1"/>
  <c r="CE368" i="1"/>
  <c r="CD336" i="1"/>
  <c r="CE336" i="1"/>
  <c r="CD304" i="1"/>
  <c r="CE304" i="1"/>
  <c r="CD272" i="1"/>
  <c r="CE272" i="1"/>
  <c r="CD240" i="1"/>
  <c r="CE240" i="1"/>
  <c r="CD367" i="1"/>
  <c r="CE367" i="1"/>
  <c r="CD335" i="1"/>
  <c r="CE335" i="1"/>
  <c r="CD303" i="1"/>
  <c r="CE303" i="1"/>
  <c r="CD271" i="1"/>
  <c r="CE271" i="1"/>
  <c r="CD239" i="1"/>
  <c r="CE239" i="1"/>
  <c r="CD358" i="1"/>
  <c r="CE358" i="1"/>
  <c r="CD326" i="1"/>
  <c r="CE326" i="1"/>
  <c r="CD294" i="1"/>
  <c r="CE294" i="1"/>
  <c r="CD262" i="1"/>
  <c r="CE262" i="1"/>
  <c r="CD230" i="1"/>
  <c r="CE230" i="1"/>
  <c r="CD349" i="1"/>
  <c r="CE349" i="1"/>
  <c r="CD317" i="1"/>
  <c r="CE317" i="1"/>
  <c r="CD285" i="1"/>
  <c r="CE285" i="1"/>
  <c r="CD253" i="1"/>
  <c r="CE253" i="1"/>
  <c r="CD221" i="1"/>
  <c r="CE221" i="1"/>
  <c r="CD340" i="1"/>
  <c r="CE340" i="1"/>
  <c r="CD308" i="1"/>
  <c r="CE308" i="1"/>
  <c r="CD276" i="1"/>
  <c r="CE276" i="1"/>
  <c r="CD244" i="1"/>
  <c r="CE244" i="1"/>
  <c r="CD212" i="1"/>
  <c r="CE212" i="1"/>
  <c r="CD347" i="1"/>
  <c r="CE347" i="1"/>
  <c r="CD315" i="1"/>
  <c r="CE315" i="1"/>
  <c r="CD283" i="1"/>
  <c r="CE283" i="1"/>
  <c r="CD251" i="1"/>
  <c r="CE251" i="1"/>
  <c r="CD219" i="1"/>
  <c r="CE219" i="1"/>
  <c r="CD362" i="1"/>
  <c r="CE362" i="1"/>
  <c r="CD330" i="1"/>
  <c r="CE330" i="1"/>
  <c r="CD298" i="1"/>
  <c r="CE298" i="1"/>
  <c r="CD266" i="1"/>
  <c r="CE266" i="1"/>
  <c r="CD234" i="1"/>
  <c r="CE234" i="1"/>
  <c r="CD369" i="1"/>
  <c r="CE369" i="1"/>
  <c r="CD337" i="1"/>
  <c r="CE337" i="1"/>
  <c r="CD305" i="1"/>
  <c r="CE305" i="1"/>
  <c r="CD273" i="1"/>
  <c r="CE273" i="1"/>
  <c r="CD241" i="1"/>
  <c r="CE241" i="1"/>
  <c r="CD360" i="1"/>
  <c r="CE360" i="1"/>
  <c r="CD328" i="1"/>
  <c r="CE328" i="1"/>
  <c r="CD296" i="1"/>
  <c r="CE296" i="1"/>
  <c r="CD264" i="1"/>
  <c r="CE264" i="1"/>
  <c r="CD232" i="1"/>
  <c r="CE232" i="1"/>
  <c r="CD359" i="1"/>
  <c r="CE359" i="1"/>
  <c r="CD327" i="1"/>
  <c r="CE327" i="1"/>
  <c r="CD295" i="1"/>
  <c r="CE295" i="1"/>
  <c r="CD263" i="1"/>
  <c r="CE263" i="1"/>
  <c r="CD231" i="1"/>
  <c r="CE231" i="1"/>
  <c r="CD350" i="1"/>
  <c r="CE350" i="1"/>
  <c r="CD318" i="1"/>
  <c r="CE318" i="1"/>
  <c r="CD286" i="1"/>
  <c r="CE286" i="1"/>
  <c r="CD254" i="1"/>
  <c r="CE254" i="1"/>
  <c r="CD222" i="1"/>
  <c r="CE222" i="1"/>
  <c r="CD341" i="1"/>
  <c r="CE341" i="1"/>
  <c r="CD309" i="1"/>
  <c r="CE309" i="1"/>
  <c r="CD277" i="1"/>
  <c r="CE277" i="1"/>
  <c r="CD245" i="1"/>
  <c r="CE245" i="1"/>
  <c r="CD213" i="1"/>
  <c r="CE213" i="1"/>
  <c r="CD364" i="1"/>
  <c r="CE364" i="1"/>
  <c r="CD332" i="1"/>
  <c r="CE332" i="1"/>
  <c r="CD300" i="1"/>
  <c r="CE300" i="1"/>
  <c r="CD268" i="1"/>
  <c r="CE268" i="1"/>
  <c r="CD236" i="1"/>
  <c r="CE236" i="1"/>
  <c r="CD339" i="1"/>
  <c r="CE339" i="1"/>
  <c r="CD307" i="1"/>
  <c r="CE307" i="1"/>
  <c r="CD275" i="1"/>
  <c r="CE275" i="1"/>
  <c r="CD243" i="1"/>
  <c r="CE243" i="1"/>
  <c r="CD211" i="1"/>
  <c r="CE211" i="1"/>
  <c r="CD354" i="1"/>
  <c r="CE354" i="1"/>
  <c r="CD322" i="1"/>
  <c r="CE322" i="1"/>
  <c r="CD290" i="1"/>
  <c r="CE290" i="1"/>
  <c r="CD258" i="1"/>
  <c r="CE258" i="1"/>
  <c r="CA6" i="1"/>
  <c r="CD226" i="1"/>
  <c r="CE2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范敏敏</author>
    <author>b</author>
    <author>作者</author>
  </authors>
  <commentList>
    <comment ref="C14" authorId="0" shapeId="0" xr:uid="{00000000-0006-0000-0100-000001000000}">
      <text>
        <r>
          <rPr>
            <b/>
            <sz val="9"/>
            <color indexed="81"/>
            <rFont val="宋体"/>
            <family val="3"/>
            <charset val="134"/>
          </rPr>
          <t>注:
如果计算结果为乱码</t>
        </r>
        <r>
          <rPr>
            <b/>
            <i/>
            <sz val="9"/>
            <color indexed="81"/>
            <rFont val="宋体"/>
            <family val="3"/>
            <charset val="134"/>
          </rPr>
          <t>#NUM！</t>
        </r>
        <r>
          <rPr>
            <b/>
            <sz val="9"/>
            <color indexed="81"/>
            <rFont val="宋体"/>
            <family val="3"/>
            <charset val="134"/>
          </rPr>
          <t>请修改系统工作频率。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7" authorId="1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注：
在上面单元格输入变压器型号名称可以直接得到变压器对应的参数。
如果变压器磁芯Ae值为乱码</t>
        </r>
        <r>
          <rPr>
            <b/>
            <i/>
            <sz val="9"/>
            <color indexed="81"/>
            <rFont val="宋体"/>
            <family val="3"/>
            <charset val="134"/>
          </rPr>
          <t>#N/A，</t>
        </r>
        <r>
          <rPr>
            <b/>
            <sz val="9"/>
            <color indexed="81"/>
            <rFont val="宋体"/>
            <family val="3"/>
            <charset val="134"/>
          </rPr>
          <t>请检查变压器型号，并与"常用变压器磁芯"页中的名称核对。如果所用变压器为特殊型号，请在第二页中新增对应的型号。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6" authorId="2" shapeId="0" xr:uid="{00000000-0006-0000-0100-000003000000}">
      <text>
        <r>
          <rPr>
            <b/>
            <sz val="9"/>
            <color indexed="81"/>
            <rFont val="宋体"/>
            <family val="3"/>
            <charset val="134"/>
          </rPr>
          <t>注：
如果无法显示数值，说明绕不下，需要再设计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<sst xmlns="http://schemas.openxmlformats.org/spreadsheetml/2006/main" count="450" uniqueCount="336">
  <si>
    <t>N</t>
    <phoneticPr fontId="2" type="noConversion"/>
  </si>
  <si>
    <t>θ</t>
    <phoneticPr fontId="2" type="noConversion"/>
  </si>
  <si>
    <t>Vacmin</t>
    <phoneticPr fontId="2" type="noConversion"/>
  </si>
  <si>
    <t>Vacmax</t>
    <phoneticPr fontId="2" type="noConversion"/>
  </si>
  <si>
    <t>Lm</t>
    <phoneticPr fontId="2" type="noConversion"/>
  </si>
  <si>
    <t>Irms_max</t>
    <phoneticPr fontId="2" type="noConversion"/>
  </si>
  <si>
    <t>Io</t>
    <phoneticPr fontId="2" type="noConversion"/>
  </si>
  <si>
    <t>Io_L</t>
    <phoneticPr fontId="2" type="noConversion"/>
  </si>
  <si>
    <t>Io_H</t>
    <phoneticPr fontId="2" type="noConversion"/>
  </si>
  <si>
    <t>Ilin</t>
    <phoneticPr fontId="2" type="noConversion"/>
  </si>
  <si>
    <t>Ilin_L</t>
    <phoneticPr fontId="2" type="noConversion"/>
  </si>
  <si>
    <t>Ilin_H</t>
    <phoneticPr fontId="2" type="noConversion"/>
  </si>
  <si>
    <t>Icin</t>
    <phoneticPr fontId="2" type="noConversion"/>
  </si>
  <si>
    <t>Icin_L</t>
    <phoneticPr fontId="2" type="noConversion"/>
  </si>
  <si>
    <t>Iin</t>
    <phoneticPr fontId="2" type="noConversion"/>
  </si>
  <si>
    <t>Iin_L</t>
    <phoneticPr fontId="2" type="noConversion"/>
  </si>
  <si>
    <t>Iin_H</t>
    <phoneticPr fontId="2" type="noConversion"/>
  </si>
  <si>
    <t>Pinac</t>
    <phoneticPr fontId="2" type="noConversion"/>
  </si>
  <si>
    <t>Pinac_L</t>
    <phoneticPr fontId="2" type="noConversion"/>
  </si>
  <si>
    <t>Pinac_H</t>
    <phoneticPr fontId="2" type="noConversion"/>
  </si>
  <si>
    <t>Iin2_L</t>
    <phoneticPr fontId="2" type="noConversion"/>
  </si>
  <si>
    <t>Iin2_H</t>
    <phoneticPr fontId="2" type="noConversion"/>
  </si>
  <si>
    <t>Ilin_triac</t>
    <phoneticPr fontId="2" type="noConversion"/>
  </si>
  <si>
    <t>Vac</t>
    <phoneticPr fontId="2" type="noConversion"/>
  </si>
  <si>
    <t>Vdc</t>
    <phoneticPr fontId="2" type="noConversion"/>
  </si>
  <si>
    <t>Vac</t>
    <phoneticPr fontId="2" type="noConversion"/>
  </si>
  <si>
    <t>mA</t>
    <phoneticPr fontId="2" type="noConversion"/>
  </si>
  <si>
    <t>电源输出功率_Pout=</t>
    <phoneticPr fontId="2" type="noConversion"/>
  </si>
  <si>
    <t>Walt</t>
    <phoneticPr fontId="2" type="noConversion"/>
  </si>
  <si>
    <t>输入电压频率_Fac=</t>
    <phoneticPr fontId="2" type="noConversion"/>
  </si>
  <si>
    <t>Hz</t>
    <phoneticPr fontId="2" type="noConversion"/>
  </si>
  <si>
    <t>KHz</t>
    <phoneticPr fontId="2" type="noConversion"/>
  </si>
  <si>
    <t>推荐电感量_Lm_ref=</t>
    <phoneticPr fontId="2" type="noConversion"/>
  </si>
  <si>
    <t>mH</t>
    <phoneticPr fontId="2" type="noConversion"/>
  </si>
  <si>
    <t>电感峰值电流@Vintyp_Ipk=</t>
    <phoneticPr fontId="2" type="noConversion"/>
  </si>
  <si>
    <t>A</t>
    <phoneticPr fontId="2" type="noConversion"/>
  </si>
  <si>
    <t>us</t>
    <phoneticPr fontId="2" type="noConversion"/>
  </si>
  <si>
    <t>采样电阻_Rcs=</t>
    <phoneticPr fontId="2" type="noConversion"/>
  </si>
  <si>
    <t>Ohm</t>
    <phoneticPr fontId="2" type="noConversion"/>
  </si>
  <si>
    <t>nF</t>
    <phoneticPr fontId="2" type="noConversion"/>
  </si>
  <si>
    <t>Kohm</t>
    <phoneticPr fontId="2" type="noConversion"/>
  </si>
  <si>
    <t>电感饱和电流_Isat=</t>
    <phoneticPr fontId="2" type="noConversion"/>
  </si>
  <si>
    <t>Transformer Design （变压器设计）</t>
    <phoneticPr fontId="2" type="noConversion"/>
  </si>
  <si>
    <t>设计变压器最大磁通_Bmax_ref=</t>
    <phoneticPr fontId="2" type="noConversion"/>
  </si>
  <si>
    <t>实际变压器最大磁通_Bmax=</t>
    <phoneticPr fontId="2" type="noConversion"/>
  </si>
  <si>
    <t>选用变压器的型号_Ttype=</t>
    <phoneticPr fontId="2" type="noConversion"/>
  </si>
  <si>
    <t>EE13</t>
    <phoneticPr fontId="2" type="noConversion"/>
  </si>
  <si>
    <t>选用的变压器截面积_Ae=</t>
    <phoneticPr fontId="2" type="noConversion"/>
  </si>
  <si>
    <t>cm2</t>
    <phoneticPr fontId="2" type="noConversion"/>
  </si>
  <si>
    <t>推荐主绕组的匝数_Np_ref=</t>
    <phoneticPr fontId="2" type="noConversion"/>
  </si>
  <si>
    <t>实际选用的主绕组匝数_Np=</t>
    <phoneticPr fontId="2" type="noConversion"/>
  </si>
  <si>
    <t>推荐主绕组线径_Dp_ref=</t>
    <phoneticPr fontId="2" type="noConversion"/>
  </si>
  <si>
    <t>mm</t>
    <phoneticPr fontId="2" type="noConversion"/>
  </si>
  <si>
    <t>A/mm2</t>
    <phoneticPr fontId="2" type="noConversion"/>
  </si>
  <si>
    <t>变压器绕制工艺</t>
    <phoneticPr fontId="2" type="noConversion"/>
  </si>
  <si>
    <t>骨架窗口槽宽</t>
    <phoneticPr fontId="2" type="noConversion"/>
  </si>
  <si>
    <t>主绕组估算层数</t>
    <phoneticPr fontId="2" type="noConversion"/>
  </si>
  <si>
    <t>层</t>
    <phoneticPr fontId="2" type="noConversion"/>
  </si>
  <si>
    <t>骨架窗口槽深</t>
    <phoneticPr fontId="2" type="noConversion"/>
  </si>
  <si>
    <t>主绕组估算厚度</t>
    <phoneticPr fontId="2" type="noConversion"/>
  </si>
  <si>
    <t>主绕组漆包线外径</t>
    <phoneticPr fontId="2" type="noConversion"/>
  </si>
  <si>
    <t>胶带等物质的总厚度</t>
    <phoneticPr fontId="2" type="noConversion"/>
  </si>
  <si>
    <t>主级绕组并绕股数</t>
    <phoneticPr fontId="2" type="noConversion"/>
  </si>
  <si>
    <t>股</t>
    <phoneticPr fontId="2" type="noConversion"/>
  </si>
  <si>
    <t>绕制后总厚度</t>
    <phoneticPr fontId="2" type="noConversion"/>
  </si>
  <si>
    <t>最大导通时间_Tonmax</t>
    <phoneticPr fontId="2" type="noConversion"/>
  </si>
  <si>
    <t>V</t>
    <phoneticPr fontId="2" type="noConversion"/>
  </si>
  <si>
    <t>最小退磁时间_Toffmin</t>
    <phoneticPr fontId="2" type="noConversion"/>
  </si>
  <si>
    <t>OVP保护电压_Vovp</t>
    <phoneticPr fontId="2" type="noConversion"/>
  </si>
  <si>
    <t>°</t>
    <phoneticPr fontId="2" type="noConversion"/>
  </si>
  <si>
    <t>TRIAC调光输出电流_Io_triac=</t>
    <phoneticPr fontId="2" type="noConversion"/>
  </si>
  <si>
    <t>型号</t>
    <phoneticPr fontId="2" type="noConversion"/>
  </si>
  <si>
    <t>EPC13</t>
    <phoneticPr fontId="2" type="noConversion"/>
  </si>
  <si>
    <t>EFD15</t>
    <phoneticPr fontId="2" type="noConversion"/>
  </si>
  <si>
    <t>EE16</t>
    <phoneticPr fontId="2" type="noConversion"/>
  </si>
  <si>
    <t>EPC17</t>
    <phoneticPr fontId="2" type="noConversion"/>
  </si>
  <si>
    <t>RM6</t>
    <phoneticPr fontId="2" type="noConversion"/>
  </si>
  <si>
    <t>EE19</t>
    <phoneticPr fontId="2" type="noConversion"/>
  </si>
  <si>
    <t>EPC19</t>
    <phoneticPr fontId="2" type="noConversion"/>
  </si>
  <si>
    <t>RM8</t>
    <phoneticPr fontId="2" type="noConversion"/>
  </si>
  <si>
    <t>EE20</t>
    <phoneticPr fontId="2" type="noConversion"/>
  </si>
  <si>
    <t>EFD20</t>
    <phoneticPr fontId="2" type="noConversion"/>
  </si>
  <si>
    <t>ETD19</t>
    <phoneticPr fontId="2" type="noConversion"/>
  </si>
  <si>
    <t>RM10</t>
    <phoneticPr fontId="2" type="noConversion"/>
  </si>
  <si>
    <t>EFD21</t>
    <phoneticPr fontId="2" type="noConversion"/>
  </si>
  <si>
    <t>EE22</t>
    <phoneticPr fontId="2" type="noConversion"/>
  </si>
  <si>
    <t>EPC25</t>
    <phoneticPr fontId="2" type="noConversion"/>
  </si>
  <si>
    <t>ER2509</t>
    <phoneticPr fontId="2" type="noConversion"/>
  </si>
  <si>
    <t>EDR2602</t>
    <phoneticPr fontId="2" type="noConversion"/>
  </si>
  <si>
    <t>EE25</t>
    <phoneticPr fontId="2" type="noConversion"/>
  </si>
  <si>
    <t>ETD24</t>
    <phoneticPr fontId="2" type="noConversion"/>
  </si>
  <si>
    <t>PQ2020</t>
    <phoneticPr fontId="2" type="noConversion"/>
  </si>
  <si>
    <t>ER2510</t>
    <phoneticPr fontId="2" type="noConversion"/>
  </si>
  <si>
    <t>PQ2620</t>
    <phoneticPr fontId="2" type="noConversion"/>
  </si>
  <si>
    <t>EDR2609</t>
    <phoneticPr fontId="2" type="noConversion"/>
  </si>
  <si>
    <t>EDR3909</t>
    <phoneticPr fontId="2" type="noConversion"/>
  </si>
  <si>
    <t>槽宽（mm)</t>
    <phoneticPr fontId="2" type="noConversion"/>
  </si>
  <si>
    <t>槽深（mm)</t>
    <phoneticPr fontId="2" type="noConversion"/>
  </si>
  <si>
    <t>2.4</t>
    <phoneticPr fontId="2" type="noConversion"/>
  </si>
  <si>
    <t>6.4</t>
    <phoneticPr fontId="2" type="noConversion"/>
  </si>
  <si>
    <t>PQ2625</t>
    <phoneticPr fontId="2" type="noConversion"/>
  </si>
  <si>
    <t>参考重量</t>
    <phoneticPr fontId="2" type="noConversion"/>
  </si>
  <si>
    <t>Φn/mm</t>
    <phoneticPr fontId="2" type="noConversion"/>
  </si>
  <si>
    <t>mm2</t>
    <phoneticPr fontId="2" type="noConversion"/>
  </si>
  <si>
    <t>AWG</t>
    <phoneticPr fontId="2" type="noConversion"/>
  </si>
  <si>
    <t>SWG</t>
    <phoneticPr fontId="2" type="noConversion"/>
  </si>
  <si>
    <t>2级</t>
    <phoneticPr fontId="2" type="noConversion"/>
  </si>
  <si>
    <t>标称值</t>
    <phoneticPr fontId="2" type="noConversion"/>
  </si>
  <si>
    <t>最小值</t>
    <phoneticPr fontId="2" type="noConversion"/>
  </si>
  <si>
    <t>最大值</t>
    <phoneticPr fontId="2" type="noConversion"/>
  </si>
  <si>
    <t>kg/km</t>
    <phoneticPr fontId="2" type="noConversion"/>
  </si>
  <si>
    <t xml:space="preserve"> /</t>
    <phoneticPr fontId="2" type="noConversion"/>
  </si>
  <si>
    <r>
      <rPr>
        <sz val="10"/>
        <rFont val="宋体"/>
        <family val="3"/>
        <charset val="134"/>
      </rPr>
      <t>最大外径</t>
    </r>
    <r>
      <rPr>
        <sz val="10"/>
        <rFont val="Arial Narrow"/>
        <family val="2"/>
      </rPr>
      <t xml:space="preserve"> Φmax/mm</t>
    </r>
    <phoneticPr fontId="2" type="noConversion"/>
  </si>
  <si>
    <r>
      <t>每米的电阻</t>
    </r>
    <r>
      <rPr>
        <sz val="10"/>
        <rFont val="Arial Narrow"/>
        <family val="2"/>
      </rPr>
      <t xml:space="preserve"> </t>
    </r>
    <r>
      <rPr>
        <sz val="10"/>
        <rFont val="宋体"/>
        <family val="3"/>
        <charset val="134"/>
      </rPr>
      <t>Ro/Ω*m</t>
    </r>
    <r>
      <rPr>
        <vertAlign val="superscript"/>
        <sz val="10"/>
        <rFont val="宋体"/>
        <family val="3"/>
        <charset val="134"/>
      </rPr>
      <t>-1</t>
    </r>
    <phoneticPr fontId="2" type="noConversion"/>
  </si>
  <si>
    <t>标称直径</t>
    <phoneticPr fontId="2" type="noConversion"/>
  </si>
  <si>
    <t>截面面积</t>
    <phoneticPr fontId="2" type="noConversion"/>
  </si>
  <si>
    <t>相似美规</t>
    <phoneticPr fontId="2" type="noConversion"/>
  </si>
  <si>
    <t>相似英规</t>
    <phoneticPr fontId="2" type="noConversion"/>
  </si>
  <si>
    <t>Ipk_L</t>
    <phoneticPr fontId="2" type="noConversion"/>
  </si>
  <si>
    <t>Ipk</t>
    <phoneticPr fontId="2" type="noConversion"/>
  </si>
  <si>
    <t>Ipk_H</t>
    <phoneticPr fontId="2" type="noConversion"/>
  </si>
  <si>
    <t>Deg_triac</t>
    <phoneticPr fontId="2" type="noConversion"/>
  </si>
  <si>
    <t>变压器型号</t>
    <phoneticPr fontId="2" type="noConversion"/>
  </si>
  <si>
    <t>变压器磁芯Ae=</t>
    <phoneticPr fontId="2" type="noConversion"/>
  </si>
  <si>
    <t>mm2</t>
    <phoneticPr fontId="2" type="noConversion"/>
  </si>
  <si>
    <t>EE10</t>
    <phoneticPr fontId="1" type="noConversion"/>
  </si>
  <si>
    <t>EE10加宽</t>
    <phoneticPr fontId="1" type="noConversion"/>
  </si>
  <si>
    <t>EE8.3</t>
    <phoneticPr fontId="1" type="noConversion"/>
  </si>
  <si>
    <t>EE13加宽</t>
    <phoneticPr fontId="2" type="noConversion"/>
  </si>
  <si>
    <t>EFD25</t>
    <phoneticPr fontId="2" type="noConversion"/>
  </si>
  <si>
    <t>EE16加宽</t>
    <phoneticPr fontId="2" type="noConversion"/>
  </si>
  <si>
    <t>EE30</t>
    <phoneticPr fontId="2" type="noConversion"/>
  </si>
  <si>
    <t>EE40</t>
    <phoneticPr fontId="1" type="noConversion"/>
  </si>
  <si>
    <t>PQ2016</t>
    <phoneticPr fontId="2" type="noConversion"/>
  </si>
  <si>
    <t>PQ3220</t>
    <phoneticPr fontId="2" type="noConversion"/>
  </si>
  <si>
    <t>RM5</t>
    <phoneticPr fontId="1" type="noConversion"/>
  </si>
  <si>
    <t>RM12</t>
    <phoneticPr fontId="2" type="noConversion"/>
  </si>
  <si>
    <t>EPC10</t>
    <phoneticPr fontId="1" type="noConversion"/>
  </si>
  <si>
    <t>EPC27</t>
    <phoneticPr fontId="1" type="noConversion"/>
  </si>
  <si>
    <t>EPC30</t>
    <phoneticPr fontId="1" type="noConversion"/>
  </si>
  <si>
    <t>ETD29</t>
    <phoneticPr fontId="1" type="noConversion"/>
  </si>
  <si>
    <t>EFD10</t>
    <phoneticPr fontId="1" type="noConversion"/>
  </si>
  <si>
    <t>EFD12</t>
    <phoneticPr fontId="1" type="noConversion"/>
  </si>
  <si>
    <t>EFD30</t>
    <phoneticPr fontId="1" type="noConversion"/>
  </si>
  <si>
    <t>骨架</t>
    <phoneticPr fontId="1" type="noConversion"/>
  </si>
  <si>
    <t>磁芯</t>
    <phoneticPr fontId="1" type="noConversion"/>
  </si>
  <si>
    <t>如要新增变压器型号，请在下面对应的空格中填入变压器型号和对应的值</t>
    <phoneticPr fontId="1" type="noConversion"/>
  </si>
  <si>
    <t>计算结果</t>
    <phoneticPr fontId="2" type="noConversion"/>
  </si>
  <si>
    <t>电源输入参数 （Vac）</t>
    <phoneticPr fontId="2" type="noConversion"/>
  </si>
  <si>
    <t>电源输出参数 （Vout，Iout，Pin，Fsw）</t>
    <phoneticPr fontId="2" type="noConversion"/>
  </si>
  <si>
    <t>LED电压_Vout=</t>
    <phoneticPr fontId="2" type="noConversion"/>
  </si>
  <si>
    <t>输入单元格</t>
    <phoneticPr fontId="2" type="noConversion"/>
  </si>
  <si>
    <t>固定参数</t>
    <phoneticPr fontId="2" type="noConversion"/>
  </si>
  <si>
    <t>a1</t>
    <phoneticPr fontId="2" type="noConversion"/>
  </si>
  <si>
    <t>b1</t>
    <phoneticPr fontId="2" type="noConversion"/>
  </si>
  <si>
    <t>!θ</t>
    <phoneticPr fontId="2" type="noConversion"/>
  </si>
  <si>
    <t>b3</t>
    <phoneticPr fontId="2" type="noConversion"/>
  </si>
  <si>
    <t>a3</t>
    <phoneticPr fontId="2" type="noConversion"/>
  </si>
  <si>
    <t>a5</t>
    <phoneticPr fontId="2" type="noConversion"/>
  </si>
  <si>
    <t>b5</t>
    <phoneticPr fontId="2" type="noConversion"/>
  </si>
  <si>
    <t>a7</t>
    <phoneticPr fontId="2" type="noConversion"/>
  </si>
  <si>
    <t>b7</t>
    <phoneticPr fontId="2" type="noConversion"/>
  </si>
  <si>
    <t>a9</t>
    <phoneticPr fontId="2" type="noConversion"/>
  </si>
  <si>
    <t>b9</t>
    <phoneticPr fontId="2" type="noConversion"/>
  </si>
  <si>
    <t>a11</t>
    <phoneticPr fontId="2" type="noConversion"/>
  </si>
  <si>
    <t>b11</t>
    <phoneticPr fontId="2" type="noConversion"/>
  </si>
  <si>
    <t>次</t>
    <phoneticPr fontId="2" type="noConversion"/>
  </si>
  <si>
    <t>mA</t>
    <phoneticPr fontId="2" type="noConversion"/>
  </si>
  <si>
    <t>%</t>
    <phoneticPr fontId="2" type="noConversion"/>
  </si>
  <si>
    <t>aN</t>
    <phoneticPr fontId="2" type="noConversion"/>
  </si>
  <si>
    <t>bN</t>
    <phoneticPr fontId="2" type="noConversion"/>
  </si>
  <si>
    <t>%</t>
    <phoneticPr fontId="2" type="noConversion"/>
  </si>
  <si>
    <t>基波电流值@Vactyp_Ibase=</t>
    <phoneticPr fontId="2" type="noConversion"/>
  </si>
  <si>
    <t>计算第N次谐波@Vactyp_N=</t>
    <phoneticPr fontId="2" type="noConversion"/>
  </si>
  <si>
    <t>谐波比例@Vactyp_Har(N)=</t>
    <phoneticPr fontId="2" type="noConversion"/>
  </si>
  <si>
    <t>EE10-10</t>
    <phoneticPr fontId="1" type="noConversion"/>
  </si>
  <si>
    <t>EE10/10</t>
    <phoneticPr fontId="1" type="noConversion"/>
  </si>
  <si>
    <t>EE13-10</t>
    <phoneticPr fontId="2" type="noConversion"/>
  </si>
  <si>
    <t>EE13/10</t>
    <phoneticPr fontId="2" type="noConversion"/>
  </si>
  <si>
    <t>EE1310</t>
    <phoneticPr fontId="2" type="noConversion"/>
  </si>
  <si>
    <t>EE1010</t>
    <phoneticPr fontId="1" type="noConversion"/>
  </si>
  <si>
    <t>EE16-10</t>
    <phoneticPr fontId="2" type="noConversion"/>
  </si>
  <si>
    <t>EE16/10</t>
    <phoneticPr fontId="2" type="noConversion"/>
  </si>
  <si>
    <t>EE1610</t>
    <phoneticPr fontId="2" type="noConversion"/>
  </si>
  <si>
    <t>THD输入电流谐波</t>
    <phoneticPr fontId="2" type="noConversion"/>
  </si>
  <si>
    <t>Tesla</t>
    <phoneticPr fontId="2" type="noConversion"/>
  </si>
  <si>
    <t>Tesla</t>
    <phoneticPr fontId="2" type="noConversion"/>
  </si>
  <si>
    <t>Turns</t>
    <phoneticPr fontId="2" type="noConversion"/>
  </si>
  <si>
    <t>Turns</t>
    <phoneticPr fontId="2" type="noConversion"/>
  </si>
  <si>
    <t>Turns</t>
    <phoneticPr fontId="2" type="noConversion"/>
  </si>
  <si>
    <t>N=</t>
    <phoneticPr fontId="2" type="noConversion"/>
  </si>
  <si>
    <t>功率因数@Vacmin_PF_L=</t>
    <phoneticPr fontId="2" type="noConversion"/>
  </si>
  <si>
    <t>功率因数@Vactyp_PF=</t>
    <phoneticPr fontId="2" type="noConversion"/>
  </si>
  <si>
    <t>功率因数@Vacmax_PF_H=</t>
    <phoneticPr fontId="2" type="noConversion"/>
  </si>
  <si>
    <r>
      <t>Ae(mm</t>
    </r>
    <r>
      <rPr>
        <vertAlign val="superscript"/>
        <sz val="10"/>
        <color indexed="8"/>
        <rFont val="Arial Unicode MS"/>
        <family val="2"/>
        <charset val="134"/>
      </rPr>
      <t>2</t>
    </r>
    <r>
      <rPr>
        <sz val="10"/>
        <color indexed="8"/>
        <rFont val="Arial Unicode MS"/>
        <family val="2"/>
        <charset val="134"/>
      </rPr>
      <t>)</t>
    </r>
    <phoneticPr fontId="2" type="noConversion"/>
  </si>
  <si>
    <t>常用型号磁芯选择与Ae值</t>
    <phoneticPr fontId="2" type="noConversion"/>
  </si>
  <si>
    <t>（不同厂家生产的磁芯，Ae值有所不同，下面的数据仅供参考）</t>
    <phoneticPr fontId="2" type="noConversion"/>
  </si>
  <si>
    <t>Vactyp</t>
    <phoneticPr fontId="2" type="noConversion"/>
  </si>
  <si>
    <t>Icin_H</t>
    <phoneticPr fontId="2" type="noConversion"/>
  </si>
  <si>
    <t>Iin2</t>
    <phoneticPr fontId="2" type="noConversion"/>
  </si>
  <si>
    <t>Iin_triac</t>
    <phoneticPr fontId="2" type="noConversion"/>
  </si>
  <si>
    <t>描述</t>
    <phoneticPr fontId="2" type="noConversion"/>
  </si>
  <si>
    <t>参数值</t>
    <phoneticPr fontId="2" type="noConversion"/>
  </si>
  <si>
    <t>单位</t>
    <phoneticPr fontId="2" type="noConversion"/>
  </si>
  <si>
    <t>通用参数</t>
    <phoneticPr fontId="2" type="noConversion"/>
  </si>
  <si>
    <t xml:space="preserve">    系统将自动算出相关参数【黄色方框】。【黑色方框】为芯片固有参数的典型参考值，【白色方框】为常规通用标准参数，一般不需要修改。</t>
    <phoneticPr fontId="2" type="noConversion"/>
  </si>
  <si>
    <t>TRIAC导通角_Deg_triac=</t>
    <phoneticPr fontId="2" type="noConversion"/>
  </si>
  <si>
    <t>°</t>
    <phoneticPr fontId="2" type="noConversion"/>
  </si>
  <si>
    <t>TRIAC最大导通角度_Deg_triac_max</t>
    <phoneticPr fontId="2" type="noConversion"/>
  </si>
  <si>
    <t>TRIAC最小导通角度_Deg_triac_min</t>
    <phoneticPr fontId="2" type="noConversion"/>
  </si>
  <si>
    <t>TRIAC最大导通角度输出电流_Io_triac_max</t>
    <phoneticPr fontId="2" type="noConversion"/>
  </si>
  <si>
    <t>TRIAC最小导通角度输出电流_Io_triac_min</t>
    <phoneticPr fontId="2" type="noConversion"/>
  </si>
  <si>
    <t>mA</t>
    <phoneticPr fontId="2" type="noConversion"/>
  </si>
  <si>
    <t>TRIAC最大导通角度输出电流百分比</t>
    <phoneticPr fontId="2" type="noConversion"/>
  </si>
  <si>
    <t>%</t>
    <phoneticPr fontId="2" type="noConversion"/>
  </si>
  <si>
    <t>Icxin</t>
    <phoneticPr fontId="2" type="noConversion"/>
  </si>
  <si>
    <t>Icxin_L</t>
    <phoneticPr fontId="2" type="noConversion"/>
  </si>
  <si>
    <t>Icxin_H</t>
    <phoneticPr fontId="2" type="noConversion"/>
  </si>
  <si>
    <t>Tonrr</t>
    <phoneticPr fontId="2" type="noConversion"/>
  </si>
  <si>
    <t>Ts</t>
    <phoneticPr fontId="2" type="noConversion"/>
  </si>
  <si>
    <t>Tsw</t>
    <phoneticPr fontId="2" type="noConversion"/>
  </si>
  <si>
    <t>Toff</t>
    <phoneticPr fontId="2" type="noConversion"/>
  </si>
  <si>
    <t>Ton</t>
    <phoneticPr fontId="2" type="noConversion"/>
  </si>
  <si>
    <t>Ton_L</t>
    <phoneticPr fontId="2" type="noConversion"/>
  </si>
  <si>
    <t>Ton_H</t>
    <phoneticPr fontId="2" type="noConversion"/>
  </si>
  <si>
    <t>Ts_L</t>
    <phoneticPr fontId="2" type="noConversion"/>
  </si>
  <si>
    <t>Toff_L</t>
    <phoneticPr fontId="2" type="noConversion"/>
  </si>
  <si>
    <t>Toff_H</t>
    <phoneticPr fontId="2" type="noConversion"/>
  </si>
  <si>
    <t>Ts_H</t>
    <phoneticPr fontId="2" type="noConversion"/>
  </si>
  <si>
    <t>Tonrr_L</t>
    <phoneticPr fontId="2" type="noConversion"/>
  </si>
  <si>
    <t>Tonrr_H</t>
    <phoneticPr fontId="2" type="noConversion"/>
  </si>
  <si>
    <t>Fs</t>
    <phoneticPr fontId="2" type="noConversion"/>
  </si>
  <si>
    <t>Fs_L</t>
    <phoneticPr fontId="2" type="noConversion"/>
  </si>
  <si>
    <t>Fs_H</t>
    <phoneticPr fontId="2" type="noConversion"/>
  </si>
  <si>
    <t>标准输入电压有效值_Vintyp_rms=</t>
    <phoneticPr fontId="2" type="noConversion"/>
  </si>
  <si>
    <t>最小输入电压有效值_Vinmin_rms(L)=</t>
    <phoneticPr fontId="2" type="noConversion"/>
  </si>
  <si>
    <t>最大输入电压有效值_Vinmax_rms(H)=</t>
    <phoneticPr fontId="2" type="noConversion"/>
  </si>
  <si>
    <t>系统最小工作频率@Vintyp_Fswmin=</t>
    <phoneticPr fontId="2" type="noConversion"/>
  </si>
  <si>
    <t>Ipkt_0</t>
    <phoneticPr fontId="2" type="noConversion"/>
  </si>
  <si>
    <t>Ipkt_1</t>
  </si>
  <si>
    <t>Ipkt_2</t>
  </si>
  <si>
    <t>Ipkt_3</t>
  </si>
  <si>
    <t>Ipkt_4</t>
  </si>
  <si>
    <t>Ipkt_5</t>
  </si>
  <si>
    <t>Ipkt_6</t>
  </si>
  <si>
    <t>Ipkt_7</t>
  </si>
  <si>
    <t>Ipkt_8</t>
  </si>
  <si>
    <t>Ipkt_9</t>
  </si>
  <si>
    <t>Ipkt_10</t>
  </si>
  <si>
    <t>Ipkt_11</t>
  </si>
  <si>
    <t>Ipkt_12</t>
  </si>
  <si>
    <t>Ipkt_13</t>
  </si>
  <si>
    <t>Ipkt_14</t>
  </si>
  <si>
    <t>Ipkt_15</t>
  </si>
  <si>
    <t>Ipkt_16</t>
  </si>
  <si>
    <t>Ipkt_17</t>
  </si>
  <si>
    <t>Ipkt_18</t>
  </si>
  <si>
    <t>Iotriac_max</t>
    <phoneticPr fontId="2" type="noConversion"/>
  </si>
  <si>
    <t>Iotriac_min</t>
    <phoneticPr fontId="2" type="noConversion"/>
  </si>
  <si>
    <t>Iotriac_x</t>
    <phoneticPr fontId="2" type="noConversion"/>
  </si>
  <si>
    <t>计算结果</t>
    <phoneticPr fontId="2" type="noConversion"/>
  </si>
  <si>
    <t>Ipk_triac</t>
    <phoneticPr fontId="2" type="noConversion"/>
  </si>
  <si>
    <t xml:space="preserve">    使用说明：本软件用于BPSemi的BP325X LED恒流驱动IC理论设计。软件中【绿色方框】是根据实际电气参数要求填入，</t>
    <phoneticPr fontId="2" type="noConversion"/>
  </si>
  <si>
    <t>最小导通时间@Vacmax_Tonmin=</t>
    <phoneticPr fontId="2" type="noConversion"/>
  </si>
  <si>
    <t>us</t>
    <phoneticPr fontId="2" type="noConversion"/>
  </si>
  <si>
    <t>最大导通时间@Vactyp_Tonmax=</t>
    <phoneticPr fontId="2" type="noConversion"/>
  </si>
  <si>
    <t>最大退磁时间@Vacmax_Toffmax=</t>
    <phoneticPr fontId="2" type="noConversion"/>
  </si>
  <si>
    <t>Ton_Lc</t>
    <phoneticPr fontId="2" type="noConversion"/>
  </si>
  <si>
    <t>Ton_Hc</t>
    <phoneticPr fontId="2" type="noConversion"/>
  </si>
  <si>
    <t>CS采样基准_Vcsth</t>
    <phoneticPr fontId="2" type="noConversion"/>
  </si>
  <si>
    <t>OVP上分压电阻_ROVP_H=</t>
    <phoneticPr fontId="2" type="noConversion"/>
  </si>
  <si>
    <t>OVP下分压电阻_ROVP_L=</t>
    <phoneticPr fontId="2" type="noConversion"/>
  </si>
  <si>
    <t>DIM电压_Vdim</t>
    <phoneticPr fontId="2" type="noConversion"/>
  </si>
  <si>
    <t>V</t>
    <phoneticPr fontId="2" type="noConversion"/>
  </si>
  <si>
    <t>TRIAC调光DIM电压_DIM_triac=</t>
    <phoneticPr fontId="2" type="noConversion"/>
  </si>
  <si>
    <t>电感峰值电流_Ipk@Vintyp=</t>
    <phoneticPr fontId="2" type="noConversion"/>
  </si>
  <si>
    <t>CS采样峰值限流基准_Vcspk_limit</t>
    <phoneticPr fontId="2" type="noConversion"/>
  </si>
  <si>
    <t>V</t>
    <phoneticPr fontId="2" type="noConversion"/>
  </si>
  <si>
    <t>Toff_triac</t>
    <phoneticPr fontId="2" type="noConversion"/>
  </si>
  <si>
    <t>Ton_TRIAC</t>
    <phoneticPr fontId="2" type="noConversion"/>
  </si>
  <si>
    <t>Ipkxmax</t>
    <phoneticPr fontId="2" type="noConversion"/>
  </si>
  <si>
    <t>Ipkxmin</t>
    <phoneticPr fontId="2" type="noConversion"/>
  </si>
  <si>
    <t>Ton_TRIACmax</t>
    <phoneticPr fontId="2" type="noConversion"/>
  </si>
  <si>
    <t>TRIAC调光电感峰值电流_Ipk_triac=</t>
    <phoneticPr fontId="2" type="noConversion"/>
  </si>
  <si>
    <t>DIMTRIAC_TYP</t>
    <phoneticPr fontId="2" type="noConversion"/>
  </si>
  <si>
    <t>DIMTRIAC_0</t>
    <phoneticPr fontId="2" type="noConversion"/>
  </si>
  <si>
    <t>Toff_TRIAC</t>
    <phoneticPr fontId="2" type="noConversion"/>
  </si>
  <si>
    <t>TRIAC调光最大MOS导通时间_Tonmax_triac=</t>
    <phoneticPr fontId="2" type="noConversion"/>
  </si>
  <si>
    <t>输入电流总谐波失真@Vactyp_THD=</t>
    <phoneticPr fontId="2" type="noConversion"/>
  </si>
  <si>
    <r>
      <t>整流桥前输入电容_Cxin</t>
    </r>
    <r>
      <rPr>
        <b/>
        <sz val="11"/>
        <color theme="1"/>
        <rFont val="等线"/>
        <family val="2"/>
        <charset val="134"/>
        <scheme val="minor"/>
      </rPr>
      <t>=</t>
    </r>
    <phoneticPr fontId="2" type="noConversion"/>
  </si>
  <si>
    <r>
      <t>整流桥后输入电容_Cin</t>
    </r>
    <r>
      <rPr>
        <b/>
        <sz val="11"/>
        <color theme="1"/>
        <rFont val="等线"/>
        <family val="2"/>
        <charset val="134"/>
        <scheme val="minor"/>
      </rPr>
      <t>=</t>
    </r>
    <phoneticPr fontId="2" type="noConversion"/>
  </si>
  <si>
    <t>Tonmax_triac</t>
    <phoneticPr fontId="2" type="noConversion"/>
  </si>
  <si>
    <t>DIM下拉电阻_Vdim</t>
    <phoneticPr fontId="2" type="noConversion"/>
  </si>
  <si>
    <t>DIM_triac</t>
    <phoneticPr fontId="2" type="noConversion"/>
  </si>
  <si>
    <t>芯片参数 （Tonmax,Toffmin, Vcsth, Vcspk）</t>
    <phoneticPr fontId="2" type="noConversion"/>
  </si>
  <si>
    <t>V</t>
    <phoneticPr fontId="2" type="noConversion"/>
  </si>
  <si>
    <r>
      <t>TRIAC导通角检测比较电压_V</t>
    </r>
    <r>
      <rPr>
        <sz val="11"/>
        <color indexed="8"/>
        <rFont val="Arial Unicode MS"/>
        <family val="2"/>
        <charset val="134"/>
      </rPr>
      <t>_triac</t>
    </r>
    <r>
      <rPr>
        <sz val="11"/>
        <color indexed="8"/>
        <rFont val="Arial Unicode MS"/>
        <family val="2"/>
        <charset val="134"/>
      </rPr>
      <t>_det</t>
    </r>
    <r>
      <rPr>
        <sz val="11"/>
        <color indexed="8"/>
        <rFont val="Arial Unicode MS"/>
        <family val="2"/>
        <charset val="134"/>
      </rPr>
      <t>=</t>
    </r>
    <phoneticPr fontId="2" type="noConversion"/>
  </si>
  <si>
    <t>TRIAC调光</t>
    <phoneticPr fontId="2" type="noConversion"/>
  </si>
  <si>
    <t>主要外围参数  （PF, 线性调整率，OVP，TRIAC导通角检测）</t>
    <phoneticPr fontId="2" type="noConversion"/>
  </si>
  <si>
    <t>系统工作参数 （Toffmax, Tonmin, Lm, Ipk, Isat, Irms）</t>
    <phoneticPr fontId="2" type="noConversion"/>
  </si>
  <si>
    <t>Kohm</t>
    <phoneticPr fontId="2" type="noConversion"/>
  </si>
  <si>
    <t>OTP过温调节点（芯片结温）_Treg</t>
    <phoneticPr fontId="2" type="noConversion"/>
  </si>
  <si>
    <t>℃</t>
    <phoneticPr fontId="2" type="noConversion"/>
  </si>
  <si>
    <t>RTH电阻_RTH</t>
    <phoneticPr fontId="2" type="noConversion"/>
  </si>
  <si>
    <t>Vdc</t>
    <phoneticPr fontId="2" type="noConversion"/>
  </si>
  <si>
    <t>变压器原副边匝比_Nps=</t>
    <phoneticPr fontId="2" type="noConversion"/>
  </si>
  <si>
    <t>反射电压_Vrfo=</t>
    <phoneticPr fontId="2" type="noConversion"/>
  </si>
  <si>
    <t>输出电流Iout=</t>
    <phoneticPr fontId="2" type="noConversion"/>
  </si>
  <si>
    <t>ImosrmsL</t>
    <phoneticPr fontId="2" type="noConversion"/>
  </si>
  <si>
    <t>mA</t>
    <phoneticPr fontId="2" type="noConversion"/>
  </si>
  <si>
    <t>mA</t>
    <phoneticPr fontId="2" type="noConversion"/>
  </si>
  <si>
    <t>IdiormsL</t>
    <phoneticPr fontId="2" type="noConversion"/>
  </si>
  <si>
    <t>原边电感电流有效值_Irms_Lp=</t>
    <phoneticPr fontId="2" type="noConversion"/>
  </si>
  <si>
    <t>副边电感电流有效值_Irms_Ls=</t>
    <phoneticPr fontId="2" type="noConversion"/>
  </si>
  <si>
    <t>推荐副边绕组的匝数_Ns_ref=</t>
    <phoneticPr fontId="2" type="noConversion"/>
  </si>
  <si>
    <t>Turns</t>
    <phoneticPr fontId="2" type="noConversion"/>
  </si>
  <si>
    <t>推荐原边主绕组线径_Dp_ref=</t>
    <phoneticPr fontId="2" type="noConversion"/>
  </si>
  <si>
    <t>实际选用的原边主绕组线径_Dp=</t>
    <phoneticPr fontId="2" type="noConversion"/>
  </si>
  <si>
    <t>设计铜线的电流密度_Iden_ref=</t>
    <phoneticPr fontId="2" type="noConversion"/>
  </si>
  <si>
    <t>实际原边铜线的电流密度_Idenp=</t>
    <phoneticPr fontId="2" type="noConversion"/>
  </si>
  <si>
    <t>实际副边铜线的电流密度_Idens=</t>
    <phoneticPr fontId="2" type="noConversion"/>
  </si>
  <si>
    <t>推荐副边主绕组线径_Ds_ref=</t>
    <phoneticPr fontId="2" type="noConversion"/>
  </si>
  <si>
    <t>实际选用的副边主绕组线径_Ds=</t>
    <phoneticPr fontId="2" type="noConversion"/>
  </si>
  <si>
    <t>副边绕组漆包线外径</t>
    <phoneticPr fontId="2" type="noConversion"/>
  </si>
  <si>
    <t>副边绕组并绕股数</t>
    <phoneticPr fontId="2" type="noConversion"/>
  </si>
  <si>
    <t>副边绕组估算层数</t>
    <phoneticPr fontId="2" type="noConversion"/>
  </si>
  <si>
    <t>副边绕组估算厚度</t>
    <phoneticPr fontId="2" type="noConversion"/>
  </si>
  <si>
    <t>mm</t>
    <phoneticPr fontId="2" type="noConversion"/>
  </si>
  <si>
    <t>股</t>
    <phoneticPr fontId="2" type="noConversion"/>
  </si>
  <si>
    <t>层</t>
    <phoneticPr fontId="2" type="noConversion"/>
  </si>
  <si>
    <r>
      <t>T</t>
    </r>
    <r>
      <rPr>
        <sz val="11"/>
        <color indexed="8"/>
        <rFont val="Arial Unicode MS"/>
        <family val="2"/>
        <charset val="134"/>
      </rPr>
      <t>HD_COMP=</t>
    </r>
    <phoneticPr fontId="2" type="noConversion"/>
  </si>
  <si>
    <t>最大导通时间@Vacmin_Tonmax=</t>
    <phoneticPr fontId="2" type="noConversion"/>
  </si>
  <si>
    <t>EE13</t>
    <phoneticPr fontId="2" type="noConversion"/>
  </si>
  <si>
    <t>推荐电感气隙深度_D_GAP=</t>
    <phoneticPr fontId="2" type="noConversion"/>
  </si>
  <si>
    <t>mm</t>
    <phoneticPr fontId="2" type="noConversion"/>
  </si>
  <si>
    <r>
      <t xml:space="preserve">BP325X Flyback 闭环可控硅调光LED驱动电源设计工具 </t>
    </r>
    <r>
      <rPr>
        <sz val="10"/>
        <color theme="1"/>
        <rFont val="等线"/>
        <family val="3"/>
        <charset val="134"/>
        <scheme val="minor"/>
      </rPr>
      <t xml:space="preserve"> V0.50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</si>
</sst>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_ "/>
    <numFmt numFmtId="177" formatCode="0.0_ "/>
    <numFmt numFmtId="178" formatCode="0.00_ "/>
    <numFmt numFmtId="179" formatCode="0.000_ "/>
    <numFmt numFmtId="180" formatCode="0.000000_ "/>
    <numFmt numFmtId="181" formatCode="0.00000_ "/>
    <numFmt numFmtId="182" formatCode="0.0000_ "/>
    <numFmt numFmtId="183" formatCode="0.0_);[Red]\(0.0\)"/>
  </numFmts>
  <fonts count="48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Arial Unicode MS"/>
      <family val="2"/>
      <charset val="134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name val="宋体"/>
      <family val="3"/>
      <charset val="134"/>
    </font>
    <font>
      <sz val="10"/>
      <name val="Arial Narrow"/>
      <family val="2"/>
    </font>
    <font>
      <vertAlign val="superscript"/>
      <sz val="10"/>
      <name val="宋体"/>
      <family val="3"/>
      <charset val="134"/>
    </font>
    <font>
      <sz val="10"/>
      <color indexed="10"/>
      <name val="Arial Narrow"/>
      <family val="2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indexed="8"/>
      <name val="宋体"/>
      <family val="3"/>
      <charset val="134"/>
    </font>
    <font>
      <b/>
      <i/>
      <sz val="9"/>
      <color indexed="81"/>
      <name val="宋体"/>
      <family val="3"/>
      <charset val="134"/>
    </font>
    <font>
      <b/>
      <i/>
      <sz val="11"/>
      <color theme="1"/>
      <name val="Arial Unicode MS"/>
      <family val="2"/>
      <charset val="134"/>
    </font>
    <font>
      <sz val="9"/>
      <color indexed="8"/>
      <name val="Arial Unicode MS"/>
      <family val="2"/>
      <charset val="134"/>
    </font>
    <font>
      <sz val="10"/>
      <color indexed="8"/>
      <name val="Arial Unicode MS"/>
      <family val="2"/>
      <charset val="134"/>
    </font>
    <font>
      <sz val="10"/>
      <color theme="1"/>
      <name val="Arial Unicode MS"/>
      <family val="2"/>
      <charset val="134"/>
    </font>
    <font>
      <vertAlign val="superscript"/>
      <sz val="10"/>
      <color indexed="8"/>
      <name val="Arial Unicode MS"/>
      <family val="2"/>
      <charset val="134"/>
    </font>
    <font>
      <sz val="8"/>
      <color indexed="8"/>
      <name val="Arial Unicode MS"/>
      <family val="2"/>
      <charset val="134"/>
    </font>
    <font>
      <b/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b/>
      <sz val="20"/>
      <name val="Arial Unicode MS"/>
      <family val="2"/>
      <charset val="134"/>
    </font>
    <font>
      <sz val="11"/>
      <color rgb="FFFF0000"/>
      <name val="等线"/>
      <family val="2"/>
      <charset val="134"/>
      <scheme val="minor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sz val="11"/>
      <name val="等线"/>
      <family val="2"/>
      <charset val="134"/>
      <scheme val="minor"/>
    </font>
    <font>
      <sz val="11"/>
      <name val="Arial Unicode MS"/>
      <family val="2"/>
      <charset val="134"/>
    </font>
    <font>
      <sz val="11"/>
      <color indexed="8"/>
      <name val="Arial Unicode MS"/>
      <family val="2"/>
      <charset val="134"/>
    </font>
    <font>
      <b/>
      <sz val="11"/>
      <color theme="1"/>
      <name val="Arial Unicode MS"/>
      <family val="2"/>
      <charset val="134"/>
    </font>
    <font>
      <sz val="10"/>
      <color indexed="8"/>
      <name val="Arial Unicode MS"/>
      <family val="2"/>
      <charset val="134"/>
    </font>
    <font>
      <b/>
      <sz val="11"/>
      <color theme="0"/>
      <name val="Arial Unicode MS"/>
      <family val="2"/>
      <charset val="134"/>
    </font>
    <font>
      <b/>
      <sz val="11"/>
      <color indexed="8"/>
      <name val="Arial Unicode MS"/>
      <family val="2"/>
      <charset val="134"/>
    </font>
    <font>
      <i/>
      <sz val="11"/>
      <color indexed="8"/>
      <name val="Arial Unicode MS"/>
      <family val="2"/>
      <charset val="134"/>
    </font>
    <font>
      <b/>
      <sz val="11"/>
      <name val="Arial Unicode MS"/>
      <family val="2"/>
      <charset val="134"/>
    </font>
    <font>
      <sz val="11"/>
      <color indexed="8"/>
      <name val="宋体"/>
      <family val="3"/>
      <charset val="134"/>
    </font>
    <font>
      <b/>
      <i/>
      <sz val="11"/>
      <name val="Arial Unicode MS"/>
      <family val="2"/>
      <charset val="134"/>
    </font>
    <font>
      <b/>
      <i/>
      <sz val="11"/>
      <color theme="1"/>
      <name val="Arial Unicode MS"/>
      <family val="2"/>
      <charset val="134"/>
    </font>
    <font>
      <b/>
      <sz val="11"/>
      <color rgb="FF0000FF"/>
      <name val="Arial Unicode MS"/>
      <family val="2"/>
      <charset val="134"/>
    </font>
    <font>
      <sz val="11"/>
      <color theme="0"/>
      <name val="等线"/>
      <family val="2"/>
      <charset val="134"/>
      <scheme val="minor"/>
    </font>
    <font>
      <sz val="11"/>
      <color theme="0"/>
      <name val="宋体"/>
      <family val="3"/>
      <charset val="134"/>
    </font>
    <font>
      <i/>
      <sz val="11"/>
      <color theme="0"/>
      <name val="宋体"/>
      <family val="3"/>
      <charset val="134"/>
    </font>
    <font>
      <b/>
      <sz val="11"/>
      <color theme="0"/>
      <name val="宋体"/>
      <family val="3"/>
      <charset val="134"/>
    </font>
    <font>
      <sz val="11"/>
      <color theme="0"/>
      <name val="等线"/>
      <family val="3"/>
      <charset val="134"/>
      <scheme val="minor"/>
    </font>
    <font>
      <i/>
      <sz val="11"/>
      <color theme="0"/>
      <name val="Arial Unicode MS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499984740745262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3">
    <xf numFmtId="0" fontId="0" fillId="0" borderId="0">
      <alignment vertical="center"/>
    </xf>
    <xf numFmtId="0" fontId="8" fillId="0" borderId="0">
      <alignment vertical="center"/>
    </xf>
    <xf numFmtId="0" fontId="3" fillId="0" borderId="0">
      <alignment vertical="center"/>
    </xf>
  </cellStyleXfs>
  <cellXfs count="253">
    <xf numFmtId="0" fontId="0" fillId="0" borderId="0" xfId="0">
      <alignment vertical="center"/>
    </xf>
    <xf numFmtId="0" fontId="10" fillId="0" borderId="17" xfId="2" applyFont="1" applyBorder="1" applyAlignment="1" applyProtection="1">
      <alignment horizontal="center"/>
      <protection hidden="1"/>
    </xf>
    <xf numFmtId="179" fontId="10" fillId="0" borderId="17" xfId="2" applyNumberFormat="1" applyFont="1" applyBorder="1" applyAlignment="1" applyProtection="1">
      <alignment horizontal="center"/>
      <protection hidden="1"/>
    </xf>
    <xf numFmtId="180" fontId="10" fillId="0" borderId="17" xfId="2" applyNumberFormat="1" applyFont="1" applyBorder="1" applyAlignment="1" applyProtection="1">
      <alignment horizontal="center"/>
      <protection hidden="1"/>
    </xf>
    <xf numFmtId="176" fontId="10" fillId="0" borderId="17" xfId="2" applyNumberFormat="1" applyFont="1" applyBorder="1" applyAlignment="1" applyProtection="1">
      <alignment horizontal="center"/>
      <protection hidden="1"/>
    </xf>
    <xf numFmtId="181" fontId="10" fillId="0" borderId="17" xfId="2" applyNumberFormat="1" applyFont="1" applyBorder="1" applyAlignment="1" applyProtection="1">
      <alignment horizontal="center"/>
      <protection hidden="1"/>
    </xf>
    <xf numFmtId="182" fontId="10" fillId="0" borderId="17" xfId="2" applyNumberFormat="1" applyFont="1" applyBorder="1" applyAlignment="1" applyProtection="1">
      <alignment horizontal="center"/>
      <protection hidden="1"/>
    </xf>
    <xf numFmtId="180" fontId="12" fillId="0" borderId="17" xfId="2" applyNumberFormat="1" applyFont="1" applyBorder="1" applyAlignment="1" applyProtection="1">
      <alignment horizontal="center"/>
      <protection hidden="1"/>
    </xf>
    <xf numFmtId="0" fontId="3" fillId="0" borderId="17" xfId="2" applyBorder="1" applyAlignment="1" applyProtection="1">
      <protection hidden="1"/>
    </xf>
    <xf numFmtId="49" fontId="13" fillId="2" borderId="0" xfId="1" applyNumberFormat="1" applyFont="1" applyFill="1" applyAlignment="1" applyProtection="1">
      <protection hidden="1"/>
    </xf>
    <xf numFmtId="0" fontId="14" fillId="2" borderId="0" xfId="0" applyFont="1" applyFill="1">
      <alignment vertical="center"/>
    </xf>
    <xf numFmtId="49" fontId="15" fillId="2" borderId="0" xfId="2" applyNumberFormat="1" applyFont="1" applyFill="1" applyProtection="1">
      <alignment vertical="center"/>
      <protection hidden="1"/>
    </xf>
    <xf numFmtId="49" fontId="15" fillId="2" borderId="0" xfId="2" applyNumberFormat="1" applyFont="1" applyFill="1" applyAlignment="1" applyProtection="1">
      <alignment horizontal="center" vertical="center"/>
      <protection hidden="1"/>
    </xf>
    <xf numFmtId="0" fontId="10" fillId="0" borderId="17" xfId="2" applyNumberFormat="1" applyFont="1" applyBorder="1" applyAlignment="1" applyProtection="1">
      <alignment horizontal="center"/>
      <protection hidden="1"/>
    </xf>
    <xf numFmtId="0" fontId="12" fillId="0" borderId="17" xfId="2" applyNumberFormat="1" applyFont="1" applyBorder="1" applyAlignment="1" applyProtection="1">
      <alignment horizontal="center"/>
      <protection hidden="1"/>
    </xf>
    <xf numFmtId="0" fontId="3" fillId="0" borderId="17" xfId="2" applyNumberFormat="1" applyBorder="1" applyAlignment="1" applyProtection="1">
      <protection hidden="1"/>
    </xf>
    <xf numFmtId="0" fontId="0" fillId="0" borderId="0" xfId="0" applyNumberFormat="1">
      <alignment vertical="center"/>
    </xf>
    <xf numFmtId="177" fontId="19" fillId="2" borderId="17" xfId="2" applyNumberFormat="1" applyFont="1" applyFill="1" applyBorder="1" applyAlignment="1" applyProtection="1">
      <alignment horizontal="left" vertical="center"/>
      <protection locked="0"/>
    </xf>
    <xf numFmtId="177" fontId="20" fillId="2" borderId="17" xfId="0" applyNumberFormat="1" applyFont="1" applyFill="1" applyBorder="1" applyAlignment="1" applyProtection="1">
      <alignment horizontal="left" vertical="center"/>
      <protection locked="0"/>
    </xf>
    <xf numFmtId="183" fontId="20" fillId="2" borderId="17" xfId="0" applyNumberFormat="1" applyFont="1" applyFill="1" applyBorder="1" applyAlignment="1" applyProtection="1">
      <alignment horizontal="left" vertical="center"/>
      <protection locked="0"/>
    </xf>
    <xf numFmtId="183" fontId="19" fillId="2" borderId="17" xfId="2" applyNumberFormat="1" applyFont="1" applyFill="1" applyBorder="1" applyAlignment="1" applyProtection="1">
      <alignment horizontal="left" vertical="center"/>
      <protection locked="0"/>
    </xf>
    <xf numFmtId="183" fontId="19" fillId="5" borderId="20" xfId="2" applyNumberFormat="1" applyFont="1" applyFill="1" applyBorder="1" applyAlignment="1" applyProtection="1">
      <alignment horizontal="left" vertical="center"/>
    </xf>
    <xf numFmtId="183" fontId="19" fillId="5" borderId="17" xfId="2" applyNumberFormat="1" applyFont="1" applyFill="1" applyBorder="1" applyAlignment="1" applyProtection="1">
      <alignment horizontal="left" vertical="center"/>
    </xf>
    <xf numFmtId="0" fontId="9" fillId="5" borderId="17" xfId="2" applyNumberFormat="1" applyFont="1" applyFill="1" applyBorder="1" applyAlignment="1" applyProtection="1">
      <alignment horizontal="center"/>
      <protection hidden="1"/>
    </xf>
    <xf numFmtId="0" fontId="9" fillId="5" borderId="17" xfId="2" applyFont="1" applyFill="1" applyBorder="1" applyAlignment="1" applyProtection="1">
      <alignment horizontal="center"/>
      <protection hidden="1"/>
    </xf>
    <xf numFmtId="0" fontId="10" fillId="5" borderId="17" xfId="2" applyFont="1" applyFill="1" applyBorder="1" applyAlignment="1" applyProtection="1">
      <alignment horizontal="center"/>
      <protection hidden="1"/>
    </xf>
    <xf numFmtId="0" fontId="2" fillId="5" borderId="17" xfId="2" applyFont="1" applyFill="1" applyBorder="1" applyAlignment="1" applyProtection="1">
      <alignment horizontal="center"/>
      <protection hidden="1"/>
    </xf>
    <xf numFmtId="0" fontId="9" fillId="5" borderId="39" xfId="2" applyNumberFormat="1" applyFont="1" applyFill="1" applyBorder="1" applyAlignment="1" applyProtection="1">
      <alignment horizontal="center"/>
      <protection hidden="1"/>
    </xf>
    <xf numFmtId="0" fontId="9" fillId="5" borderId="39" xfId="2" applyFont="1" applyFill="1" applyBorder="1" applyAlignment="1" applyProtection="1">
      <alignment horizontal="center"/>
      <protection hidden="1"/>
    </xf>
    <xf numFmtId="0" fontId="10" fillId="5" borderId="39" xfId="2" applyFont="1" applyFill="1" applyBorder="1" applyAlignment="1" applyProtection="1">
      <alignment horizontal="center"/>
      <protection hidden="1"/>
    </xf>
    <xf numFmtId="0" fontId="24" fillId="6" borderId="14" xfId="0" applyFont="1" applyFill="1" applyBorder="1" applyAlignment="1" applyProtection="1">
      <alignment horizontal="center" vertical="center"/>
      <protection hidden="1"/>
    </xf>
    <xf numFmtId="0" fontId="24" fillId="2" borderId="0" xfId="0" applyFont="1" applyFill="1" applyProtection="1">
      <alignment vertical="center"/>
      <protection hidden="1"/>
    </xf>
    <xf numFmtId="0" fontId="26" fillId="2" borderId="0" xfId="0" applyFont="1" applyFill="1" applyProtection="1">
      <alignment vertical="center"/>
      <protection hidden="1"/>
    </xf>
    <xf numFmtId="0" fontId="29" fillId="2" borderId="0" xfId="0" applyFont="1" applyFill="1" applyProtection="1">
      <alignment vertical="center"/>
      <protection hidden="1"/>
    </xf>
    <xf numFmtId="0" fontId="24" fillId="6" borderId="19" xfId="0" applyFont="1" applyFill="1" applyBorder="1" applyAlignment="1" applyProtection="1">
      <alignment horizontal="center" vertical="center"/>
      <protection hidden="1"/>
    </xf>
    <xf numFmtId="0" fontId="32" fillId="4" borderId="0" xfId="0" applyFont="1" applyFill="1" applyAlignment="1" applyProtection="1">
      <alignment horizontal="right" vertical="center"/>
      <protection hidden="1"/>
    </xf>
    <xf numFmtId="0" fontId="32" fillId="3" borderId="0" xfId="0" applyFont="1" applyFill="1" applyAlignment="1" applyProtection="1">
      <alignment horizontal="right" vertical="center"/>
      <protection hidden="1"/>
    </xf>
    <xf numFmtId="0" fontId="33" fillId="6" borderId="0" xfId="0" applyFont="1" applyFill="1" applyBorder="1" applyAlignment="1" applyProtection="1">
      <alignment vertical="center"/>
      <protection hidden="1"/>
    </xf>
    <xf numFmtId="0" fontId="33" fillId="6" borderId="0" xfId="0" applyFont="1" applyFill="1" applyBorder="1" applyAlignment="1" applyProtection="1">
      <alignment horizontal="center" vertical="center"/>
      <protection hidden="1"/>
    </xf>
    <xf numFmtId="0" fontId="33" fillId="6" borderId="4" xfId="0" applyFont="1" applyFill="1" applyBorder="1" applyAlignment="1" applyProtection="1">
      <alignment vertical="center"/>
      <protection hidden="1"/>
    </xf>
    <xf numFmtId="177" fontId="34" fillId="7" borderId="0" xfId="0" applyNumberFormat="1" applyFont="1" applyFill="1" applyBorder="1" applyAlignment="1" applyProtection="1">
      <alignment horizontal="center" vertical="center"/>
      <protection hidden="1"/>
    </xf>
    <xf numFmtId="0" fontId="31" fillId="6" borderId="14" xfId="0" applyFont="1" applyFill="1" applyBorder="1" applyProtection="1">
      <alignment vertical="center"/>
      <protection hidden="1"/>
    </xf>
    <xf numFmtId="0" fontId="35" fillId="6" borderId="23" xfId="0" applyFont="1" applyFill="1" applyBorder="1" applyAlignment="1" applyProtection="1">
      <alignment horizontal="center" vertical="center"/>
      <protection hidden="1"/>
    </xf>
    <xf numFmtId="0" fontId="31" fillId="6" borderId="20" xfId="0" applyFont="1" applyFill="1" applyBorder="1" applyProtection="1">
      <alignment vertical="center"/>
      <protection hidden="1"/>
    </xf>
    <xf numFmtId="177" fontId="32" fillId="4" borderId="24" xfId="0" applyNumberFormat="1" applyFont="1" applyFill="1" applyBorder="1" applyAlignment="1" applyProtection="1">
      <alignment horizontal="center" vertical="center"/>
      <protection locked="0"/>
    </xf>
    <xf numFmtId="0" fontId="31" fillId="6" borderId="19" xfId="0" applyFont="1" applyFill="1" applyBorder="1" applyProtection="1">
      <alignment vertical="center"/>
      <protection hidden="1"/>
    </xf>
    <xf numFmtId="0" fontId="31" fillId="6" borderId="16" xfId="0" applyFont="1" applyFill="1" applyBorder="1" applyProtection="1">
      <alignment vertical="center"/>
      <protection hidden="1"/>
    </xf>
    <xf numFmtId="177" fontId="37" fillId="4" borderId="24" xfId="0" applyNumberFormat="1" applyFont="1" applyFill="1" applyBorder="1" applyAlignment="1" applyProtection="1">
      <alignment horizontal="center" vertical="center"/>
      <protection locked="0"/>
    </xf>
    <xf numFmtId="0" fontId="36" fillId="6" borderId="18" xfId="0" applyFont="1" applyFill="1" applyBorder="1" applyAlignment="1" applyProtection="1">
      <alignment horizontal="left" vertical="center"/>
      <protection hidden="1"/>
    </xf>
    <xf numFmtId="0" fontId="38" fillId="2" borderId="0" xfId="0" applyFont="1" applyFill="1" applyBorder="1" applyProtection="1">
      <alignment vertical="center"/>
      <protection hidden="1"/>
    </xf>
    <xf numFmtId="0" fontId="31" fillId="6" borderId="41" xfId="0" applyFont="1" applyFill="1" applyBorder="1" applyProtection="1">
      <alignment vertical="center"/>
      <protection hidden="1"/>
    </xf>
    <xf numFmtId="177" fontId="32" fillId="4" borderId="27" xfId="0" applyNumberFormat="1" applyFont="1" applyFill="1" applyBorder="1" applyAlignment="1" applyProtection="1">
      <alignment horizontal="center" vertical="center"/>
      <protection locked="0"/>
    </xf>
    <xf numFmtId="178" fontId="39" fillId="3" borderId="24" xfId="0" applyNumberFormat="1" applyFont="1" applyFill="1" applyBorder="1" applyAlignment="1" applyProtection="1">
      <alignment horizontal="center" vertical="center"/>
      <protection hidden="1"/>
    </xf>
    <xf numFmtId="0" fontId="31" fillId="6" borderId="4" xfId="0" applyFont="1" applyFill="1" applyBorder="1" applyProtection="1">
      <alignment vertical="center"/>
      <protection hidden="1"/>
    </xf>
    <xf numFmtId="0" fontId="31" fillId="6" borderId="34" xfId="0" applyFont="1" applyFill="1" applyBorder="1" applyProtection="1">
      <alignment vertical="center"/>
      <protection hidden="1"/>
    </xf>
    <xf numFmtId="177" fontId="32" fillId="4" borderId="32" xfId="0" applyNumberFormat="1" applyFont="1" applyFill="1" applyBorder="1" applyAlignment="1" applyProtection="1">
      <alignment horizontal="center" vertical="center"/>
      <protection locked="0"/>
    </xf>
    <xf numFmtId="0" fontId="35" fillId="6" borderId="0" xfId="0" applyFont="1" applyFill="1" applyBorder="1" applyAlignment="1" applyProtection="1">
      <alignment horizontal="left" vertical="center"/>
      <protection hidden="1"/>
    </xf>
    <xf numFmtId="0" fontId="31" fillId="6" borderId="48" xfId="0" applyFont="1" applyFill="1" applyBorder="1" applyProtection="1">
      <alignment vertical="center"/>
      <protection hidden="1"/>
    </xf>
    <xf numFmtId="178" fontId="40" fillId="3" borderId="24" xfId="0" applyNumberFormat="1" applyFont="1" applyFill="1" applyBorder="1" applyAlignment="1" applyProtection="1">
      <alignment horizontal="center" vertical="center"/>
      <protection hidden="1"/>
    </xf>
    <xf numFmtId="0" fontId="31" fillId="6" borderId="0" xfId="0" applyFont="1" applyFill="1" applyBorder="1" applyProtection="1">
      <alignment vertical="center"/>
      <protection hidden="1"/>
    </xf>
    <xf numFmtId="0" fontId="31" fillId="6" borderId="23" xfId="0" applyFont="1" applyFill="1" applyBorder="1" applyProtection="1">
      <alignment vertical="center"/>
      <protection hidden="1"/>
    </xf>
    <xf numFmtId="179" fontId="40" fillId="3" borderId="24" xfId="0" applyNumberFormat="1" applyFont="1" applyFill="1" applyBorder="1" applyAlignment="1" applyProtection="1">
      <alignment horizontal="center" vertical="center"/>
      <protection hidden="1"/>
    </xf>
    <xf numFmtId="178" fontId="40" fillId="3" borderId="27" xfId="0" applyNumberFormat="1" applyFont="1" applyFill="1" applyBorder="1" applyAlignment="1" applyProtection="1">
      <alignment horizontal="center" vertical="center"/>
      <protection hidden="1"/>
    </xf>
    <xf numFmtId="178" fontId="40" fillId="3" borderId="32" xfId="0" applyNumberFormat="1" applyFont="1" applyFill="1" applyBorder="1" applyAlignment="1" applyProtection="1">
      <alignment horizontal="center" vertical="center"/>
      <protection hidden="1"/>
    </xf>
    <xf numFmtId="0" fontId="31" fillId="6" borderId="11" xfId="0" applyFont="1" applyFill="1" applyBorder="1" applyProtection="1">
      <alignment vertical="center"/>
      <protection hidden="1"/>
    </xf>
    <xf numFmtId="178" fontId="32" fillId="4" borderId="12" xfId="0" applyNumberFormat="1" applyFont="1" applyFill="1" applyBorder="1" applyAlignment="1" applyProtection="1">
      <alignment horizontal="center" vertical="center"/>
      <protection locked="0"/>
    </xf>
    <xf numFmtId="0" fontId="31" fillId="6" borderId="15" xfId="0" applyFont="1" applyFill="1" applyBorder="1" applyProtection="1">
      <alignment vertical="center"/>
      <protection hidden="1"/>
    </xf>
    <xf numFmtId="176" fontId="40" fillId="3" borderId="12" xfId="0" applyNumberFormat="1" applyFont="1" applyFill="1" applyBorder="1" applyAlignment="1" applyProtection="1">
      <alignment horizontal="center" vertical="center"/>
      <protection hidden="1"/>
    </xf>
    <xf numFmtId="0" fontId="31" fillId="6" borderId="51" xfId="0" applyFont="1" applyFill="1" applyBorder="1" applyProtection="1">
      <alignment vertical="center"/>
      <protection hidden="1"/>
    </xf>
    <xf numFmtId="177" fontId="40" fillId="3" borderId="32" xfId="0" applyNumberFormat="1" applyFont="1" applyFill="1" applyBorder="1" applyAlignment="1" applyProtection="1">
      <alignment horizontal="center" vertical="center"/>
      <protection hidden="1"/>
    </xf>
    <xf numFmtId="179" fontId="40" fillId="3" borderId="32" xfId="0" applyNumberFormat="1" applyFont="1" applyFill="1" applyBorder="1" applyAlignment="1" applyProtection="1">
      <alignment horizontal="center" vertical="center"/>
      <protection hidden="1"/>
    </xf>
    <xf numFmtId="0" fontId="36" fillId="6" borderId="22" xfId="0" applyFont="1" applyFill="1" applyBorder="1" applyAlignment="1" applyProtection="1">
      <alignment horizontal="left" vertical="center"/>
      <protection hidden="1"/>
    </xf>
    <xf numFmtId="177" fontId="32" fillId="4" borderId="12" xfId="0" applyNumberFormat="1" applyFont="1" applyFill="1" applyBorder="1" applyAlignment="1" applyProtection="1">
      <alignment horizontal="center" vertical="center"/>
      <protection locked="0"/>
    </xf>
    <xf numFmtId="0" fontId="36" fillId="6" borderId="13" xfId="0" applyFont="1" applyFill="1" applyBorder="1" applyAlignment="1" applyProtection="1">
      <alignment horizontal="left" vertical="center"/>
      <protection hidden="1"/>
    </xf>
    <xf numFmtId="176" fontId="32" fillId="4" borderId="17" xfId="0" applyNumberFormat="1" applyFont="1" applyFill="1" applyBorder="1" applyAlignment="1" applyProtection="1">
      <alignment horizontal="center" vertical="center"/>
      <protection locked="0"/>
    </xf>
    <xf numFmtId="0" fontId="31" fillId="6" borderId="30" xfId="0" applyFont="1" applyFill="1" applyBorder="1" applyProtection="1">
      <alignment vertical="center"/>
      <protection hidden="1"/>
    </xf>
    <xf numFmtId="177" fontId="40" fillId="3" borderId="24" xfId="0" applyNumberFormat="1" applyFont="1" applyFill="1" applyBorder="1" applyAlignment="1" applyProtection="1">
      <alignment horizontal="center" vertical="center"/>
      <protection hidden="1"/>
    </xf>
    <xf numFmtId="0" fontId="36" fillId="6" borderId="31" xfId="0" applyFont="1" applyFill="1" applyBorder="1" applyAlignment="1" applyProtection="1">
      <alignment horizontal="left" vertical="center"/>
      <protection hidden="1"/>
    </xf>
    <xf numFmtId="0" fontId="31" fillId="6" borderId="52" xfId="0" applyFont="1" applyFill="1" applyBorder="1" applyProtection="1">
      <alignment vertical="center"/>
      <protection hidden="1"/>
    </xf>
    <xf numFmtId="176" fontId="32" fillId="4" borderId="32" xfId="0" applyNumberFormat="1" applyFont="1" applyFill="1" applyBorder="1" applyAlignment="1" applyProtection="1">
      <alignment horizontal="center" vertical="center"/>
      <protection locked="0"/>
    </xf>
    <xf numFmtId="178" fontId="32" fillId="4" borderId="17" xfId="0" applyNumberFormat="1" applyFont="1" applyFill="1" applyBorder="1" applyAlignment="1" applyProtection="1">
      <alignment horizontal="center" vertical="center"/>
      <protection locked="0"/>
    </xf>
    <xf numFmtId="0" fontId="31" fillId="6" borderId="3" xfId="0" applyFont="1" applyFill="1" applyBorder="1" applyProtection="1">
      <alignment vertical="center"/>
      <protection hidden="1"/>
    </xf>
    <xf numFmtId="0" fontId="36" fillId="6" borderId="4" xfId="0" applyFont="1" applyFill="1" applyBorder="1" applyAlignment="1" applyProtection="1">
      <alignment horizontal="left" vertical="center"/>
      <protection hidden="1"/>
    </xf>
    <xf numFmtId="0" fontId="31" fillId="6" borderId="26" xfId="0" applyFont="1" applyFill="1" applyBorder="1" applyProtection="1">
      <alignment vertical="center"/>
      <protection hidden="1"/>
    </xf>
    <xf numFmtId="177" fontId="40" fillId="3" borderId="17" xfId="0" applyNumberFormat="1" applyFont="1" applyFill="1" applyBorder="1" applyAlignment="1" applyProtection="1">
      <alignment horizontal="center" vertical="center"/>
    </xf>
    <xf numFmtId="0" fontId="31" fillId="6" borderId="49" xfId="0" applyFont="1" applyFill="1" applyBorder="1">
      <alignment vertical="center"/>
    </xf>
    <xf numFmtId="0" fontId="36" fillId="6" borderId="28" xfId="0" applyFont="1" applyFill="1" applyBorder="1" applyAlignment="1" applyProtection="1">
      <alignment horizontal="left" vertical="center"/>
      <protection hidden="1"/>
    </xf>
    <xf numFmtId="0" fontId="31" fillId="6" borderId="9" xfId="0" applyFont="1" applyFill="1" applyBorder="1">
      <alignment vertical="center"/>
    </xf>
    <xf numFmtId="0" fontId="31" fillId="6" borderId="8" xfId="0" applyFont="1" applyFill="1" applyBorder="1" applyProtection="1">
      <alignment vertical="center"/>
      <protection hidden="1"/>
    </xf>
    <xf numFmtId="0" fontId="31" fillId="6" borderId="26" xfId="0" applyFont="1" applyFill="1" applyBorder="1">
      <alignment vertical="center"/>
    </xf>
    <xf numFmtId="0" fontId="31" fillId="6" borderId="30" xfId="0" applyFont="1" applyFill="1" applyBorder="1">
      <alignment vertical="center"/>
    </xf>
    <xf numFmtId="0" fontId="31" fillId="6" borderId="40" xfId="0" applyFont="1" applyFill="1" applyBorder="1" applyProtection="1">
      <alignment vertical="center"/>
      <protection hidden="1"/>
    </xf>
    <xf numFmtId="179" fontId="40" fillId="3" borderId="12" xfId="0" applyNumberFormat="1" applyFont="1" applyFill="1" applyBorder="1" applyAlignment="1" applyProtection="1">
      <alignment horizontal="center" vertical="center"/>
      <protection hidden="1"/>
    </xf>
    <xf numFmtId="0" fontId="36" fillId="6" borderId="25" xfId="0" applyFont="1" applyFill="1" applyBorder="1" applyAlignment="1" applyProtection="1">
      <alignment horizontal="left" vertical="center"/>
      <protection hidden="1"/>
    </xf>
    <xf numFmtId="0" fontId="31" fillId="6" borderId="45" xfId="0" applyFont="1" applyFill="1" applyBorder="1" applyProtection="1">
      <alignment vertical="center"/>
      <protection hidden="1"/>
    </xf>
    <xf numFmtId="179" fontId="40" fillId="3" borderId="27" xfId="0" applyNumberFormat="1" applyFont="1" applyFill="1" applyBorder="1" applyAlignment="1" applyProtection="1">
      <alignment horizontal="center" vertical="center"/>
      <protection hidden="1"/>
    </xf>
    <xf numFmtId="0" fontId="31" fillId="6" borderId="19" xfId="0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Protection="1">
      <alignment vertical="center"/>
      <protection hidden="1"/>
    </xf>
    <xf numFmtId="179" fontId="32" fillId="6" borderId="12" xfId="0" applyNumberFormat="1" applyFont="1" applyFill="1" applyBorder="1" applyAlignment="1" applyProtection="1">
      <alignment horizontal="center" vertical="center"/>
      <protection locked="0"/>
    </xf>
    <xf numFmtId="176" fontId="32" fillId="4" borderId="27" xfId="0" applyNumberFormat="1" applyFont="1" applyFill="1" applyBorder="1" applyAlignment="1" applyProtection="1">
      <alignment horizontal="center" vertical="center"/>
      <protection locked="0"/>
    </xf>
    <xf numFmtId="0" fontId="36" fillId="6" borderId="42" xfId="0" applyFont="1" applyFill="1" applyBorder="1" applyAlignment="1" applyProtection="1">
      <alignment horizontal="left" vertical="center"/>
      <protection hidden="1"/>
    </xf>
    <xf numFmtId="177" fontId="32" fillId="6" borderId="33" xfId="0" applyNumberFormat="1" applyFont="1" applyFill="1" applyBorder="1" applyAlignment="1" applyProtection="1">
      <alignment horizontal="center" vertical="center"/>
      <protection locked="0"/>
    </xf>
    <xf numFmtId="0" fontId="36" fillId="6" borderId="38" xfId="0" applyFont="1" applyFill="1" applyBorder="1" applyAlignment="1" applyProtection="1">
      <alignment horizontal="left" vertical="center"/>
      <protection hidden="1"/>
    </xf>
    <xf numFmtId="178" fontId="32" fillId="4" borderId="21" xfId="0" applyNumberFormat="1" applyFont="1" applyFill="1" applyBorder="1" applyAlignment="1" applyProtection="1">
      <alignment horizontal="center" vertical="center"/>
      <protection locked="0"/>
    </xf>
    <xf numFmtId="0" fontId="31" fillId="6" borderId="36" xfId="0" applyFont="1" applyFill="1" applyBorder="1" applyAlignment="1" applyProtection="1">
      <alignment horizontal="center" vertical="center"/>
      <protection hidden="1"/>
    </xf>
    <xf numFmtId="0" fontId="31" fillId="6" borderId="37" xfId="0" applyFont="1" applyFill="1" applyBorder="1" applyProtection="1">
      <alignment vertical="center"/>
      <protection hidden="1"/>
    </xf>
    <xf numFmtId="0" fontId="36" fillId="6" borderId="35" xfId="0" applyFont="1" applyFill="1" applyBorder="1" applyAlignment="1" applyProtection="1">
      <alignment horizontal="left" vertical="center"/>
      <protection hidden="1"/>
    </xf>
    <xf numFmtId="177" fontId="40" fillId="3" borderId="27" xfId="0" applyNumberFormat="1" applyFont="1" applyFill="1" applyBorder="1" applyAlignment="1" applyProtection="1">
      <alignment horizontal="center" vertical="center"/>
      <protection hidden="1"/>
    </xf>
    <xf numFmtId="0" fontId="31" fillId="6" borderId="15" xfId="0" applyFont="1" applyFill="1" applyBorder="1" applyAlignment="1" applyProtection="1">
      <alignment horizontal="left" vertical="center"/>
      <protection hidden="1"/>
    </xf>
    <xf numFmtId="0" fontId="31" fillId="6" borderId="37" xfId="0" applyFont="1" applyFill="1" applyBorder="1" applyAlignment="1" applyProtection="1">
      <alignment horizontal="left" vertical="center"/>
      <protection hidden="1"/>
    </xf>
    <xf numFmtId="0" fontId="31" fillId="6" borderId="34" xfId="0" applyFont="1" applyFill="1" applyBorder="1">
      <alignment vertical="center"/>
    </xf>
    <xf numFmtId="0" fontId="31" fillId="6" borderId="0" xfId="0" applyFont="1" applyFill="1" applyProtection="1">
      <alignment vertical="center"/>
      <protection hidden="1"/>
    </xf>
    <xf numFmtId="178" fontId="35" fillId="6" borderId="0" xfId="0" applyNumberFormat="1" applyFont="1" applyFill="1" applyAlignment="1" applyProtection="1">
      <alignment horizontal="center" vertical="center"/>
      <protection hidden="1"/>
    </xf>
    <xf numFmtId="0" fontId="37" fillId="4" borderId="9" xfId="0" applyFont="1" applyFill="1" applyBorder="1" applyAlignment="1" applyProtection="1">
      <alignment horizontal="center" vertical="center"/>
      <protection locked="0"/>
    </xf>
    <xf numFmtId="0" fontId="35" fillId="6" borderId="25" xfId="0" applyFont="1" applyFill="1" applyBorder="1" applyAlignment="1" applyProtection="1">
      <alignment horizontal="left" vertical="center"/>
      <protection hidden="1"/>
    </xf>
    <xf numFmtId="0" fontId="35" fillId="6" borderId="19" xfId="0" applyFont="1" applyFill="1" applyBorder="1" applyAlignment="1" applyProtection="1">
      <alignment horizontal="center" vertical="center"/>
      <protection hidden="1"/>
    </xf>
    <xf numFmtId="0" fontId="31" fillId="6" borderId="9" xfId="0" applyFont="1" applyFill="1" applyBorder="1" applyProtection="1">
      <alignment vertical="center"/>
      <protection hidden="1"/>
    </xf>
    <xf numFmtId="0" fontId="35" fillId="6" borderId="36" xfId="0" applyFont="1" applyFill="1" applyBorder="1" applyAlignment="1" applyProtection="1">
      <alignment horizontal="center" vertical="center"/>
      <protection hidden="1"/>
    </xf>
    <xf numFmtId="0" fontId="24" fillId="6" borderId="0" xfId="0" applyFont="1" applyFill="1" applyProtection="1">
      <alignment vertical="center"/>
      <protection hidden="1"/>
    </xf>
    <xf numFmtId="178" fontId="35" fillId="6" borderId="0" xfId="0" applyNumberFormat="1" applyFont="1" applyFill="1" applyBorder="1" applyAlignment="1" applyProtection="1">
      <alignment horizontal="center" vertical="center"/>
      <protection hidden="1"/>
    </xf>
    <xf numFmtId="176" fontId="41" fillId="6" borderId="0" xfId="0" applyNumberFormat="1" applyFont="1" applyFill="1" applyBorder="1" applyAlignment="1" applyProtection="1">
      <alignment horizontal="center" vertical="center"/>
      <protection hidden="1"/>
    </xf>
    <xf numFmtId="0" fontId="36" fillId="6" borderId="0" xfId="0" applyFont="1" applyFill="1" applyBorder="1" applyAlignment="1" applyProtection="1">
      <alignment horizontal="left" vertical="center"/>
      <protection hidden="1"/>
    </xf>
    <xf numFmtId="178" fontId="35" fillId="6" borderId="0" xfId="0" applyNumberFormat="1" applyFont="1" applyFill="1" applyBorder="1" applyAlignment="1" applyProtection="1">
      <alignment horizontal="left" vertical="center"/>
      <protection hidden="1"/>
    </xf>
    <xf numFmtId="179" fontId="41" fillId="6" borderId="0" xfId="0" applyNumberFormat="1" applyFont="1" applyFill="1" applyBorder="1" applyAlignment="1" applyProtection="1">
      <alignment horizontal="center" vertical="center"/>
      <protection hidden="1"/>
    </xf>
    <xf numFmtId="0" fontId="35" fillId="6" borderId="0" xfId="0" applyFont="1" applyFill="1" applyAlignment="1" applyProtection="1">
      <alignment horizontal="center" vertical="center"/>
      <protection hidden="1"/>
    </xf>
    <xf numFmtId="0" fontId="36" fillId="6" borderId="0" xfId="0" applyFont="1" applyFill="1" applyAlignment="1" applyProtection="1">
      <alignment horizontal="left" vertical="center"/>
      <protection hidden="1"/>
    </xf>
    <xf numFmtId="177" fontId="32" fillId="4" borderId="17" xfId="0" applyNumberFormat="1" applyFont="1" applyFill="1" applyBorder="1" applyAlignment="1" applyProtection="1">
      <alignment horizontal="center" vertical="center"/>
      <protection locked="0"/>
    </xf>
    <xf numFmtId="0" fontId="24" fillId="6" borderId="3" xfId="0" applyFont="1" applyFill="1" applyBorder="1" applyAlignment="1" applyProtection="1">
      <alignment horizontal="center" vertical="center"/>
      <protection hidden="1"/>
    </xf>
    <xf numFmtId="177" fontId="34" fillId="7" borderId="32" xfId="0" applyNumberFormat="1" applyFont="1" applyFill="1" applyBorder="1" applyAlignment="1" applyProtection="1">
      <alignment horizontal="center" vertical="center"/>
      <protection locked="0"/>
    </xf>
    <xf numFmtId="0" fontId="31" fillId="6" borderId="3" xfId="0" applyFont="1" applyFill="1" applyBorder="1" applyAlignment="1" applyProtection="1">
      <alignment horizontal="center" vertical="center"/>
      <protection hidden="1"/>
    </xf>
    <xf numFmtId="0" fontId="31" fillId="6" borderId="54" xfId="0" applyFont="1" applyFill="1" applyBorder="1" applyProtection="1">
      <alignment vertical="center"/>
      <protection hidden="1"/>
    </xf>
    <xf numFmtId="178" fontId="35" fillId="6" borderId="1" xfId="0" applyNumberFormat="1" applyFont="1" applyFill="1" applyBorder="1" applyAlignment="1" applyProtection="1">
      <alignment horizontal="center" vertical="center"/>
      <protection hidden="1"/>
    </xf>
    <xf numFmtId="179" fontId="40" fillId="3" borderId="17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Protection="1">
      <alignment vertical="center"/>
      <protection hidden="1"/>
    </xf>
    <xf numFmtId="176" fontId="40" fillId="3" borderId="24" xfId="0" applyNumberFormat="1" applyFont="1" applyFill="1" applyBorder="1" applyAlignment="1" applyProtection="1">
      <alignment horizontal="center" vertical="center"/>
      <protection hidden="1"/>
    </xf>
    <xf numFmtId="0" fontId="31" fillId="6" borderId="0" xfId="0" applyFont="1" applyFill="1" applyBorder="1">
      <alignment vertical="center"/>
    </xf>
    <xf numFmtId="0" fontId="31" fillId="6" borderId="5" xfId="0" applyFont="1" applyFill="1" applyBorder="1" applyProtection="1">
      <alignment vertical="center"/>
      <protection hidden="1"/>
    </xf>
    <xf numFmtId="0" fontId="36" fillId="6" borderId="7" xfId="0" applyFont="1" applyFill="1" applyBorder="1" applyAlignment="1" applyProtection="1">
      <alignment horizontal="left" vertical="center"/>
      <protection hidden="1"/>
    </xf>
    <xf numFmtId="178" fontId="35" fillId="6" borderId="47" xfId="0" applyNumberFormat="1" applyFont="1" applyFill="1" applyBorder="1" applyAlignment="1" applyProtection="1">
      <alignment horizontal="center" vertical="center"/>
      <protection hidden="1"/>
    </xf>
    <xf numFmtId="178" fontId="35" fillId="6" borderId="49" xfId="0" applyNumberFormat="1" applyFont="1" applyFill="1" applyBorder="1" applyAlignment="1" applyProtection="1">
      <alignment horizontal="center" vertical="center"/>
      <protection hidden="1"/>
    </xf>
    <xf numFmtId="0" fontId="36" fillId="6" borderId="10" xfId="0" applyFont="1" applyFill="1" applyBorder="1" applyAlignment="1" applyProtection="1">
      <alignment horizontal="left" vertical="center"/>
      <protection hidden="1"/>
    </xf>
    <xf numFmtId="179" fontId="34" fillId="7" borderId="24" xfId="0" applyNumberFormat="1" applyFont="1" applyFill="1" applyBorder="1" applyAlignment="1" applyProtection="1">
      <alignment horizontal="center" vertical="center"/>
      <protection locked="0"/>
    </xf>
    <xf numFmtId="0" fontId="35" fillId="6" borderId="0" xfId="0" applyFont="1" applyFill="1" applyBorder="1" applyAlignment="1" applyProtection="1">
      <alignment vertical="center"/>
      <protection hidden="1"/>
    </xf>
    <xf numFmtId="0" fontId="35" fillId="6" borderId="9" xfId="0" applyFont="1" applyFill="1" applyBorder="1" applyAlignment="1" applyProtection="1">
      <alignment vertical="center"/>
      <protection hidden="1"/>
    </xf>
    <xf numFmtId="0" fontId="35" fillId="6" borderId="50" xfId="0" applyFont="1" applyFill="1" applyBorder="1" applyAlignment="1" applyProtection="1">
      <alignment vertical="center"/>
      <protection hidden="1"/>
    </xf>
    <xf numFmtId="0" fontId="4" fillId="6" borderId="16" xfId="0" applyFont="1" applyFill="1" applyBorder="1" applyProtection="1">
      <alignment vertical="center"/>
      <protection hidden="1"/>
    </xf>
    <xf numFmtId="176" fontId="40" fillId="3" borderId="17" xfId="0" applyNumberFormat="1" applyFont="1" applyFill="1" applyBorder="1" applyAlignment="1" applyProtection="1">
      <alignment horizontal="center" vertical="center"/>
      <protection hidden="1"/>
    </xf>
    <xf numFmtId="0" fontId="43" fillId="2" borderId="0" xfId="0" applyNumberFormat="1" applyFont="1" applyFill="1" applyAlignment="1" applyProtection="1">
      <alignment horizontal="center" vertical="center"/>
      <protection hidden="1"/>
    </xf>
    <xf numFmtId="0" fontId="44" fillId="2" borderId="0" xfId="0" applyNumberFormat="1" applyFont="1" applyFill="1" applyAlignment="1" applyProtection="1">
      <alignment horizontal="center" vertical="center"/>
      <protection hidden="1"/>
    </xf>
    <xf numFmtId="0" fontId="45" fillId="2" borderId="0" xfId="0" applyNumberFormat="1" applyFont="1" applyFill="1" applyAlignment="1" applyProtection="1">
      <alignment horizontal="center" vertical="center"/>
      <protection hidden="1"/>
    </xf>
    <xf numFmtId="0" fontId="42" fillId="2" borderId="0" xfId="0" applyNumberFormat="1" applyFont="1" applyFill="1" applyAlignment="1" applyProtection="1">
      <alignment horizontal="center" vertical="center"/>
      <protection hidden="1"/>
    </xf>
    <xf numFmtId="0" fontId="42" fillId="2" borderId="0" xfId="0" applyFont="1" applyFill="1" applyProtection="1">
      <alignment vertical="center"/>
      <protection hidden="1"/>
    </xf>
    <xf numFmtId="0" fontId="42" fillId="2" borderId="0" xfId="0" applyFont="1" applyFill="1" applyAlignment="1" applyProtection="1">
      <alignment horizontal="center" vertical="center"/>
      <protection hidden="1"/>
    </xf>
    <xf numFmtId="0" fontId="42" fillId="0" borderId="0" xfId="0" applyFont="1" applyFill="1" applyAlignment="1" applyProtection="1">
      <alignment horizontal="center" vertical="center"/>
      <protection hidden="1"/>
    </xf>
    <xf numFmtId="0" fontId="42" fillId="0" borderId="0" xfId="0" applyFont="1" applyFill="1" applyProtection="1">
      <alignment vertical="center"/>
      <protection hidden="1"/>
    </xf>
    <xf numFmtId="0" fontId="46" fillId="0" borderId="0" xfId="0" applyFont="1" applyFill="1" applyAlignment="1" applyProtection="1">
      <alignment horizontal="right" vertical="center"/>
      <protection hidden="1"/>
    </xf>
    <xf numFmtId="0" fontId="46" fillId="2" borderId="0" xfId="0" applyFont="1" applyFill="1" applyAlignment="1" applyProtection="1">
      <alignment horizontal="right" vertical="center"/>
      <protection hidden="1"/>
    </xf>
    <xf numFmtId="0" fontId="46" fillId="2" borderId="0" xfId="0" applyFont="1" applyFill="1" applyProtection="1">
      <alignment vertical="center"/>
      <protection hidden="1"/>
    </xf>
    <xf numFmtId="0" fontId="47" fillId="2" borderId="0" xfId="0" applyNumberFormat="1" applyFont="1" applyFill="1" applyBorder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vertical="center"/>
      <protection hidden="1"/>
    </xf>
    <xf numFmtId="0" fontId="28" fillId="2" borderId="0" xfId="0" applyFont="1" applyFill="1" applyBorder="1" applyProtection="1">
      <alignment vertical="center"/>
      <protection hidden="1"/>
    </xf>
    <xf numFmtId="0" fontId="28" fillId="2" borderId="0" xfId="0" applyFont="1" applyFill="1" applyProtection="1">
      <alignment vertical="center"/>
      <protection hidden="1"/>
    </xf>
    <xf numFmtId="0" fontId="0" fillId="2" borderId="0" xfId="0" applyFill="1">
      <alignment vertical="center"/>
    </xf>
    <xf numFmtId="0" fontId="35" fillId="6" borderId="3" xfId="0" applyFont="1" applyFill="1" applyBorder="1" applyAlignment="1" applyProtection="1">
      <alignment horizontal="center" vertical="center"/>
      <protection hidden="1"/>
    </xf>
    <xf numFmtId="0" fontId="35" fillId="6" borderId="0" xfId="0" applyFont="1" applyFill="1" applyBorder="1" applyAlignment="1" applyProtection="1">
      <alignment horizontal="center" vertical="center"/>
      <protection hidden="1"/>
    </xf>
    <xf numFmtId="0" fontId="35" fillId="6" borderId="4" xfId="0" applyFont="1" applyFill="1" applyBorder="1" applyAlignment="1" applyProtection="1">
      <alignment horizontal="center" vertical="center"/>
      <protection hidden="1"/>
    </xf>
    <xf numFmtId="0" fontId="35" fillId="6" borderId="5" xfId="0" applyFont="1" applyFill="1" applyBorder="1" applyAlignment="1" applyProtection="1">
      <alignment vertical="center"/>
      <protection hidden="1"/>
    </xf>
    <xf numFmtId="0" fontId="35" fillId="6" borderId="6" xfId="0" applyFont="1" applyFill="1" applyBorder="1" applyAlignment="1" applyProtection="1">
      <alignment vertical="center"/>
      <protection hidden="1"/>
    </xf>
    <xf numFmtId="0" fontId="35" fillId="6" borderId="7" xfId="0" applyFont="1" applyFill="1" applyBorder="1" applyAlignment="1" applyProtection="1">
      <alignment vertical="center"/>
      <protection hidden="1"/>
    </xf>
    <xf numFmtId="0" fontId="35" fillId="6" borderId="3" xfId="0" applyFont="1" applyFill="1" applyBorder="1" applyAlignment="1" applyProtection="1">
      <alignment vertical="center"/>
      <protection hidden="1"/>
    </xf>
    <xf numFmtId="0" fontId="35" fillId="6" borderId="4" xfId="0" applyFont="1" applyFill="1" applyBorder="1" applyAlignment="1" applyProtection="1">
      <alignment vertical="center"/>
      <protection hidden="1"/>
    </xf>
    <xf numFmtId="0" fontId="35" fillId="6" borderId="8" xfId="0" applyFont="1" applyFill="1" applyBorder="1" applyAlignment="1" applyProtection="1">
      <alignment vertical="center"/>
      <protection hidden="1"/>
    </xf>
    <xf numFmtId="0" fontId="35" fillId="6" borderId="10" xfId="0" applyFont="1" applyFill="1" applyBorder="1" applyAlignment="1" applyProtection="1">
      <alignment vertical="center"/>
      <protection hidden="1"/>
    </xf>
    <xf numFmtId="0" fontId="4" fillId="6" borderId="0" xfId="0" applyFont="1" applyFill="1" applyProtection="1">
      <alignment vertical="center"/>
      <protection hidden="1"/>
    </xf>
    <xf numFmtId="0" fontId="4" fillId="6" borderId="56" xfId="0" applyFont="1" applyFill="1" applyBorder="1" applyProtection="1">
      <alignment vertical="center"/>
      <protection hidden="1"/>
    </xf>
    <xf numFmtId="0" fontId="36" fillId="6" borderId="57" xfId="0" applyFont="1" applyFill="1" applyBorder="1" applyAlignment="1" applyProtection="1">
      <alignment horizontal="left" vertical="center"/>
      <protection hidden="1"/>
    </xf>
    <xf numFmtId="178" fontId="40" fillId="3" borderId="17" xfId="0" applyNumberFormat="1" applyFont="1" applyFill="1" applyBorder="1" applyAlignment="1" applyProtection="1">
      <alignment horizontal="center" vertical="center"/>
      <protection hidden="1"/>
    </xf>
    <xf numFmtId="177" fontId="37" fillId="4" borderId="17" xfId="0" applyNumberFormat="1" applyFont="1" applyFill="1" applyBorder="1" applyAlignment="1" applyProtection="1">
      <alignment horizontal="center" vertical="center"/>
      <protection locked="0"/>
    </xf>
    <xf numFmtId="0" fontId="36" fillId="6" borderId="58" xfId="0" applyFont="1" applyFill="1" applyBorder="1" applyAlignment="1" applyProtection="1">
      <alignment horizontal="left" vertical="center"/>
      <protection hidden="1"/>
    </xf>
    <xf numFmtId="0" fontId="4" fillId="6" borderId="48" xfId="0" applyFont="1" applyFill="1" applyBorder="1" applyProtection="1">
      <alignment vertical="center"/>
      <protection hidden="1"/>
    </xf>
    <xf numFmtId="0" fontId="4" fillId="6" borderId="58" xfId="0" applyFont="1" applyFill="1" applyBorder="1" applyProtection="1">
      <alignment vertical="center"/>
      <protection hidden="1"/>
    </xf>
    <xf numFmtId="0" fontId="31" fillId="6" borderId="55" xfId="0" applyFont="1" applyFill="1" applyBorder="1" applyAlignment="1" applyProtection="1">
      <alignment horizontal="center" vertical="center"/>
      <protection hidden="1"/>
    </xf>
    <xf numFmtId="0" fontId="31" fillId="6" borderId="55" xfId="0" applyFont="1" applyFill="1" applyBorder="1" applyAlignment="1" applyProtection="1">
      <alignment vertical="center"/>
      <protection hidden="1"/>
    </xf>
    <xf numFmtId="0" fontId="31" fillId="6" borderId="19" xfId="0" applyFont="1" applyFill="1" applyBorder="1" applyAlignment="1" applyProtection="1">
      <alignment vertical="center"/>
      <protection hidden="1"/>
    </xf>
    <xf numFmtId="0" fontId="31" fillId="6" borderId="36" xfId="0" applyFont="1" applyFill="1" applyBorder="1" applyAlignment="1" applyProtection="1">
      <alignment vertical="center"/>
      <protection hidden="1"/>
    </xf>
    <xf numFmtId="178" fontId="40" fillId="3" borderId="21" xfId="0" applyNumberFormat="1" applyFont="1" applyFill="1" applyBorder="1" applyAlignment="1" applyProtection="1">
      <alignment horizontal="center" vertical="center"/>
      <protection hidden="1"/>
    </xf>
    <xf numFmtId="177" fontId="40" fillId="3" borderId="21" xfId="0" applyNumberFormat="1" applyFont="1" applyFill="1" applyBorder="1" applyAlignment="1" applyProtection="1">
      <alignment horizontal="center" vertical="center"/>
      <protection hidden="1"/>
    </xf>
    <xf numFmtId="0" fontId="31" fillId="6" borderId="53" xfId="0" applyFont="1" applyFill="1" applyBorder="1" applyAlignment="1" applyProtection="1">
      <alignment vertical="center"/>
      <protection hidden="1"/>
    </xf>
    <xf numFmtId="0" fontId="4" fillId="6" borderId="34" xfId="0" applyFont="1" applyFill="1" applyBorder="1" applyProtection="1">
      <alignment vertical="center"/>
      <protection hidden="1"/>
    </xf>
    <xf numFmtId="176" fontId="40" fillId="3" borderId="21" xfId="0" applyNumberFormat="1" applyFont="1" applyFill="1" applyBorder="1" applyAlignment="1" applyProtection="1">
      <alignment horizontal="center" vertical="center"/>
      <protection hidden="1"/>
    </xf>
    <xf numFmtId="0" fontId="4" fillId="6" borderId="51" xfId="0" applyFont="1" applyFill="1" applyBorder="1" applyProtection="1">
      <alignment vertical="center"/>
      <protection hidden="1"/>
    </xf>
    <xf numFmtId="0" fontId="4" fillId="6" borderId="60" xfId="0" applyFont="1" applyFill="1" applyBorder="1" applyProtection="1">
      <alignment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31" fillId="6" borderId="0" xfId="0" applyFont="1" applyFill="1" applyBorder="1" applyAlignment="1" applyProtection="1">
      <alignment horizontal="center" vertical="center"/>
      <protection hidden="1"/>
    </xf>
    <xf numFmtId="177" fontId="40" fillId="3" borderId="12" xfId="0" applyNumberFormat="1" applyFont="1" applyFill="1" applyBorder="1" applyAlignment="1" applyProtection="1">
      <alignment horizontal="center" vertical="center"/>
      <protection hidden="1"/>
    </xf>
    <xf numFmtId="0" fontId="36" fillId="6" borderId="43" xfId="0" applyFont="1" applyFill="1" applyBorder="1" applyAlignment="1" applyProtection="1">
      <alignment horizontal="left" vertical="center"/>
      <protection hidden="1"/>
    </xf>
    <xf numFmtId="0" fontId="31" fillId="6" borderId="52" xfId="0" applyFont="1" applyFill="1" applyBorder="1" applyAlignment="1" applyProtection="1">
      <alignment horizontal="left" vertical="center"/>
      <protection hidden="1"/>
    </xf>
    <xf numFmtId="0" fontId="31" fillId="6" borderId="20" xfId="0" applyFont="1" applyFill="1" applyBorder="1" applyAlignment="1" applyProtection="1">
      <alignment horizontal="left" vertical="center"/>
      <protection hidden="1"/>
    </xf>
    <xf numFmtId="178" fontId="32" fillId="6" borderId="17" xfId="0" applyNumberFormat="1" applyFont="1" applyFill="1" applyBorder="1" applyAlignment="1" applyProtection="1">
      <alignment horizontal="center" vertical="center"/>
      <protection locked="0"/>
    </xf>
    <xf numFmtId="0" fontId="4" fillId="6" borderId="37" xfId="0" applyFont="1" applyFill="1" applyBorder="1" applyAlignment="1" applyProtection="1">
      <alignment horizontal="left" vertical="center"/>
      <protection hidden="1"/>
    </xf>
    <xf numFmtId="0" fontId="4" fillId="6" borderId="23" xfId="0" applyFont="1" applyFill="1" applyBorder="1" applyAlignment="1" applyProtection="1">
      <alignment horizontal="left" vertical="center"/>
      <protection hidden="1"/>
    </xf>
    <xf numFmtId="177" fontId="34" fillId="0" borderId="0" xfId="0" applyNumberFormat="1" applyFont="1" applyFill="1" applyBorder="1" applyAlignment="1" applyProtection="1">
      <alignment horizontal="center" vertical="center"/>
    </xf>
    <xf numFmtId="0" fontId="4" fillId="6" borderId="50" xfId="0" applyFont="1" applyFill="1" applyBorder="1" applyProtection="1">
      <alignment vertical="center"/>
      <protection hidden="1"/>
    </xf>
    <xf numFmtId="177" fontId="34" fillId="2" borderId="0" xfId="0" applyNumberFormat="1" applyFont="1" applyFill="1" applyBorder="1" applyAlignment="1" applyProtection="1">
      <alignment horizontal="center" vertical="center"/>
    </xf>
    <xf numFmtId="0" fontId="4" fillId="6" borderId="54" xfId="0" applyFont="1" applyFill="1" applyBorder="1" applyAlignment="1" applyProtection="1">
      <alignment vertical="center"/>
      <protection hidden="1"/>
    </xf>
    <xf numFmtId="179" fontId="34" fillId="7" borderId="29" xfId="0" applyNumberFormat="1" applyFont="1" applyFill="1" applyBorder="1" applyAlignment="1" applyProtection="1">
      <alignment horizontal="center" vertical="center"/>
      <protection locked="0"/>
    </xf>
    <xf numFmtId="0" fontId="31" fillId="6" borderId="61" xfId="0" applyFont="1" applyFill="1" applyBorder="1" applyProtection="1">
      <alignment vertical="center"/>
      <protection hidden="1"/>
    </xf>
    <xf numFmtId="179" fontId="34" fillId="7" borderId="46" xfId="0" applyNumberFormat="1" applyFont="1" applyFill="1" applyBorder="1" applyAlignment="1" applyProtection="1">
      <alignment horizontal="center" vertical="center"/>
      <protection locked="0"/>
    </xf>
    <xf numFmtId="0" fontId="31" fillId="6" borderId="59" xfId="0" applyFont="1" applyFill="1" applyBorder="1" applyAlignment="1" applyProtection="1">
      <alignment vertical="center"/>
      <protection hidden="1"/>
    </xf>
    <xf numFmtId="0" fontId="31" fillId="6" borderId="62" xfId="0" applyFont="1" applyFill="1" applyBorder="1" applyAlignment="1" applyProtection="1">
      <alignment vertical="center"/>
      <protection hidden="1"/>
    </xf>
    <xf numFmtId="0" fontId="36" fillId="6" borderId="18" xfId="0" applyFont="1" applyFill="1" applyBorder="1" applyAlignment="1" applyProtection="1">
      <alignment vertical="center"/>
      <protection hidden="1"/>
    </xf>
    <xf numFmtId="0" fontId="31" fillId="6" borderId="0" xfId="0" applyFont="1" applyFill="1" applyAlignment="1" applyProtection="1">
      <alignment vertical="center"/>
      <protection hidden="1"/>
    </xf>
    <xf numFmtId="0" fontId="36" fillId="6" borderId="44" xfId="0" applyFont="1" applyFill="1" applyBorder="1" applyAlignment="1" applyProtection="1">
      <alignment horizontal="left" vertical="center"/>
      <protection hidden="1"/>
    </xf>
    <xf numFmtId="0" fontId="36" fillId="6" borderId="2" xfId="0" applyFont="1" applyFill="1" applyBorder="1" applyAlignment="1" applyProtection="1">
      <alignment horizontal="left" vertical="center"/>
      <protection hidden="1"/>
    </xf>
    <xf numFmtId="0" fontId="35" fillId="6" borderId="5" xfId="0" applyFont="1" applyFill="1" applyBorder="1" applyAlignment="1" applyProtection="1">
      <alignment horizontal="center" vertical="center"/>
      <protection hidden="1"/>
    </xf>
    <xf numFmtId="0" fontId="35" fillId="6" borderId="6" xfId="0" applyFont="1" applyFill="1" applyBorder="1" applyAlignment="1" applyProtection="1">
      <alignment horizontal="center" vertical="center"/>
      <protection hidden="1"/>
    </xf>
    <xf numFmtId="0" fontId="35" fillId="6" borderId="7" xfId="0" applyFont="1" applyFill="1" applyBorder="1" applyAlignment="1" applyProtection="1">
      <alignment horizontal="center" vertical="center"/>
      <protection hidden="1"/>
    </xf>
    <xf numFmtId="0" fontId="35" fillId="6" borderId="3" xfId="0" applyFont="1" applyFill="1" applyBorder="1" applyAlignment="1" applyProtection="1">
      <alignment horizontal="center" vertical="center"/>
      <protection hidden="1"/>
    </xf>
    <xf numFmtId="0" fontId="35" fillId="6" borderId="0" xfId="0" applyFont="1" applyFill="1" applyBorder="1" applyAlignment="1" applyProtection="1">
      <alignment horizontal="center" vertical="center"/>
      <protection hidden="1"/>
    </xf>
    <xf numFmtId="0" fontId="35" fillId="6" borderId="4" xfId="0" applyFont="1" applyFill="1" applyBorder="1" applyAlignment="1" applyProtection="1">
      <alignment horizontal="center" vertical="center"/>
      <protection hidden="1"/>
    </xf>
    <xf numFmtId="0" fontId="35" fillId="6" borderId="8" xfId="0" applyFont="1" applyFill="1" applyBorder="1" applyAlignment="1" applyProtection="1">
      <alignment horizontal="center" vertical="center"/>
      <protection hidden="1"/>
    </xf>
    <xf numFmtId="0" fontId="35" fillId="6" borderId="9" xfId="0" applyFont="1" applyFill="1" applyBorder="1" applyAlignment="1" applyProtection="1">
      <alignment horizontal="center" vertical="center"/>
      <protection hidden="1"/>
    </xf>
    <xf numFmtId="0" fontId="35" fillId="6" borderId="10" xfId="0" applyFont="1" applyFill="1" applyBorder="1" applyAlignment="1" applyProtection="1">
      <alignment horizontal="center" vertical="center"/>
      <protection hidden="1"/>
    </xf>
    <xf numFmtId="0" fontId="35" fillId="6" borderId="11" xfId="0" applyFont="1" applyFill="1" applyBorder="1" applyAlignment="1" applyProtection="1">
      <alignment horizontal="left" vertical="center"/>
      <protection hidden="1"/>
    </xf>
    <xf numFmtId="0" fontId="35" fillId="6" borderId="12" xfId="0" applyFont="1" applyFill="1" applyBorder="1" applyAlignment="1" applyProtection="1">
      <alignment horizontal="left" vertical="center"/>
      <protection hidden="1"/>
    </xf>
    <xf numFmtId="0" fontId="35" fillId="6" borderId="13" xfId="0" applyFont="1" applyFill="1" applyBorder="1" applyAlignment="1" applyProtection="1">
      <alignment horizontal="left" vertical="center"/>
      <protection hidden="1"/>
    </xf>
    <xf numFmtId="0" fontId="35" fillId="6" borderId="15" xfId="0" applyFont="1" applyFill="1" applyBorder="1" applyAlignment="1" applyProtection="1">
      <alignment horizontal="left" vertical="center"/>
      <protection hidden="1"/>
    </xf>
    <xf numFmtId="0" fontId="35" fillId="6" borderId="40" xfId="0" applyFont="1" applyFill="1" applyBorder="1" applyAlignment="1" applyProtection="1">
      <alignment horizontal="left" vertical="center"/>
      <protection hidden="1"/>
    </xf>
    <xf numFmtId="0" fontId="35" fillId="6" borderId="47" xfId="0" applyFont="1" applyFill="1" applyBorder="1" applyAlignment="1" applyProtection="1">
      <alignment horizontal="left" vertical="center"/>
      <protection hidden="1"/>
    </xf>
    <xf numFmtId="0" fontId="35" fillId="6" borderId="43" xfId="0" applyFont="1" applyFill="1" applyBorder="1" applyAlignment="1" applyProtection="1">
      <alignment horizontal="left" vertical="center"/>
      <protection hidden="1"/>
    </xf>
    <xf numFmtId="0" fontId="35" fillId="6" borderId="6" xfId="0" applyFont="1" applyFill="1" applyBorder="1" applyAlignment="1" applyProtection="1">
      <alignment horizontal="left" vertical="center"/>
      <protection hidden="1"/>
    </xf>
    <xf numFmtId="0" fontId="35" fillId="6" borderId="7" xfId="0" applyFont="1" applyFill="1" applyBorder="1" applyAlignment="1" applyProtection="1">
      <alignment horizontal="left" vertical="center"/>
      <protection hidden="1"/>
    </xf>
    <xf numFmtId="0" fontId="35" fillId="6" borderId="5" xfId="0" applyFont="1" applyFill="1" applyBorder="1" applyAlignment="1" applyProtection="1">
      <alignment horizontal="left" vertical="center"/>
      <protection hidden="1"/>
    </xf>
    <xf numFmtId="0" fontId="25" fillId="6" borderId="6" xfId="0" applyFont="1" applyFill="1" applyBorder="1" applyAlignment="1" applyProtection="1">
      <alignment horizontal="center" vertical="center"/>
      <protection hidden="1"/>
    </xf>
    <xf numFmtId="0" fontId="25" fillId="6" borderId="7" xfId="0" applyFont="1" applyFill="1" applyBorder="1" applyAlignment="1" applyProtection="1">
      <alignment horizontal="center" vertical="center"/>
      <protection hidden="1"/>
    </xf>
    <xf numFmtId="0" fontId="31" fillId="6" borderId="0" xfId="0" applyFont="1" applyFill="1" applyBorder="1" applyAlignment="1" applyProtection="1">
      <alignment horizontal="left"/>
      <protection hidden="1"/>
    </xf>
    <xf numFmtId="0" fontId="31" fillId="6" borderId="4" xfId="0" applyFont="1" applyFill="1" applyBorder="1" applyAlignment="1" applyProtection="1">
      <alignment horizontal="left"/>
      <protection hidden="1"/>
    </xf>
    <xf numFmtId="0" fontId="30" fillId="6" borderId="1" xfId="0" applyFont="1" applyFill="1" applyBorder="1" applyAlignment="1" applyProtection="1">
      <alignment horizontal="center" vertical="center"/>
      <protection hidden="1"/>
    </xf>
    <xf numFmtId="0" fontId="30" fillId="6" borderId="2" xfId="0" applyFont="1" applyFill="1" applyBorder="1" applyAlignment="1" applyProtection="1">
      <alignment horizontal="center" vertical="center"/>
      <protection hidden="1"/>
    </xf>
    <xf numFmtId="0" fontId="31" fillId="6" borderId="1" xfId="0" applyFont="1" applyFill="1" applyBorder="1" applyAlignment="1" applyProtection="1">
      <alignment horizontal="left"/>
      <protection hidden="1"/>
    </xf>
    <xf numFmtId="0" fontId="31" fillId="6" borderId="2" xfId="0" applyFont="1" applyFill="1" applyBorder="1" applyAlignment="1" applyProtection="1">
      <alignment horizontal="left"/>
      <protection hidden="1"/>
    </xf>
    <xf numFmtId="0" fontId="31" fillId="6" borderId="9" xfId="0" applyFont="1" applyFill="1" applyBorder="1" applyAlignment="1" applyProtection="1">
      <alignment horizontal="center"/>
      <protection hidden="1"/>
    </xf>
    <xf numFmtId="0" fontId="31" fillId="6" borderId="10" xfId="0" applyFont="1" applyFill="1" applyBorder="1" applyAlignment="1" applyProtection="1">
      <alignment horizontal="center"/>
      <protection hidden="1"/>
    </xf>
    <xf numFmtId="177" fontId="22" fillId="5" borderId="17" xfId="1" applyNumberFormat="1" applyFont="1" applyFill="1" applyBorder="1" applyAlignment="1" applyProtection="1">
      <alignment horizontal="left" wrapText="1"/>
    </xf>
    <xf numFmtId="177" fontId="18" fillId="5" borderId="17" xfId="2" applyNumberFormat="1" applyFont="1" applyFill="1" applyBorder="1" applyAlignment="1" applyProtection="1">
      <alignment horizontal="left" vertical="center"/>
    </xf>
    <xf numFmtId="183" fontId="20" fillId="5" borderId="17" xfId="0" applyNumberFormat="1" applyFont="1" applyFill="1" applyBorder="1" applyAlignment="1" applyProtection="1">
      <alignment horizontal="left" vertical="center"/>
    </xf>
    <xf numFmtId="178" fontId="17" fillId="5" borderId="46" xfId="0" applyNumberFormat="1" applyFont="1" applyFill="1" applyBorder="1" applyAlignment="1" applyProtection="1">
      <alignment horizontal="left" vertical="center"/>
    </xf>
    <xf numFmtId="178" fontId="17" fillId="5" borderId="24" xfId="0" applyNumberFormat="1" applyFont="1" applyFill="1" applyBorder="1" applyAlignment="1" applyProtection="1">
      <alignment horizontal="left" vertical="center"/>
    </xf>
    <xf numFmtId="177" fontId="4" fillId="5" borderId="17" xfId="1" applyNumberFormat="1" applyFont="1" applyFill="1" applyBorder="1" applyAlignment="1" applyProtection="1">
      <alignment horizontal="left" wrapText="1"/>
    </xf>
    <xf numFmtId="0" fontId="9" fillId="5" borderId="17" xfId="2" applyFont="1" applyFill="1" applyBorder="1" applyAlignment="1" applyProtection="1">
      <alignment horizontal="center"/>
      <protection hidden="1"/>
    </xf>
    <xf numFmtId="0" fontId="10" fillId="5" borderId="17" xfId="2" applyFont="1" applyFill="1" applyBorder="1" applyAlignment="1" applyProtection="1">
      <alignment horizontal="center"/>
      <protection hidden="1"/>
    </xf>
  </cellXfs>
  <cellStyles count="3">
    <cellStyle name="常规" xfId="0" builtinId="0"/>
    <cellStyle name="常规 2 2" xfId="1" xr:uid="{00000000-0005-0000-0000-000001000000}"/>
    <cellStyle name="常规 3" xfId="2" xr:uid="{00000000-0005-0000-0000-000002000000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99"/>
      <color rgb="FFFFFF99"/>
      <color rgb="FFFFFFCC"/>
      <color rgb="FFFFFFD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</a:t>
            </a:r>
            <a:r>
              <a:rPr lang="en-US" altLang="zh-CN"/>
              <a:t>AC</a:t>
            </a:r>
            <a:r>
              <a:rPr lang="zh-CN" altLang="en-US"/>
              <a:t>输入电流 </a:t>
            </a:r>
            <a:r>
              <a:rPr lang="en-US" altLang="zh-CN">
                <a:latin typeface="Times New Roman" panose="02020603050405020304" pitchFamily="18" charset="0"/>
                <a:cs typeface="Times New Roman" panose="02020603050405020304" pitchFamily="18" charset="0"/>
              </a:rPr>
              <a:t>Iin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0210492322331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097991115017"/>
          <c:y val="0.16207829232880999"/>
          <c:w val="0.80161253905487195"/>
          <c:h val="0.622918574451606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变压器设计!$CE$4</c:f>
              <c:strCache>
                <c:ptCount val="1"/>
                <c:pt idx="0">
                  <c:v>Iin_triac</c:v>
                </c:pt>
              </c:strCache>
            </c:strRef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变压器设计!$CE$7:$CE$370</c:f>
              <c:numCache>
                <c:formatCode>General</c:formatCode>
                <c:ptCount val="3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6.0269641423062702E-2</c:v>
                </c:pt>
                <c:pt idx="124">
                  <c:v>6.0158398321152835E-2</c:v>
                </c:pt>
                <c:pt idx="125">
                  <c:v>6.0044968243182076E-2</c:v>
                </c:pt>
                <c:pt idx="126">
                  <c:v>5.9929384991380674E-2</c:v>
                </c:pt>
                <c:pt idx="127">
                  <c:v>5.9811681795162594E-2</c:v>
                </c:pt>
                <c:pt idx="128">
                  <c:v>5.9691891328846107E-2</c:v>
                </c:pt>
                <c:pt idx="129">
                  <c:v>5.9570045728610452E-2</c:v>
                </c:pt>
                <c:pt idx="130">
                  <c:v>5.9446176608722326E-2</c:v>
                </c:pt>
                <c:pt idx="131">
                  <c:v>5.9320315077061876E-2</c:v>
                </c:pt>
                <c:pt idx="132">
                  <c:v>5.9192491749978801E-2</c:v>
                </c:pt>
                <c:pt idx="133">
                  <c:v>5.9062736766505933E-2</c:v>
                </c:pt>
                <c:pt idx="134">
                  <c:v>5.8931079801956915E-2</c:v>
                </c:pt>
                <c:pt idx="135">
                  <c:v>5.8797550080933375E-2</c:v>
                </c:pt>
                <c:pt idx="136">
                  <c:v>5.8662176389765244E-2</c:v>
                </c:pt>
                <c:pt idx="137">
                  <c:v>5.8524987088407351E-2</c:v>
                </c:pt>
                <c:pt idx="138">
                  <c:v>5.8386010121813367E-2</c:v>
                </c:pt>
                <c:pt idx="139">
                  <c:v>5.824527303080819E-2</c:v>
                </c:pt>
                <c:pt idx="140">
                  <c:v>5.8102802962477898E-2</c:v>
                </c:pt>
                <c:pt idx="141">
                  <c:v>5.7958626680095902E-2</c:v>
                </c:pt>
                <c:pt idx="142">
                  <c:v>5.7812770572603096E-2</c:v>
                </c:pt>
                <c:pt idx="143">
                  <c:v>5.7665260663658617E-2</c:v>
                </c:pt>
                <c:pt idx="144">
                  <c:v>5.7516122620277006E-2</c:v>
                </c:pt>
                <c:pt idx="145">
                  <c:v>5.736538176106732E-2</c:v>
                </c:pt>
                <c:pt idx="146">
                  <c:v>5.7213063064088202E-2</c:v>
                </c:pt>
                <c:pt idx="147">
                  <c:v>5.7059191174332904E-2</c:v>
                </c:pt>
                <c:pt idx="148">
                  <c:v>5.6903790410857129E-2</c:v>
                </c:pt>
                <c:pt idx="149">
                  <c:v>5.6746884773562017E-2</c:v>
                </c:pt>
                <c:pt idx="150">
                  <c:v>5.6588497949644365E-2</c:v>
                </c:pt>
                <c:pt idx="151">
                  <c:v>5.6428653319724756E-2</c:v>
                </c:pt>
                <c:pt idx="152">
                  <c:v>5.6267373963664859E-2</c:v>
                </c:pt>
                <c:pt idx="153">
                  <c:v>5.6104682666083379E-2</c:v>
                </c:pt>
                <c:pt idx="154">
                  <c:v>5.5940601921580811E-2</c:v>
                </c:pt>
                <c:pt idx="155">
                  <c:v>5.577515393968159E-2</c:v>
                </c:pt>
                <c:pt idx="156">
                  <c:v>5.560836064950285E-2</c:v>
                </c:pt>
                <c:pt idx="157">
                  <c:v>5.5440243704157427E-2</c:v>
                </c:pt>
                <c:pt idx="158">
                  <c:v>5.5270824484899519E-2</c:v>
                </c:pt>
                <c:pt idx="159">
                  <c:v>5.5100124105019584E-2</c:v>
                </c:pt>
                <c:pt idx="160">
                  <c:v>5.4928163413496454E-2</c:v>
                </c:pt>
                <c:pt idx="161">
                  <c:v>5.4754962998412322E-2</c:v>
                </c:pt>
                <c:pt idx="162">
                  <c:v>5.4580543190137568E-2</c:v>
                </c:pt>
                <c:pt idx="163">
                  <c:v>5.4404924064291066E-2</c:v>
                </c:pt>
                <c:pt idx="164">
                  <c:v>5.422812544448137E-2</c:v>
                </c:pt>
                <c:pt idx="165">
                  <c:v>5.4050166904834371E-2</c:v>
                </c:pt>
                <c:pt idx="166">
                  <c:v>5.3871067772312306E-2</c:v>
                </c:pt>
                <c:pt idx="167">
                  <c:v>5.3690847128828628E-2</c:v>
                </c:pt>
                <c:pt idx="168">
                  <c:v>5.3509523813163033E-2</c:v>
                </c:pt>
                <c:pt idx="169">
                  <c:v>5.3327116422681252E-2</c:v>
                </c:pt>
                <c:pt idx="170">
                  <c:v>5.3143643314862626E-2</c:v>
                </c:pt>
                <c:pt idx="171">
                  <c:v>5.2959122608639837E-2</c:v>
                </c:pt>
                <c:pt idx="172">
                  <c:v>5.2773572185553272E-2</c:v>
                </c:pt>
                <c:pt idx="173">
                  <c:v>5.258700969072394E-2</c:v>
                </c:pt>
                <c:pt idx="174">
                  <c:v>5.2399452533646904E-2</c:v>
                </c:pt>
                <c:pt idx="175">
                  <c:v>5.2210917888808404E-2</c:v>
                </c:pt>
                <c:pt idx="176">
                  <c:v>5.2021422696128722E-2</c:v>
                </c:pt>
                <c:pt idx="177">
                  <c:v>5.1830983661232885E-2</c:v>
                </c:pt>
                <c:pt idx="178">
                  <c:v>5.1639617255551398E-2</c:v>
                </c:pt>
                <c:pt idx="179">
                  <c:v>5.1447339716252038E-2</c:v>
                </c:pt>
                <c:pt idx="180">
                  <c:v>5.1254167046004918E-2</c:v>
                </c:pt>
                <c:pt idx="181">
                  <c:v>5.1060115012581501E-2</c:v>
                </c:pt>
                <c:pt idx="182">
                  <c:v>5.0865199148288694E-2</c:v>
                </c:pt>
                <c:pt idx="183">
                  <c:v>5.0669434749239226E-2</c:v>
                </c:pt>
                <c:pt idx="184">
                  <c:v>5.0472836874458117E-2</c:v>
                </c:pt>
                <c:pt idx="185">
                  <c:v>5.0275420344826578E-2</c:v>
                </c:pt>
                <c:pt idx="186">
                  <c:v>5.0077199741862678E-2</c:v>
                </c:pt>
                <c:pt idx="187">
                  <c:v>4.98781894063395E-2</c:v>
                </c:pt>
                <c:pt idx="188">
                  <c:v>4.9678403436739869E-2</c:v>
                </c:pt>
                <c:pt idx="189">
                  <c:v>4.9477855687547832E-2</c:v>
                </c:pt>
                <c:pt idx="190">
                  <c:v>4.9276559767375827E-2</c:v>
                </c:pt>
                <c:pt idx="191">
                  <c:v>4.907452903692687E-2</c:v>
                </c:pt>
                <c:pt idx="192">
                  <c:v>4.8871776606790832E-2</c:v>
                </c:pt>
                <c:pt idx="193">
                  <c:v>4.8668315335073105E-2</c:v>
                </c:pt>
                <c:pt idx="194">
                  <c:v>4.8464157824854727E-2</c:v>
                </c:pt>
                <c:pt idx="195">
                  <c:v>4.8259316421481672E-2</c:v>
                </c:pt>
                <c:pt idx="196">
                  <c:v>4.8053803209682062E-2</c:v>
                </c:pt>
                <c:pt idx="197">
                  <c:v>4.7847630010508416E-2</c:v>
                </c:pt>
                <c:pt idx="198">
                  <c:v>4.7640808378102903E-2</c:v>
                </c:pt>
                <c:pt idx="199">
                  <c:v>4.7433349596283231E-2</c:v>
                </c:pt>
                <c:pt idx="200">
                  <c:v>4.7225264674945651E-2</c:v>
                </c:pt>
                <c:pt idx="201">
                  <c:v>4.7016564346282569E-2</c:v>
                </c:pt>
                <c:pt idx="202">
                  <c:v>4.6807259060810978E-2</c:v>
                </c:pt>
                <c:pt idx="203">
                  <c:v>4.6597358983208242E-2</c:v>
                </c:pt>
                <c:pt idx="204">
                  <c:v>4.6386873987951459E-2</c:v>
                </c:pt>
                <c:pt idx="205">
                  <c:v>4.6175813654755753E-2</c:v>
                </c:pt>
                <c:pt idx="206">
                  <c:v>4.5964187263807466E-2</c:v>
                </c:pt>
                <c:pt idx="207">
                  <c:v>4.5752003790787435E-2</c:v>
                </c:pt>
                <c:pt idx="208">
                  <c:v>4.5539271901678849E-2</c:v>
                </c:pt>
                <c:pt idx="209">
                  <c:v>4.5325999947354687E-2</c:v>
                </c:pt>
                <c:pt idx="210">
                  <c:v>4.5112195957939E-2</c:v>
                </c:pt>
                <c:pt idx="211">
                  <c:v>4.489786763693545E-2</c:v>
                </c:pt>
                <c:pt idx="212">
                  <c:v>4.4683022355117466E-2</c:v>
                </c:pt>
                <c:pt idx="213">
                  <c:v>4.4467667144172301E-2</c:v>
                </c:pt>
                <c:pt idx="214">
                  <c:v>4.4251808690092584E-2</c:v>
                </c:pt>
                <c:pt idx="215">
                  <c:v>4.4035453326307025E-2</c:v>
                </c:pt>
                <c:pt idx="216">
                  <c:v>4.3818607026542888E-2</c:v>
                </c:pt>
                <c:pt idx="217">
                  <c:v>4.3601275397411252E-2</c:v>
                </c:pt>
                <c:pt idx="218">
                  <c:v>4.3383463670706349E-2</c:v>
                </c:pt>
                <c:pt idx="219">
                  <c:v>4.3165176695409445E-2</c:v>
                </c:pt>
                <c:pt idx="220">
                  <c:v>4.2946418929387491E-2</c:v>
                </c:pt>
                <c:pt idx="221">
                  <c:v>4.2727194430775786E-2</c:v>
                </c:pt>
                <c:pt idx="222">
                  <c:v>4.2507506849033878E-2</c:v>
                </c:pt>
                <c:pt idx="223">
                  <c:v>4.2287359415663119E-2</c:v>
                </c:pt>
                <c:pt idx="224">
                  <c:v>4.2066754934573215E-2</c:v>
                </c:pt>
                <c:pt idx="225">
                  <c:v>4.1845695772085655E-2</c:v>
                </c:pt>
                <c:pt idx="226">
                  <c:v>4.1624183846559686E-2</c:v>
                </c:pt>
                <c:pt idx="227">
                  <c:v>4.1402220617627251E-2</c:v>
                </c:pt>
                <c:pt idx="228">
                  <c:v>4.1179807075021488E-2</c:v>
                </c:pt>
                <c:pt idx="229">
                  <c:v>4.0956943726983094E-2</c:v>
                </c:pt>
                <c:pt idx="230">
                  <c:v>4.0733630588228008E-2</c:v>
                </c:pt>
                <c:pt idx="231">
                  <c:v>4.0509867167459135E-2</c:v>
                </c:pt>
                <c:pt idx="232">
                  <c:v>4.0285652454403173E-2</c:v>
                </c:pt>
                <c:pt idx="233">
                  <c:v>4.0060984906353903E-2</c:v>
                </c:pt>
                <c:pt idx="234">
                  <c:v>3.9835862434200911E-2</c:v>
                </c:pt>
                <c:pt idx="235">
                  <c:v>3.9610282387922767E-2</c:v>
                </c:pt>
                <c:pt idx="236">
                  <c:v>3.9384241541521779E-2</c:v>
                </c:pt>
                <c:pt idx="237">
                  <c:v>3.9157736077376763E-2</c:v>
                </c:pt>
                <c:pt idx="238">
                  <c:v>3.8930761569988676E-2</c:v>
                </c:pt>
                <c:pt idx="239">
                  <c:v>3.8703312969092588E-2</c:v>
                </c:pt>
                <c:pt idx="240">
                  <c:v>3.8475384582108516E-2</c:v>
                </c:pt>
                <c:pt idx="241">
                  <c:v>3.8246970055901497E-2</c:v>
                </c:pt>
                <c:pt idx="242">
                  <c:v>3.8018062357820182E-2</c:v>
                </c:pt>
                <c:pt idx="243">
                  <c:v>3.7788653755981366E-2</c:v>
                </c:pt>
                <c:pt idx="244">
                  <c:v>3.7558735798766035E-2</c:v>
                </c:pt>
                <c:pt idx="245">
                  <c:v>3.7328299293490838E-2</c:v>
                </c:pt>
                <c:pt idx="246">
                  <c:v>3.7097334284216466E-2</c:v>
                </c:pt>
                <c:pt idx="247">
                  <c:v>3.6865830028652916E-2</c:v>
                </c:pt>
                <c:pt idx="248">
                  <c:v>3.6633774974118898E-2</c:v>
                </c:pt>
                <c:pt idx="249">
                  <c:v>3.6401156732510292E-2</c:v>
                </c:pt>
                <c:pt idx="250">
                  <c:v>3.616796205423016E-2</c:v>
                </c:pt>
                <c:pt idx="251">
                  <c:v>3.5934176801030143E-2</c:v>
                </c:pt>
                <c:pt idx="252">
                  <c:v>3.5699785917710183E-2</c:v>
                </c:pt>
                <c:pt idx="253">
                  <c:v>3.5464773402620095E-2</c:v>
                </c:pt>
                <c:pt idx="254">
                  <c:v>3.5229122276904015E-2</c:v>
                </c:pt>
                <c:pt idx="255">
                  <c:v>3.4992814552424499E-2</c:v>
                </c:pt>
                <c:pt idx="256">
                  <c:v>3.4755831198299898E-2</c:v>
                </c:pt>
                <c:pt idx="257">
                  <c:v>3.4518152105984509E-2</c:v>
                </c:pt>
                <c:pt idx="258">
                  <c:v>3.4279756052816863E-2</c:v>
                </c:pt>
                <c:pt idx="259">
                  <c:v>3.4040620663956751E-2</c:v>
                </c:pt>
                <c:pt idx="260">
                  <c:v>3.3800722372627628E-2</c:v>
                </c:pt>
                <c:pt idx="261">
                  <c:v>3.3560036378574971E-2</c:v>
                </c:pt>
                <c:pt idx="262">
                  <c:v>3.3318536604646308E-2</c:v>
                </c:pt>
                <c:pt idx="263">
                  <c:v>3.3076195651392706E-2</c:v>
                </c:pt>
                <c:pt idx="264">
                  <c:v>3.2832984749585584E-2</c:v>
                </c:pt>
                <c:pt idx="265">
                  <c:v>3.2588873710535031E-2</c:v>
                </c:pt>
                <c:pt idx="266">
                  <c:v>3.2343830874090443E-2</c:v>
                </c:pt>
                <c:pt idx="267">
                  <c:v>3.2097823054194903E-2</c:v>
                </c:pt>
                <c:pt idx="268">
                  <c:v>3.1850815481857836E-2</c:v>
                </c:pt>
                <c:pt idx="269">
                  <c:v>3.1602771745400986E-2</c:v>
                </c:pt>
                <c:pt idx="270">
                  <c:v>3.1353653727823762E-2</c:v>
                </c:pt>
                <c:pt idx="271">
                  <c:v>3.110342154112402E-2</c:v>
                </c:pt>
                <c:pt idx="272">
                  <c:v>3.0852033457398849E-2</c:v>
                </c:pt>
                <c:pt idx="273">
                  <c:v>3.0599445836539459E-2</c:v>
                </c:pt>
                <c:pt idx="274">
                  <c:v>3.0345613050320443E-2</c:v>
                </c:pt>
                <c:pt idx="275">
                  <c:v>3.0090487402671784E-2</c:v>
                </c:pt>
                <c:pt idx="276">
                  <c:v>2.9834019045905647E-2</c:v>
                </c:pt>
                <c:pt idx="277">
                  <c:v>2.9576155892656681E-2</c:v>
                </c:pt>
                <c:pt idx="278">
                  <c:v>2.9316843523275436E-2</c:v>
                </c:pt>
                <c:pt idx="279">
                  <c:v>2.9056025088398323E-2</c:v>
                </c:pt>
                <c:pt idx="280">
                  <c:v>2.879364120639703E-2</c:v>
                </c:pt>
                <c:pt idx="281">
                  <c:v>2.8529629855389229E-2</c:v>
                </c:pt>
                <c:pt idx="282">
                  <c:v>2.8263926259470298E-2</c:v>
                </c:pt>
                <c:pt idx="283">
                  <c:v>2.7996462768800419E-2</c:v>
                </c:pt>
                <c:pt idx="284">
                  <c:v>2.7727168733155141E-2</c:v>
                </c:pt>
                <c:pt idx="285">
                  <c:v>2.7455970368518927E-2</c:v>
                </c:pt>
                <c:pt idx="286">
                  <c:v>2.7182790616269367E-2</c:v>
                </c:pt>
                <c:pt idx="287">
                  <c:v>2.6907548994466391E-2</c:v>
                </c:pt>
                <c:pt idx="288">
                  <c:v>2.6630161440723915E-2</c:v>
                </c:pt>
                <c:pt idx="289">
                  <c:v>2.6350540146101553E-2</c:v>
                </c:pt>
                <c:pt idx="290">
                  <c:v>2.6068593379410466E-2</c:v>
                </c:pt>
                <c:pt idx="291">
                  <c:v>2.5784225301280793E-2</c:v>
                </c:pt>
                <c:pt idx="292">
                  <c:v>2.549733576728648E-2</c:v>
                </c:pt>
                <c:pt idx="293">
                  <c:v>2.5207820119367667E-2</c:v>
                </c:pt>
                <c:pt idx="294">
                  <c:v>2.4915568964729875E-2</c:v>
                </c:pt>
                <c:pt idx="295">
                  <c:v>2.4620467941333324E-2</c:v>
                </c:pt>
                <c:pt idx="296">
                  <c:v>2.4322397469012789E-2</c:v>
                </c:pt>
                <c:pt idx="297">
                  <c:v>2.4021232485189486E-2</c:v>
                </c:pt>
                <c:pt idx="298">
                  <c:v>2.371684216405039E-2</c:v>
                </c:pt>
                <c:pt idx="299">
                  <c:v>2.3409089617975276E-2</c:v>
                </c:pt>
                <c:pt idx="300">
                  <c:v>2.3097831579888286E-2</c:v>
                </c:pt>
                <c:pt idx="301">
                  <c:v>2.2782918065097468E-2</c:v>
                </c:pt>
                <c:pt idx="302">
                  <c:v>2.2464192011060778E-2</c:v>
                </c:pt>
                <c:pt idx="303">
                  <c:v>2.214148889338001E-2</c:v>
                </c:pt>
                <c:pt idx="304">
                  <c:v>2.1814636316174592E-2</c:v>
                </c:pt>
                <c:pt idx="305">
                  <c:v>2.1483453574819927E-2</c:v>
                </c:pt>
                <c:pt idx="306">
                  <c:v>2.1147751188854518E-2</c:v>
                </c:pt>
                <c:pt idx="307">
                  <c:v>2.0807330402657618E-2</c:v>
                </c:pt>
                <c:pt idx="308">
                  <c:v>2.0461982651278288E-2</c:v>
                </c:pt>
                <c:pt idx="309">
                  <c:v>2.0111488988551255E-2</c:v>
                </c:pt>
                <c:pt idx="310">
                  <c:v>1.9755619474364182E-2</c:v>
                </c:pt>
                <c:pt idx="311">
                  <c:v>1.9394132517641677E-2</c:v>
                </c:pt>
                <c:pt idx="312">
                  <c:v>1.9026774171278679E-2</c:v>
                </c:pt>
                <c:pt idx="313">
                  <c:v>1.8653277374887586E-2</c:v>
                </c:pt>
                <c:pt idx="314">
                  <c:v>1.82733611408155E-2</c:v>
                </c:pt>
                <c:pt idx="315">
                  <c:v>1.7886729678432595E-2</c:v>
                </c:pt>
                <c:pt idx="316">
                  <c:v>1.7493071451187996E-2</c:v>
                </c:pt>
                <c:pt idx="317">
                  <c:v>1.7092058160366682E-2</c:v>
                </c:pt>
                <c:pt idx="318">
                  <c:v>1.6683343648853807E-2</c:v>
                </c:pt>
                <c:pt idx="319">
                  <c:v>1.6266562717513502E-2</c:v>
                </c:pt>
                <c:pt idx="320">
                  <c:v>1.5841329846007335E-2</c:v>
                </c:pt>
                <c:pt idx="321">
                  <c:v>1.5407237809005648E-2</c:v>
                </c:pt>
                <c:pt idx="322">
                  <c:v>1.4963856177767052E-2</c:v>
                </c:pt>
                <c:pt idx="323">
                  <c:v>1.4510729695969501E-2</c:v>
                </c:pt>
                <c:pt idx="324">
                  <c:v>1.4047376517451086E-2</c:v>
                </c:pt>
                <c:pt idx="325">
                  <c:v>1.3573286292146557E-2</c:v>
                </c:pt>
                <c:pt idx="326">
                  <c:v>1.3087918084968005E-2</c:v>
                </c:pt>
                <c:pt idx="327">
                  <c:v>1.2590698110652835E-2</c:v>
                </c:pt>
                <c:pt idx="328">
                  <c:v>1.208101726566883E-2</c:v>
                </c:pt>
                <c:pt idx="329">
                  <c:v>1.1558228436101044E-2</c:v>
                </c:pt>
                <c:pt idx="330">
                  <c:v>1.1021643558019937E-2</c:v>
                </c:pt>
                <c:pt idx="331">
                  <c:v>1.0470530404122443E-2</c:v>
                </c:pt>
                <c:pt idx="332">
                  <c:v>9.9041090674182944E-3</c:v>
                </c:pt>
                <c:pt idx="333">
                  <c:v>9.3215481093842784E-3</c:v>
                </c:pt>
                <c:pt idx="334">
                  <c:v>8.7219603363064765E-3</c:v>
                </c:pt>
                <c:pt idx="335">
                  <c:v>8.1043981634800304E-3</c:v>
                </c:pt>
                <c:pt idx="336">
                  <c:v>7.4678485225453187E-3</c:v>
                </c:pt>
                <c:pt idx="337">
                  <c:v>6.8112272625708847E-3</c:v>
                </c:pt>
                <c:pt idx="338">
                  <c:v>6.1333729906548166E-3</c:v>
                </c:pt>
                <c:pt idx="339">
                  <c:v>5.4330402930198307E-3</c:v>
                </c:pt>
                <c:pt idx="340">
                  <c:v>4.7088922731913854E-3</c:v>
                </c:pt>
                <c:pt idx="341">
                  <c:v>3.9594923404839277E-3</c:v>
                </c:pt>
                <c:pt idx="342">
                  <c:v>3.1832951807151399E-3</c:v>
                </c:pt>
                <c:pt idx="343">
                  <c:v>2.3786368435004361E-3</c:v>
                </c:pt>
                <c:pt idx="344">
                  <c:v>1.5437238894583337E-3</c:v>
                </c:pt>
                <c:pt idx="345">
                  <c:v>6.7662156079884017E-4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AB-42CC-91B9-8C0D91FDE20F}"/>
            </c:ext>
          </c:extLst>
        </c:ser>
        <c:ser>
          <c:idx val="1"/>
          <c:order val="1"/>
          <c:tx>
            <c:strRef>
              <c:f>变压器设计!$BI$4</c:f>
              <c:strCache>
                <c:ptCount val="1"/>
                <c:pt idx="0">
                  <c:v>Iin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变压器设计!$BI$7:$BI$370</c:f>
              <c:numCache>
                <c:formatCode>General</c:formatCode>
                <c:ptCount val="364"/>
                <c:pt idx="0">
                  <c:v>2.2480987667081336E-2</c:v>
                </c:pt>
                <c:pt idx="1">
                  <c:v>2.3034582109179504E-2</c:v>
                </c:pt>
                <c:pt idx="2">
                  <c:v>2.3594287280483496E-2</c:v>
                </c:pt>
                <c:pt idx="3">
                  <c:v>2.4160080406822253E-2</c:v>
                </c:pt>
                <c:pt idx="4">
                  <c:v>2.4731936261706985E-2</c:v>
                </c:pt>
                <c:pt idx="5">
                  <c:v>2.5309827156167867E-2</c:v>
                </c:pt>
                <c:pt idx="6">
                  <c:v>2.5893722929571435E-2</c:v>
                </c:pt>
                <c:pt idx="7">
                  <c:v>2.6483590941424707E-2</c:v>
                </c:pt>
                <c:pt idx="8">
                  <c:v>2.7079396064171726E-2</c:v>
                </c:pt>
                <c:pt idx="9">
                  <c:v>2.7681100676987543E-2</c:v>
                </c:pt>
                <c:pt idx="10">
                  <c:v>2.8288664660574434E-2</c:v>
                </c:pt>
                <c:pt idx="11">
                  <c:v>2.8902045392964516E-2</c:v>
                </c:pt>
                <c:pt idx="12">
                  <c:v>2.9521197746332304E-2</c:v>
                </c:pt>
                <c:pt idx="13">
                  <c:v>3.0146074084820663E-2</c:v>
                </c:pt>
                <c:pt idx="14">
                  <c:v>3.0776624263382735E-2</c:v>
                </c:pt>
                <c:pt idx="15">
                  <c:v>3.1412795627642182E-2</c:v>
                </c:pt>
                <c:pt idx="16">
                  <c:v>3.2054533014773554E-2</c:v>
                </c:pt>
                <c:pt idx="17">
                  <c:v>3.270177875540406E-2</c:v>
                </c:pt>
                <c:pt idx="18">
                  <c:v>3.3354472676537697E-2</c:v>
                </c:pt>
                <c:pt idx="19">
                  <c:v>3.4012552105502053E-2</c:v>
                </c:pt>
                <c:pt idx="20">
                  <c:v>3.4675951874917774E-2</c:v>
                </c:pt>
                <c:pt idx="21">
                  <c:v>3.5344604328690077E-2</c:v>
                </c:pt>
                <c:pt idx="22">
                  <c:v>3.6018439329021525E-2</c:v>
                </c:pt>
                <c:pt idx="23">
                  <c:v>3.6697384264444403E-2</c:v>
                </c:pt>
                <c:pt idx="24">
                  <c:v>3.7254292009678294E-2</c:v>
                </c:pt>
                <c:pt idx="25">
                  <c:v>3.7645688313011003E-2</c:v>
                </c:pt>
                <c:pt idx="26">
                  <c:v>3.802569771610801E-2</c:v>
                </c:pt>
                <c:pt idx="27">
                  <c:v>3.839475439177438E-2</c:v>
                </c:pt>
                <c:pt idx="28">
                  <c:v>3.8753265459321479E-2</c:v>
                </c:pt>
                <c:pt idx="29">
                  <c:v>3.910161304186538E-2</c:v>
                </c:pt>
                <c:pt idx="30">
                  <c:v>3.9440156139774363E-2</c:v>
                </c:pt>
                <c:pt idx="31">
                  <c:v>3.9769232339154102E-2</c:v>
                </c:pt>
                <c:pt idx="32">
                  <c:v>4.0089159372073455E-2</c:v>
                </c:pt>
                <c:pt idx="33">
                  <c:v>4.0400236543328527E-2</c:v>
                </c:pt>
                <c:pt idx="34">
                  <c:v>4.0702746036878172E-2</c:v>
                </c:pt>
                <c:pt idx="35">
                  <c:v>4.099695411362736E-2</c:v>
                </c:pt>
                <c:pt idx="36">
                  <c:v>4.1283112210957706E-2</c:v>
                </c:pt>
                <c:pt idx="37">
                  <c:v>4.1561457953282144E-2</c:v>
                </c:pt>
                <c:pt idx="40">
                  <c:v>4.183221608191242E-2</c:v>
                </c:pt>
                <c:pt idx="41">
                  <c:v>4.2095599311657864E-2</c:v>
                </c:pt>
                <c:pt idx="42">
                  <c:v>4.2351809120803663E-2</c:v>
                </c:pt>
                <c:pt idx="43">
                  <c:v>4.2601036480436429E-2</c:v>
                </c:pt>
                <c:pt idx="45">
                  <c:v>4.2843462528481716E-2</c:v>
                </c:pt>
                <c:pt idx="46">
                  <c:v>4.3079259193281989E-2</c:v>
                </c:pt>
                <c:pt idx="47">
                  <c:v>4.3308589771067996E-2</c:v>
                </c:pt>
                <c:pt idx="48">
                  <c:v>4.3531609461251987E-2</c:v>
                </c:pt>
                <c:pt idx="49">
                  <c:v>4.3748465863093541E-2</c:v>
                </c:pt>
                <c:pt idx="50">
                  <c:v>4.3959299436950851E-2</c:v>
                </c:pt>
                <c:pt idx="51">
                  <c:v>4.4164243933028341E-2</c:v>
                </c:pt>
                <c:pt idx="52">
                  <c:v>4.4363426790261645E-2</c:v>
                </c:pt>
                <c:pt idx="53">
                  <c:v>4.4556969507737521E-2</c:v>
                </c:pt>
                <c:pt idx="54">
                  <c:v>4.474498799082955E-2</c:v>
                </c:pt>
                <c:pt idx="55">
                  <c:v>4.4927592874034417E-2</c:v>
                </c:pt>
                <c:pt idx="56">
                  <c:v>4.5104889822316752E-2</c:v>
                </c:pt>
                <c:pt idx="57">
                  <c:v>4.5276979812613125E-2</c:v>
                </c:pt>
                <c:pt idx="58">
                  <c:v>4.5443959397001091E-2</c:v>
                </c:pt>
                <c:pt idx="59">
                  <c:v>4.5605920948910576E-2</c:v>
                </c:pt>
                <c:pt idx="60">
                  <c:v>4.5762952893637646E-2</c:v>
                </c:pt>
                <c:pt idx="61">
                  <c:v>4.591513992431509E-2</c:v>
                </c:pt>
                <c:pt idx="62">
                  <c:v>4.6062563204397007E-2</c:v>
                </c:pt>
                <c:pt idx="63">
                  <c:v>4.6205300557629267E-2</c:v>
                </c:pt>
                <c:pt idx="64">
                  <c:v>4.6343426646396915E-2</c:v>
                </c:pt>
                <c:pt idx="65">
                  <c:v>4.64770131392684E-2</c:v>
                </c:pt>
                <c:pt idx="66">
                  <c:v>4.6606128868491137E-2</c:v>
                </c:pt>
                <c:pt idx="67">
                  <c:v>4.6730839978132759E-2</c:v>
                </c:pt>
                <c:pt idx="68">
                  <c:v>4.6851210063508134E-2</c:v>
                </c:pt>
                <c:pt idx="69">
                  <c:v>4.6967300302483028E-2</c:v>
                </c:pt>
                <c:pt idx="70">
                  <c:v>4.7079169579199234E-2</c:v>
                </c:pt>
                <c:pt idx="71">
                  <c:v>4.7186874600724807E-2</c:v>
                </c:pt>
                <c:pt idx="72">
                  <c:v>4.7290470007095367E-2</c:v>
                </c:pt>
                <c:pt idx="73">
                  <c:v>4.739000847517711E-2</c:v>
                </c:pt>
                <c:pt idx="74">
                  <c:v>4.7485540816750556E-2</c:v>
                </c:pt>
                <c:pt idx="75">
                  <c:v>4.7577116071185019E-2</c:v>
                </c:pt>
                <c:pt idx="76">
                  <c:v>4.7664781593046282E-2</c:v>
                </c:pt>
                <c:pt idx="77">
                  <c:v>4.7748583134956349E-2</c:v>
                </c:pt>
                <c:pt idx="78">
                  <c:v>4.7828564925999816E-2</c:v>
                </c:pt>
                <c:pt idx="79">
                  <c:v>4.7904769745952529E-2</c:v>
                </c:pt>
                <c:pt idx="80">
                  <c:v>4.797723899558709E-2</c:v>
                </c:pt>
                <c:pt idx="81">
                  <c:v>4.8046012763292942E-2</c:v>
                </c:pt>
                <c:pt idx="82">
                  <c:v>4.8111129888232795E-2</c:v>
                </c:pt>
                <c:pt idx="83">
                  <c:v>4.8172628020240679E-2</c:v>
                </c:pt>
                <c:pt idx="84">
                  <c:v>4.8230543676654594E-2</c:v>
                </c:pt>
                <c:pt idx="85">
                  <c:v>4.8284912296262042E-2</c:v>
                </c:pt>
                <c:pt idx="86">
                  <c:v>4.8335768290527104E-2</c:v>
                </c:pt>
                <c:pt idx="87">
                  <c:v>4.8383145092253638E-2</c:v>
                </c:pt>
                <c:pt idx="88">
                  <c:v>4.8427075201832162E-2</c:v>
                </c:pt>
                <c:pt idx="89">
                  <c:v>4.8467590231205851E-2</c:v>
                </c:pt>
                <c:pt idx="90">
                  <c:v>4.8504720945683907E-2</c:v>
                </c:pt>
                <c:pt idx="91">
                  <c:v>4.853849730372177E-2</c:v>
                </c:pt>
                <c:pt idx="92">
                  <c:v>4.8568948494779891E-2</c:v>
                </c:pt>
                <c:pt idx="93">
                  <c:v>4.8596102975366193E-2</c:v>
                </c:pt>
                <c:pt idx="94">
                  <c:v>4.8619988503360703E-2</c:v>
                </c:pt>
                <c:pt idx="95">
                  <c:v>4.8640632170714126E-2</c:v>
                </c:pt>
                <c:pt idx="96">
                  <c:v>4.8658060434607527E-2</c:v>
                </c:pt>
                <c:pt idx="97">
                  <c:v>4.8672299147153944E-2</c:v>
                </c:pt>
                <c:pt idx="98">
                  <c:v>4.8683373583718534E-2</c:v>
                </c:pt>
                <c:pt idx="99">
                  <c:v>4.8691308469929001E-2</c:v>
                </c:pt>
                <c:pt idx="100">
                  <c:v>4.8696128007443745E-2</c:v>
                </c:pt>
                <c:pt idx="101">
                  <c:v>4.8697855898541198E-2</c:v>
                </c:pt>
                <c:pt idx="102">
                  <c:v>4.8696515369590132E-2</c:v>
                </c:pt>
                <c:pt idx="103">
                  <c:v>4.8692129193457251E-2</c:v>
                </c:pt>
                <c:pt idx="104">
                  <c:v>4.8684719710904927E-2</c:v>
                </c:pt>
                <c:pt idx="105">
                  <c:v>4.8674308851029149E-2</c:v>
                </c:pt>
                <c:pt idx="106">
                  <c:v>4.8660918150784646E-2</c:v>
                </c:pt>
                <c:pt idx="107">
                  <c:v>4.8644568773641809E-2</c:v>
                </c:pt>
                <c:pt idx="108">
                  <c:v>4.8625281527416818E-2</c:v>
                </c:pt>
                <c:pt idx="109">
                  <c:v>4.8603076881315418E-2</c:v>
                </c:pt>
                <c:pt idx="110">
                  <c:v>4.8577974982226574E-2</c:v>
                </c:pt>
                <c:pt idx="111">
                  <c:v>4.8549995670302354E-2</c:v>
                </c:pt>
                <c:pt idx="112">
                  <c:v>4.851915849385649E-2</c:v>
                </c:pt>
                <c:pt idx="113">
                  <c:v>4.8485482723613971E-2</c:v>
                </c:pt>
                <c:pt idx="114">
                  <c:v>4.84489873663407E-2</c:v>
                </c:pt>
                <c:pt idx="115">
                  <c:v>4.8409691177882026E-2</c:v>
                </c:pt>
                <c:pt idx="116">
                  <c:v>4.8367612675636551E-2</c:v>
                </c:pt>
                <c:pt idx="117">
                  <c:v>4.8322770150490628E-2</c:v>
                </c:pt>
                <c:pt idx="118">
                  <c:v>4.8275181678237328E-2</c:v>
                </c:pt>
                <c:pt idx="119">
                  <c:v>4.8224865130502677E-2</c:v>
                </c:pt>
                <c:pt idx="120">
                  <c:v>4.8171838185200787E-2</c:v>
                </c:pt>
                <c:pt idx="121">
                  <c:v>4.8116118336537873E-2</c:v>
                </c:pt>
                <c:pt idx="122">
                  <c:v>4.8057722904585078E-2</c:v>
                </c:pt>
                <c:pt idx="123">
                  <c:v>4.799666904443757E-2</c:v>
                </c:pt>
                <c:pt idx="124">
                  <c:v>4.7932973754978417E-2</c:v>
                </c:pt>
                <c:pt idx="125">
                  <c:v>4.7866653887262689E-2</c:v>
                </c:pt>
                <c:pt idx="126">
                  <c:v>4.7797726152538231E-2</c:v>
                </c:pt>
                <c:pt idx="127">
                  <c:v>4.7726207129917542E-2</c:v>
                </c:pt>
                <c:pt idx="128">
                  <c:v>4.7652113273715081E-2</c:v>
                </c:pt>
                <c:pt idx="129">
                  <c:v>4.7575460920463566E-2</c:v>
                </c:pt>
                <c:pt idx="130">
                  <c:v>4.7496266295621647E-2</c:v>
                </c:pt>
                <c:pt idx="131">
                  <c:v>4.7414545519985564E-2</c:v>
                </c:pt>
                <c:pt idx="132">
                  <c:v>4.7330314615815938E-2</c:v>
                </c:pt>
                <c:pt idx="133">
                  <c:v>4.724358951269101E-2</c:v>
                </c:pt>
                <c:pt idx="134">
                  <c:v>4.7154386053096464E-2</c:v>
                </c:pt>
                <c:pt idx="135">
                  <c:v>4.7062719997761994E-2</c:v>
                </c:pt>
                <c:pt idx="136">
                  <c:v>4.6968607030753999E-2</c:v>
                </c:pt>
                <c:pt idx="137">
                  <c:v>4.6872062764333325E-2</c:v>
                </c:pt>
                <c:pt idx="138">
                  <c:v>4.67731027435868E-2</c:v>
                </c:pt>
                <c:pt idx="139">
                  <c:v>4.6671742450840575E-2</c:v>
                </c:pt>
                <c:pt idx="140">
                  <c:v>4.6567997309862989E-2</c:v>
                </c:pt>
                <c:pt idx="141">
                  <c:v>4.6461882689864613E-2</c:v>
                </c:pt>
                <c:pt idx="142">
                  <c:v>4.6353413909302164E-2</c:v>
                </c:pt>
                <c:pt idx="143">
                  <c:v>4.624260623949325E-2</c:v>
                </c:pt>
                <c:pt idx="144">
                  <c:v>4.6129474908048397E-2</c:v>
                </c:pt>
                <c:pt idx="145">
                  <c:v>4.6014035102125893E-2</c:v>
                </c:pt>
                <c:pt idx="146">
                  <c:v>4.589630197151625E-2</c:v>
                </c:pt>
                <c:pt idx="147">
                  <c:v>4.5776290631560579E-2</c:v>
                </c:pt>
                <c:pt idx="148">
                  <c:v>4.5654016165909229E-2</c:v>
                </c:pt>
                <c:pt idx="149">
                  <c:v>4.5529493629125034E-2</c:v>
                </c:pt>
                <c:pt idx="150">
                  <c:v>4.5402738049136089E-2</c:v>
                </c:pt>
                <c:pt idx="151">
                  <c:v>4.5273764429542736E-2</c:v>
                </c:pt>
                <c:pt idx="152">
                  <c:v>4.5142587751782835E-2</c:v>
                </c:pt>
                <c:pt idx="153">
                  <c:v>4.5009222977159827E-2</c:v>
                </c:pt>
                <c:pt idx="154">
                  <c:v>4.4873685048736824E-2</c:v>
                </c:pt>
                <c:pt idx="155">
                  <c:v>4.4735988893101368E-2</c:v>
                </c:pt>
                <c:pt idx="156">
                  <c:v>4.4596149422003378E-2</c:v>
                </c:pt>
                <c:pt idx="157">
                  <c:v>4.4454181533870533E-2</c:v>
                </c:pt>
                <c:pt idx="158">
                  <c:v>4.4310100115203754E-2</c:v>
                </c:pt>
                <c:pt idx="159">
                  <c:v>4.4163920041855875E-2</c:v>
                </c:pt>
                <c:pt idx="160">
                  <c:v>4.401565618019674E-2</c:v>
                </c:pt>
                <c:pt idx="161">
                  <c:v>4.3865323388166767E-2</c:v>
                </c:pt>
                <c:pt idx="162">
                  <c:v>4.371293651622233E-2</c:v>
                </c:pt>
                <c:pt idx="163">
                  <c:v>4.3558510408174982E-2</c:v>
                </c:pt>
                <c:pt idx="164">
                  <c:v>4.3402059901926499E-2</c:v>
                </c:pt>
                <c:pt idx="165">
                  <c:v>4.3243599830102911E-2</c:v>
                </c:pt>
                <c:pt idx="166">
                  <c:v>4.308314502058827E-2</c:v>
                </c:pt>
                <c:pt idx="167">
                  <c:v>4.2920710296961574E-2</c:v>
                </c:pt>
                <c:pt idx="168">
                  <c:v>4.2756310478837024E-2</c:v>
                </c:pt>
                <c:pt idx="169">
                  <c:v>4.2589960382110728E-2</c:v>
                </c:pt>
                <c:pt idx="170">
                  <c:v>4.2421674819114692E-2</c:v>
                </c:pt>
                <c:pt idx="171">
                  <c:v>4.225146859867962E-2</c:v>
                </c:pt>
                <c:pt idx="172">
                  <c:v>4.2079356526108225E-2</c:v>
                </c:pt>
                <c:pt idx="173">
                  <c:v>4.1905353403059904E-2</c:v>
                </c:pt>
                <c:pt idx="174">
                  <c:v>4.1729474027348473E-2</c:v>
                </c:pt>
                <c:pt idx="175">
                  <c:v>4.155173319265331E-2</c:v>
                </c:pt>
                <c:pt idx="176">
                  <c:v>4.1372145688145734E-2</c:v>
                </c:pt>
                <c:pt idx="177">
                  <c:v>4.1190726298030743E-2</c:v>
                </c:pt>
                <c:pt idx="178">
                  <c:v>4.1007489801005416E-2</c:v>
                </c:pt>
                <c:pt idx="179">
                  <c:v>4.0822450969634425E-2</c:v>
                </c:pt>
                <c:pt idx="180">
                  <c:v>4.063562456964339E-2</c:v>
                </c:pt>
                <c:pt idx="181">
                  <c:v>4.0447025359130494E-2</c:v>
                </c:pt>
                <c:pt idx="182">
                  <c:v>4.0256668087696811E-2</c:v>
                </c:pt>
                <c:pt idx="183">
                  <c:v>4.0064567495495786E-2</c:v>
                </c:pt>
                <c:pt idx="184">
                  <c:v>3.9870738312202197E-2</c:v>
                </c:pt>
                <c:pt idx="185">
                  <c:v>3.9675195255900166E-2</c:v>
                </c:pt>
                <c:pt idx="186">
                  <c:v>3.9477953031891375E-2</c:v>
                </c:pt>
                <c:pt idx="187">
                  <c:v>3.927902633142244E-2</c:v>
                </c:pt>
                <c:pt idx="188">
                  <c:v>3.9078429830331968E-2</c:v>
                </c:pt>
                <c:pt idx="189">
                  <c:v>3.8876178187616892E-2</c:v>
                </c:pt>
                <c:pt idx="190">
                  <c:v>3.8672286043917876E-2</c:v>
                </c:pt>
                <c:pt idx="191">
                  <c:v>3.8466768019923533E-2</c:v>
                </c:pt>
                <c:pt idx="192">
                  <c:v>3.8259638714692679E-2</c:v>
                </c:pt>
                <c:pt idx="193">
                  <c:v>3.8050912703894477E-2</c:v>
                </c:pt>
                <c:pt idx="194">
                  <c:v>3.7840604537965811E-2</c:v>
                </c:pt>
                <c:pt idx="195">
                  <c:v>3.7628728740184698E-2</c:v>
                </c:pt>
                <c:pt idx="196">
                  <c:v>3.7415299804659588E-2</c:v>
                </c:pt>
                <c:pt idx="197">
                  <c:v>3.7200332194233264E-2</c:v>
                </c:pt>
                <c:pt idx="198">
                  <c:v>3.6983840338300211E-2</c:v>
                </c:pt>
                <c:pt idx="199">
                  <c:v>3.6765838630536798E-2</c:v>
                </c:pt>
                <c:pt idx="200">
                  <c:v>3.6546341426542561E-2</c:v>
                </c:pt>
                <c:pt idx="201">
                  <c:v>3.6325363041391751E-2</c:v>
                </c:pt>
                <c:pt idx="202">
                  <c:v>3.610291774709333E-2</c:v>
                </c:pt>
                <c:pt idx="203">
                  <c:v>3.5879019769957832E-2</c:v>
                </c:pt>
                <c:pt idx="204">
                  <c:v>3.5653683287869997E-2</c:v>
                </c:pt>
                <c:pt idx="205">
                  <c:v>3.542692242746491E-2</c:v>
                </c:pt>
                <c:pt idx="206">
                  <c:v>3.5198751261205641E-2</c:v>
                </c:pt>
                <c:pt idx="207">
                  <c:v>3.4969183804360912E-2</c:v>
                </c:pt>
                <c:pt idx="208">
                  <c:v>3.4738234011880302E-2</c:v>
                </c:pt>
                <c:pt idx="209">
                  <c:v>3.4505915775164382E-2</c:v>
                </c:pt>
                <c:pt idx="210">
                  <c:v>3.4272242918728289E-2</c:v>
                </c:pt>
                <c:pt idx="211">
                  <c:v>3.4037229196754983E-2</c:v>
                </c:pt>
                <c:pt idx="212">
                  <c:v>3.3800888289536542E-2</c:v>
                </c:pt>
                <c:pt idx="213">
                  <c:v>3.3563233799799905E-2</c:v>
                </c:pt>
                <c:pt idx="214">
                  <c:v>3.3324279248914172E-2</c:v>
                </c:pt>
                <c:pt idx="215">
                  <c:v>3.308403807297669E-2</c:v>
                </c:pt>
                <c:pt idx="216">
                  <c:v>3.284252361877369E-2</c:v>
                </c:pt>
                <c:pt idx="217">
                  <c:v>3.2599749139612881E-2</c:v>
                </c:pt>
                <c:pt idx="218">
                  <c:v>3.2355727791023185E-2</c:v>
                </c:pt>
                <c:pt idx="219">
                  <c:v>3.2110472626318783E-2</c:v>
                </c:pt>
                <c:pt idx="220">
                  <c:v>3.1863996592022145E-2</c:v>
                </c:pt>
                <c:pt idx="221">
                  <c:v>3.1616312523142558E-2</c:v>
                </c:pt>
                <c:pt idx="222">
                  <c:v>3.1367433138304895E-2</c:v>
                </c:pt>
                <c:pt idx="223">
                  <c:v>3.111737103472427E-2</c:v>
                </c:pt>
                <c:pt idx="224">
                  <c:v>3.086613868302087E-2</c:v>
                </c:pt>
                <c:pt idx="225">
                  <c:v>3.061374842187E-2</c:v>
                </c:pt>
                <c:pt idx="226">
                  <c:v>3.0360212452481612E-2</c:v>
                </c:pt>
                <c:pt idx="227">
                  <c:v>3.0105542832903065E-2</c:v>
                </c:pt>
                <c:pt idx="228">
                  <c:v>2.9849751472139259E-2</c:v>
                </c:pt>
                <c:pt idx="229">
                  <c:v>2.9592850124083202E-2</c:v>
                </c:pt>
                <c:pt idx="230">
                  <c:v>2.9334850381250013E-2</c:v>
                </c:pt>
                <c:pt idx="231">
                  <c:v>2.907576366830773E-2</c:v>
                </c:pt>
                <c:pt idx="232">
                  <c:v>2.8815601235396102E-2</c:v>
                </c:pt>
                <c:pt idx="233">
                  <c:v>2.8554374151226476E-2</c:v>
                </c:pt>
                <c:pt idx="234">
                  <c:v>2.8292093295953516E-2</c:v>
                </c:pt>
                <c:pt idx="235">
                  <c:v>2.8028769353810122E-2</c:v>
                </c:pt>
                <c:pt idx="236">
                  <c:v>2.7764412805495992E-2</c:v>
                </c:pt>
                <c:pt idx="237">
                  <c:v>2.7499033920310285E-2</c:v>
                </c:pt>
                <c:pt idx="238">
                  <c:v>2.7232642748017632E-2</c:v>
                </c:pt>
                <c:pt idx="239">
                  <c:v>2.6965249110436563E-2</c:v>
                </c:pt>
                <c:pt idx="240">
                  <c:v>2.6696862592739394E-2</c:v>
                </c:pt>
                <c:pt idx="241">
                  <c:v>2.6427492534450543E-2</c:v>
                </c:pt>
                <c:pt idx="242">
                  <c:v>2.6157148020131318E-2</c:v>
                </c:pt>
                <c:pt idx="243">
                  <c:v>2.5885837869737291E-2</c:v>
                </c:pt>
                <c:pt idx="244">
                  <c:v>2.5613570628634445E-2</c:v>
                </c:pt>
                <c:pt idx="245">
                  <c:v>2.53403545572587E-2</c:v>
                </c:pt>
                <c:pt idx="246">
                  <c:v>2.5066197620403675E-2</c:v>
                </c:pt>
                <c:pt idx="247">
                  <c:v>2.4791107476119682E-2</c:v>
                </c:pt>
                <c:pt idx="248">
                  <c:v>2.4515091464206704E-2</c:v>
                </c:pt>
                <c:pt idx="249">
                  <c:v>2.4238156594282932E-2</c:v>
                </c:pt>
                <c:pt idx="250">
                  <c:v>2.3960309533409514E-2</c:v>
                </c:pt>
                <c:pt idx="251">
                  <c:v>2.3681556593250594E-2</c:v>
                </c:pt>
                <c:pt idx="252">
                  <c:v>2.340190371674767E-2</c:v>
                </c:pt>
                <c:pt idx="253">
                  <c:v>2.3121356464284933E-2</c:v>
                </c:pt>
                <c:pt idx="254">
                  <c:v>2.2839919999321515E-2</c:v>
                </c:pt>
                <c:pt idx="255">
                  <c:v>2.2557599073465752E-2</c:v>
                </c:pt>
                <c:pt idx="256">
                  <c:v>2.227439801096321E-2</c:v>
                </c:pt>
                <c:pt idx="257">
                  <c:v>2.199032069257165E-2</c:v>
                </c:pt>
                <c:pt idx="258">
                  <c:v>2.1705370538791562E-2</c:v>
                </c:pt>
                <c:pt idx="259">
                  <c:v>2.1419550492420822E-2</c:v>
                </c:pt>
                <c:pt idx="260">
                  <c:v>2.1132863000400053E-2</c:v>
                </c:pt>
                <c:pt idx="261">
                  <c:v>2.0845309994912443E-2</c:v>
                </c:pt>
                <c:pt idx="262">
                  <c:v>2.0556892873700737E-2</c:v>
                </c:pt>
                <c:pt idx="263">
                  <c:v>2.0267612479560718E-2</c:v>
                </c:pt>
                <c:pt idx="264">
                  <c:v>1.9977469078969794E-2</c:v>
                </c:pt>
                <c:pt idx="265">
                  <c:v>1.9686462339804131E-2</c:v>
                </c:pt>
                <c:pt idx="266">
                  <c:v>1.9394591308098254E-2</c:v>
                </c:pt>
                <c:pt idx="267">
                  <c:v>1.9101854383795039E-2</c:v>
                </c:pt>
                <c:pt idx="268">
                  <c:v>1.880824929543325E-2</c:v>
                </c:pt>
                <c:pt idx="269">
                  <c:v>1.8513773073715024E-2</c:v>
                </c:pt>
                <c:pt idx="270">
                  <c:v>1.8218422023892809E-2</c:v>
                </c:pt>
                <c:pt idx="271">
                  <c:v>1.7922191696910839E-2</c:v>
                </c:pt>
                <c:pt idx="272">
                  <c:v>1.7625076859233188E-2</c:v>
                </c:pt>
                <c:pt idx="273">
                  <c:v>1.7327071461284843E-2</c:v>
                </c:pt>
                <c:pt idx="274">
                  <c:v>1.7028168604428004E-2</c:v>
                </c:pt>
                <c:pt idx="275">
                  <c:v>1.6728360506391239E-2</c:v>
                </c:pt>
                <c:pt idx="276">
                  <c:v>1.6427638465063257E-2</c:v>
                </c:pt>
                <c:pt idx="277">
                  <c:v>1.6125992820556507E-2</c:v>
                </c:pt>
                <c:pt idx="278">
                  <c:v>1.5823412915441416E-2</c:v>
                </c:pt>
                <c:pt idx="279">
                  <c:v>1.5519887053043496E-2</c:v>
                </c:pt>
                <c:pt idx="280">
                  <c:v>1.5215402453689037E-2</c:v>
                </c:pt>
                <c:pt idx="281">
                  <c:v>1.490994520877793E-2</c:v>
                </c:pt>
                <c:pt idx="282">
                  <c:v>1.460350023255225E-2</c:v>
                </c:pt>
                <c:pt idx="283">
                  <c:v>1.429605121142178E-2</c:v>
                </c:pt>
                <c:pt idx="284">
                  <c:v>1.3987580550696915E-2</c:v>
                </c:pt>
                <c:pt idx="285">
                  <c:v>1.3678069318568888E-2</c:v>
                </c:pt>
                <c:pt idx="286">
                  <c:v>1.3367497187166455E-2</c:v>
                </c:pt>
                <c:pt idx="287">
                  <c:v>1.3055842370505336E-2</c:v>
                </c:pt>
                <c:pt idx="288">
                  <c:v>1.2743081559133031E-2</c:v>
                </c:pt>
                <c:pt idx="289">
                  <c:v>1.242918985125907E-2</c:v>
                </c:pt>
                <c:pt idx="290">
                  <c:v>1.2114140680141976E-2</c:v>
                </c:pt>
                <c:pt idx="291">
                  <c:v>1.1797905737490837E-2</c:v>
                </c:pt>
                <c:pt idx="292">
                  <c:v>1.1480454892618328E-2</c:v>
                </c:pt>
                <c:pt idx="293">
                  <c:v>1.1161756107063648E-2</c:v>
                </c:pt>
                <c:pt idx="294">
                  <c:v>1.0841775344381237E-2</c:v>
                </c:pt>
                <c:pt idx="295">
                  <c:v>1.0520476474768736E-2</c:v>
                </c:pt>
                <c:pt idx="296">
                  <c:v>1.0197821174181027E-2</c:v>
                </c:pt>
                <c:pt idx="297">
                  <c:v>9.8737688175496822E-3</c:v>
                </c:pt>
                <c:pt idx="298">
                  <c:v>9.5482763656974598E-3</c:v>
                </c:pt>
                <c:pt idx="299">
                  <c:v>9.2212982455032247E-3</c:v>
                </c:pt>
                <c:pt idx="300">
                  <c:v>8.892786222837689E-3</c:v>
                </c:pt>
                <c:pt idx="301">
                  <c:v>8.5626892677502543E-3</c:v>
                </c:pt>
                <c:pt idx="302">
                  <c:v>8.2309534113443397E-3</c:v>
                </c:pt>
                <c:pt idx="303">
                  <c:v>7.8975215937310828E-3</c:v>
                </c:pt>
                <c:pt idx="304">
                  <c:v>7.5623335024008857E-3</c:v>
                </c:pt>
                <c:pt idx="305">
                  <c:v>7.2253254002929423E-3</c:v>
                </c:pt>
                <c:pt idx="306">
                  <c:v>6.8864299427841905E-3</c:v>
                </c:pt>
                <c:pt idx="307">
                  <c:v>6.5455759827476971E-3</c:v>
                </c:pt>
                <c:pt idx="308">
                  <c:v>6.2026883627572908E-3</c:v>
                </c:pt>
                <c:pt idx="309">
                  <c:v>5.8576876934322633E-3</c:v>
                </c:pt>
                <c:pt idx="310">
                  <c:v>5.5104901168236096E-3</c:v>
                </c:pt>
                <c:pt idx="311">
                  <c:v>5.1610070536449726E-3</c:v>
                </c:pt>
                <c:pt idx="312">
                  <c:v>4.8091449330390813E-3</c:v>
                </c:pt>
                <c:pt idx="313">
                  <c:v>4.4548049034475144E-3</c:v>
                </c:pt>
                <c:pt idx="314">
                  <c:v>4.0978825230176819E-3</c:v>
                </c:pt>
                <c:pt idx="315">
                  <c:v>3.7382674278287412E-3</c:v>
                </c:pt>
                <c:pt idx="316">
                  <c:v>3.3758429760529195E-3</c:v>
                </c:pt>
                <c:pt idx="317">
                  <c:v>3.010485865982071E-3</c:v>
                </c:pt>
                <c:pt idx="318">
                  <c:v>2.6420657256450639E-3</c:v>
                </c:pt>
                <c:pt idx="319">
                  <c:v>2.270444671511284E-3</c:v>
                </c:pt>
                <c:pt idx="320">
                  <c:v>1.8954768335196909E-3</c:v>
                </c:pt>
                <c:pt idx="321">
                  <c:v>1.5170078433895638E-3</c:v>
                </c:pt>
                <c:pt idx="322">
                  <c:v>1.1348742828474132E-3</c:v>
                </c:pt>
                <c:pt idx="323">
                  <c:v>7.4890308805048225E-4</c:v>
                </c:pt>
                <c:pt idx="324">
                  <c:v>3.5891090608524204E-4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AB-42CC-91B9-8C0D91FDE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2384304"/>
        <c:axId val="2116363120"/>
      </c:scatterChart>
      <c:valAx>
        <c:axId val="-2042384304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400" b="1" i="0" baseline="0">
                    <a:effectLst/>
                  </a:rPr>
                  <a:t>θ</a:t>
                </a:r>
                <a:r>
                  <a:rPr lang="zh-CN" altLang="en-US" sz="1400" b="1" i="0" baseline="0">
                    <a:effectLst/>
                  </a:rPr>
                  <a:t>（工频周期）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245185792992399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116363120"/>
        <c:crosses val="autoZero"/>
        <c:crossBetween val="midCat"/>
        <c:majorUnit val="0.5"/>
      </c:valAx>
      <c:valAx>
        <c:axId val="211636312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Iin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2042384304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3257298379222799"/>
          <c:y val="5.3780302156512499E-2"/>
          <c:w val="0.165670856997157"/>
          <c:h val="0.1926072299854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调光输出电流 </a:t>
            </a:r>
            <a:r>
              <a:rPr lang="en-US" altLang="zh-CN">
                <a:latin typeface="Times New Roman" panose="02020603050405020304" pitchFamily="18" charset="0"/>
                <a:cs typeface="Times New Roman" panose="02020603050405020304" pitchFamily="18" charset="0"/>
              </a:rPr>
              <a:t>Io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9532126061388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097991115017"/>
          <c:y val="0.16207829232880999"/>
          <c:w val="0.80161253905487195"/>
          <c:h val="0.634128017154750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变压器设计!$CA$4</c:f>
              <c:strCache>
                <c:ptCount val="1"/>
                <c:pt idx="0">
                  <c:v>Iotriac_x</c:v>
                </c:pt>
              </c:strCache>
            </c:strRef>
          </c:tx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变压器设计!$CA$7:$CA$370</c:f>
              <c:numCache>
                <c:formatCode>General</c:formatCode>
                <c:ptCount val="3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0.19182062926481219</c:v>
                </c:pt>
                <c:pt idx="124">
                  <c:v>0.19301207894174779</c:v>
                </c:pt>
                <c:pt idx="125">
                  <c:v>0.19418581375728008</c:v>
                </c:pt>
                <c:pt idx="126">
                  <c:v>0.19534171444936718</c:v>
                </c:pt>
                <c:pt idx="127">
                  <c:v>0.19647966398922936</c:v>
                </c:pt>
                <c:pt idx="128">
                  <c:v>0.19759954756618922</c:v>
                </c:pt>
                <c:pt idx="129">
                  <c:v>0.19870125257330018</c:v>
                </c:pt>
                <c:pt idx="130">
                  <c:v>0.19978466859372759</c:v>
                </c:pt>
                <c:pt idx="131">
                  <c:v>0.20084968738784012</c:v>
                </c:pt>
                <c:pt idx="132">
                  <c:v>0.2018962028809804</c:v>
                </c:pt>
                <c:pt idx="133">
                  <c:v>0.20292411115187831</c:v>
                </c:pt>
                <c:pt idx="134">
                  <c:v>0.20393331042167606</c:v>
                </c:pt>
                <c:pt idx="135">
                  <c:v>0.20492370104353472</c:v>
                </c:pt>
                <c:pt idx="136">
                  <c:v>0.20589518549279284</c:v>
                </c:pt>
                <c:pt idx="137">
                  <c:v>0.20684766835765056</c:v>
                </c:pt>
                <c:pt idx="138">
                  <c:v>0.2077810563303514</c:v>
                </c:pt>
                <c:pt idx="139">
                  <c:v>0.20869525819883919</c:v>
                </c:pt>
                <c:pt idx="140">
                  <c:v>0.20959018483886474</c:v>
                </c:pt>
                <c:pt idx="141">
                  <c:v>0.21046574920652109</c:v>
                </c:pt>
                <c:pt idx="142">
                  <c:v>0.21132186633118488</c:v>
                </c:pt>
                <c:pt idx="143">
                  <c:v>0.21215845330884486</c:v>
                </c:pt>
                <c:pt idx="144">
                  <c:v>0.21297542929579688</c:v>
                </c:pt>
                <c:pt idx="145">
                  <c:v>0.21377271550268831</c:v>
                </c:pt>
                <c:pt idx="146">
                  <c:v>0.2145502351888931</c:v>
                </c:pt>
                <c:pt idx="147">
                  <c:v>0.21530791365720295</c:v>
                </c:pt>
                <c:pt idx="148">
                  <c:v>0.2160456782488161</c:v>
                </c:pt>
                <c:pt idx="149">
                  <c:v>0.21676345833861116</c:v>
                </c:pt>
                <c:pt idx="150">
                  <c:v>0.21746118533069014</c:v>
                </c:pt>
                <c:pt idx="151">
                  <c:v>0.21813879265417829</c:v>
                </c:pt>
                <c:pt idx="152">
                  <c:v>0.21879621575926653</c:v>
                </c:pt>
                <c:pt idx="153">
                  <c:v>0.21943339211348603</c:v>
                </c:pt>
                <c:pt idx="154">
                  <c:v>0.22005026119820098</c:v>
                </c:pt>
                <c:pt idx="155">
                  <c:v>0.22064676450531093</c:v>
                </c:pt>
                <c:pt idx="156">
                  <c:v>0.22122284553415014</c:v>
                </c:pt>
                <c:pt idx="157">
                  <c:v>0.22177844978857572</c:v>
                </c:pt>
                <c:pt idx="158">
                  <c:v>0.22231352477423363</c:v>
                </c:pt>
                <c:pt idx="159">
                  <c:v>0.22282801999599458</c:v>
                </c:pt>
                <c:pt idx="160">
                  <c:v>0.22332188695555105</c:v>
                </c:pt>
                <c:pt idx="161">
                  <c:v>0.22379507914916708</c:v>
                </c:pt>
                <c:pt idx="162">
                  <c:v>0.22424755206557406</c:v>
                </c:pt>
                <c:pt idx="163">
                  <c:v>0.22467926318400466</c:v>
                </c:pt>
                <c:pt idx="164">
                  <c:v>0.22509017197235814</c:v>
                </c:pt>
                <c:pt idx="165">
                  <c:v>0.22548023988549079</c:v>
                </c:pt>
                <c:pt idx="166">
                  <c:v>0.2258494303636262</c:v>
                </c:pt>
                <c:pt idx="167">
                  <c:v>0.22619770883087881</c:v>
                </c:pt>
                <c:pt idx="168">
                  <c:v>0.22652504269388526</c:v>
                </c:pt>
                <c:pt idx="169">
                  <c:v>0.22683140134054025</c:v>
                </c:pt>
                <c:pt idx="170">
                  <c:v>0.22711675613882984</c:v>
                </c:pt>
                <c:pt idx="171">
                  <c:v>0.227381080435761</c:v>
                </c:pt>
                <c:pt idx="172">
                  <c:v>0.22762434955637981</c:v>
                </c:pt>
                <c:pt idx="173">
                  <c:v>0.22784654080287831</c:v>
                </c:pt>
                <c:pt idx="174">
                  <c:v>0.22804763345378365</c:v>
                </c:pt>
                <c:pt idx="175">
                  <c:v>0.22822760876322862</c:v>
                </c:pt>
                <c:pt idx="176">
                  <c:v>0.22838644996029928</c:v>
                </c:pt>
                <c:pt idx="177">
                  <c:v>0.22852414224845846</c:v>
                </c:pt>
                <c:pt idx="178">
                  <c:v>0.22864067280504149</c:v>
                </c:pt>
                <c:pt idx="179">
                  <c:v>0.22873603078082419</c:v>
                </c:pt>
                <c:pt idx="180">
                  <c:v>0.22881020729965865</c:v>
                </c:pt>
                <c:pt idx="181">
                  <c:v>0.22886319545817874</c:v>
                </c:pt>
                <c:pt idx="182">
                  <c:v>0.22889499032557062</c:v>
                </c:pt>
                <c:pt idx="183">
                  <c:v>0.22890558894341137</c:v>
                </c:pt>
                <c:pt idx="184">
                  <c:v>0.22889499032557062</c:v>
                </c:pt>
                <c:pt idx="185">
                  <c:v>0.22886319545817874</c:v>
                </c:pt>
                <c:pt idx="186">
                  <c:v>0.22881020729965865</c:v>
                </c:pt>
                <c:pt idx="187">
                  <c:v>0.22873603078082419</c:v>
                </c:pt>
                <c:pt idx="188">
                  <c:v>0.22864067280504149</c:v>
                </c:pt>
                <c:pt idx="189">
                  <c:v>0.22852414224845846</c:v>
                </c:pt>
                <c:pt idx="190">
                  <c:v>0.22838644996029928</c:v>
                </c:pt>
                <c:pt idx="191">
                  <c:v>0.22822760876322862</c:v>
                </c:pt>
                <c:pt idx="192">
                  <c:v>0.22804763345378365</c:v>
                </c:pt>
                <c:pt idx="193">
                  <c:v>0.22784654080287831</c:v>
                </c:pt>
                <c:pt idx="194">
                  <c:v>0.22762434955637989</c:v>
                </c:pt>
                <c:pt idx="195">
                  <c:v>0.22738108043576105</c:v>
                </c:pt>
                <c:pt idx="196">
                  <c:v>0.22711675613882984</c:v>
                </c:pt>
                <c:pt idx="197">
                  <c:v>0.22683140134054025</c:v>
                </c:pt>
                <c:pt idx="198">
                  <c:v>0.22652504269388526</c:v>
                </c:pt>
                <c:pt idx="199">
                  <c:v>0.22619770883087881</c:v>
                </c:pt>
                <c:pt idx="200">
                  <c:v>0.2258494303636262</c:v>
                </c:pt>
                <c:pt idx="201">
                  <c:v>0.22548023988549076</c:v>
                </c:pt>
                <c:pt idx="202">
                  <c:v>0.2250901719723582</c:v>
                </c:pt>
                <c:pt idx="203">
                  <c:v>0.22467926318400466</c:v>
                </c:pt>
                <c:pt idx="204">
                  <c:v>0.22424755206557406</c:v>
                </c:pt>
                <c:pt idx="205">
                  <c:v>0.22379507914916708</c:v>
                </c:pt>
                <c:pt idx="206">
                  <c:v>0.22332188695555105</c:v>
                </c:pt>
                <c:pt idx="207">
                  <c:v>0.22282801999599458</c:v>
                </c:pt>
                <c:pt idx="208">
                  <c:v>0.22231352477423363</c:v>
                </c:pt>
                <c:pt idx="209">
                  <c:v>0.22177844978857572</c:v>
                </c:pt>
                <c:pt idx="210">
                  <c:v>0.22122284553415014</c:v>
                </c:pt>
                <c:pt idx="211">
                  <c:v>0.22064676450531093</c:v>
                </c:pt>
                <c:pt idx="212">
                  <c:v>0.22005026119820098</c:v>
                </c:pt>
                <c:pt idx="213">
                  <c:v>0.21943339211348603</c:v>
                </c:pt>
                <c:pt idx="214">
                  <c:v>0.21879621575926653</c:v>
                </c:pt>
                <c:pt idx="215">
                  <c:v>0.21813879265417829</c:v>
                </c:pt>
                <c:pt idx="216">
                  <c:v>0.21746118533069014</c:v>
                </c:pt>
                <c:pt idx="217">
                  <c:v>0.21676345833861124</c:v>
                </c:pt>
                <c:pt idx="218">
                  <c:v>0.21604567824881618</c:v>
                </c:pt>
                <c:pt idx="219">
                  <c:v>0.21530791365720303</c:v>
                </c:pt>
                <c:pt idx="220">
                  <c:v>0.21455023518889316</c:v>
                </c:pt>
                <c:pt idx="221">
                  <c:v>0.21377271550268831</c:v>
                </c:pt>
                <c:pt idx="222">
                  <c:v>0.21297542929579688</c:v>
                </c:pt>
                <c:pt idx="223">
                  <c:v>0.21215845330884486</c:v>
                </c:pt>
                <c:pt idx="224">
                  <c:v>0.21132186633118488</c:v>
                </c:pt>
                <c:pt idx="225">
                  <c:v>0.21046574920652109</c:v>
                </c:pt>
                <c:pt idx="226">
                  <c:v>0.20959018483886474</c:v>
                </c:pt>
                <c:pt idx="227">
                  <c:v>0.20869525819883919</c:v>
                </c:pt>
                <c:pt idx="228">
                  <c:v>0.2077810563303514</c:v>
                </c:pt>
                <c:pt idx="229">
                  <c:v>0.20684766835765064</c:v>
                </c:pt>
                <c:pt idx="230">
                  <c:v>0.20589518549279293</c:v>
                </c:pt>
                <c:pt idx="231">
                  <c:v>0.20492370104353472</c:v>
                </c:pt>
                <c:pt idx="232">
                  <c:v>0.20393331042167606</c:v>
                </c:pt>
                <c:pt idx="233">
                  <c:v>0.20292411115187836</c:v>
                </c:pt>
                <c:pt idx="234">
                  <c:v>0.2018962028809804</c:v>
                </c:pt>
                <c:pt idx="235">
                  <c:v>0.20084968738784012</c:v>
                </c:pt>
                <c:pt idx="236">
                  <c:v>0.19978466859372754</c:v>
                </c:pt>
                <c:pt idx="237">
                  <c:v>0.19870125257330018</c:v>
                </c:pt>
                <c:pt idx="238">
                  <c:v>0.19759954756618922</c:v>
                </c:pt>
                <c:pt idx="239">
                  <c:v>0.19647966398922939</c:v>
                </c:pt>
                <c:pt idx="240">
                  <c:v>0.19534171444936718</c:v>
                </c:pt>
                <c:pt idx="241">
                  <c:v>0.19418581375728008</c:v>
                </c:pt>
                <c:pt idx="242">
                  <c:v>0.19301207894174779</c:v>
                </c:pt>
                <c:pt idx="243">
                  <c:v>0.19182062926481219</c:v>
                </c:pt>
                <c:pt idx="244">
                  <c:v>0.19061158623776847</c:v>
                </c:pt>
                <c:pt idx="245">
                  <c:v>0.18938507363803181</c:v>
                </c:pt>
                <c:pt idx="246">
                  <c:v>0.18814121752692428</c:v>
                </c:pt>
                <c:pt idx="247">
                  <c:v>0.18688014626843266</c:v>
                </c:pt>
                <c:pt idx="248">
                  <c:v>0.18560199054898685</c:v>
                </c:pt>
                <c:pt idx="249">
                  <c:v>0.18430688339831439</c:v>
                </c:pt>
                <c:pt idx="250">
                  <c:v>0.18299496021142717</c:v>
                </c:pt>
                <c:pt idx="251">
                  <c:v>0.1816663587718024</c:v>
                </c:pt>
                <c:pt idx="252">
                  <c:v>0.18032121927582057</c:v>
                </c:pt>
                <c:pt idx="253">
                  <c:v>0.17895968435852871</c:v>
                </c:pt>
                <c:pt idx="254">
                  <c:v>0.17758189912079975</c:v>
                </c:pt>
                <c:pt idx="255">
                  <c:v>0.17618801115796509</c:v>
                </c:pt>
                <c:pt idx="256">
                  <c:v>0.17477817058999845</c:v>
                </c:pt>
                <c:pt idx="257">
                  <c:v>0.17335253009333729</c:v>
                </c:pt>
                <c:pt idx="258">
                  <c:v>0.17191124493443136</c:v>
                </c:pt>
                <c:pt idx="259">
                  <c:v>0.17045447300511193</c:v>
                </c:pt>
                <c:pt idx="260">
                  <c:v>0.16898237485988529</c:v>
                </c:pt>
                <c:pt idx="261">
                  <c:v>0.16749511375525486</c:v>
                </c:pt>
                <c:pt idx="262">
                  <c:v>0.16599285569118663</c:v>
                </c:pt>
                <c:pt idx="263">
                  <c:v>0.16447576945483716</c:v>
                </c:pt>
                <c:pt idx="264">
                  <c:v>0.16294402666667407</c:v>
                </c:pt>
                <c:pt idx="265">
                  <c:v>0.16139780182912145</c:v>
                </c:pt>
                <c:pt idx="266">
                  <c:v>0.15983727237787762</c:v>
                </c:pt>
                <c:pt idx="267">
                  <c:v>0.1582626187360561</c:v>
                </c:pt>
                <c:pt idx="268">
                  <c:v>0.15667402437131481</c:v>
                </c:pt>
                <c:pt idx="269">
                  <c:v>0.15507167585614498</c:v>
                </c:pt>
                <c:pt idx="270">
                  <c:v>0.15345576293150656</c:v>
                </c:pt>
                <c:pt idx="271">
                  <c:v>0.15182647857400589</c:v>
                </c:pt>
                <c:pt idx="272">
                  <c:v>0.1501840190668248</c:v>
                </c:pt>
                <c:pt idx="273">
                  <c:v>0.14852858407462705</c:v>
                </c:pt>
                <c:pt idx="274">
                  <c:v>0.14686037672267721</c:v>
                </c:pt>
                <c:pt idx="275">
                  <c:v>0.1451796036804312</c:v>
                </c:pt>
                <c:pt idx="276">
                  <c:v>0.1434864752498658</c:v>
                </c:pt>
                <c:pt idx="277">
                  <c:v>0.14178120545884207</c:v>
                </c:pt>
                <c:pt idx="278">
                  <c:v>0.1400640121598104</c:v>
                </c:pt>
                <c:pt idx="279">
                  <c:v>0.13833511713419169</c:v>
                </c:pt>
                <c:pt idx="280">
                  <c:v>0.13659474620278983</c:v>
                </c:pt>
                <c:pt idx="281">
                  <c:v>0.13484312934261672</c:v>
                </c:pt>
                <c:pt idx="282">
                  <c:v>0.13308050081053899</c:v>
                </c:pt>
                <c:pt idx="283">
                  <c:v>0.13130709927418363</c:v>
                </c:pt>
                <c:pt idx="284">
                  <c:v>0.12952316795057403</c:v>
                </c:pt>
                <c:pt idx="285">
                  <c:v>0.1277289547530002</c:v>
                </c:pt>
                <c:pt idx="286">
                  <c:v>0.12592471244666603</c:v>
                </c:pt>
                <c:pt idx="287">
                  <c:v>0.12411069881369675</c:v>
                </c:pt>
                <c:pt idx="288">
                  <c:v>0.12228717682813325</c:v>
                </c:pt>
                <c:pt idx="289">
                  <c:v>0.12045441484159038</c:v>
                </c:pt>
                <c:pt idx="290">
                  <c:v>0.11861268678030407</c:v>
                </c:pt>
                <c:pt idx="291">
                  <c:v>0.11676227235435424</c:v>
                </c:pt>
                <c:pt idx="292">
                  <c:v>0.114903457279908</c:v>
                </c:pt>
                <c:pt idx="293">
                  <c:v>0.1130365335153974</c:v>
                </c:pt>
                <c:pt idx="294">
                  <c:v>0.11116179951261794</c:v>
                </c:pt>
                <c:pt idx="295">
                  <c:v>0.10927956048381593</c:v>
                </c:pt>
                <c:pt idx="296">
                  <c:v>0.10739012868591888</c:v>
                </c:pt>
                <c:pt idx="297">
                  <c:v>0.10549382372315853</c:v>
                </c:pt>
                <c:pt idx="298">
                  <c:v>0.10359097286944363</c:v>
                </c:pt>
                <c:pt idx="299">
                  <c:v>0.10168191141195021</c:v>
                </c:pt>
                <c:pt idx="300">
                  <c:v>9.9766983017527053E-2</c:v>
                </c:pt>
                <c:pt idx="301">
                  <c:v>9.7846540123648559E-2</c:v>
                </c:pt>
                <c:pt idx="302">
                  <c:v>9.5920944355801688E-2</c:v>
                </c:pt>
                <c:pt idx="303">
                  <c:v>9.3990566973357642E-2</c:v>
                </c:pt>
                <c:pt idx="304">
                  <c:v>9.2055789346166678E-2</c:v>
                </c:pt>
                <c:pt idx="305">
                  <c:v>9.0117003464309536E-2</c:v>
                </c:pt>
                <c:pt idx="306">
                  <c:v>8.8174612483670978E-2</c:v>
                </c:pt>
                <c:pt idx="307">
                  <c:v>8.6229031310239304E-2</c:v>
                </c:pt>
                <c:pt idx="308">
                  <c:v>8.4280687226311934E-2</c:v>
                </c:pt>
                <c:pt idx="309">
                  <c:v>8.2330020562087866E-2</c:v>
                </c:pt>
                <c:pt idx="310">
                  <c:v>8.0377485416459102E-2</c:v>
                </c:pt>
                <c:pt idx="311">
                  <c:v>7.8423550431187136E-2</c:v>
                </c:pt>
                <c:pt idx="312">
                  <c:v>7.6468699623057759E-2</c:v>
                </c:pt>
                <c:pt idx="313">
                  <c:v>7.4513433279065081E-2</c:v>
                </c:pt>
                <c:pt idx="314">
                  <c:v>7.2558268920186839E-2</c:v>
                </c:pt>
                <c:pt idx="315">
                  <c:v>7.0603742339876055E-2</c:v>
                </c:pt>
                <c:pt idx="316">
                  <c:v>6.8650408724029374E-2</c:v>
                </c:pt>
                <c:pt idx="317">
                  <c:v>6.6698843859898826E-2</c:v>
                </c:pt>
                <c:pt idx="318">
                  <c:v>6.4749645442205225E-2</c:v>
                </c:pt>
                <c:pt idx="319">
                  <c:v>6.2803434485598761E-2</c:v>
                </c:pt>
                <c:pt idx="320">
                  <c:v>6.0860856853606336E-2</c:v>
                </c:pt>
                <c:pt idx="321">
                  <c:v>5.8922584915328417E-2</c:v>
                </c:pt>
                <c:pt idx="322">
                  <c:v>5.6989319342402554E-2</c:v>
                </c:pt>
                <c:pt idx="323">
                  <c:v>5.5061791060176987E-2</c:v>
                </c:pt>
                <c:pt idx="324">
                  <c:v>5.3140763368638863E-2</c:v>
                </c:pt>
                <c:pt idx="325">
                  <c:v>5.122703425045793E-2</c:v>
                </c:pt>
                <c:pt idx="326">
                  <c:v>4.9321438885563972E-2</c:v>
                </c:pt>
                <c:pt idx="327">
                  <c:v>4.7424852394011112E-2</c:v>
                </c:pt>
                <c:pt idx="328">
                  <c:v>4.5538192831535429E-2</c:v>
                </c:pt>
                <c:pt idx="329">
                  <c:v>4.3662424465241122E-2</c:v>
                </c:pt>
                <c:pt idx="330">
                  <c:v>4.1798561360297984E-2</c:v>
                </c:pt>
                <c:pt idx="331">
                  <c:v>3.9947671312485028E-2</c:v>
                </c:pt>
                <c:pt idx="332">
                  <c:v>3.811088016593308E-2</c:v>
                </c:pt>
                <c:pt idx="333">
                  <c:v>3.6289376560619153E-2</c:v>
                </c:pt>
                <c:pt idx="334">
                  <c:v>3.4484417160129212E-2</c:v>
                </c:pt>
                <c:pt idx="335">
                  <c:v>3.2697332417100704E-2</c:v>
                </c:pt>
                <c:pt idx="336">
                  <c:v>3.0929532941702635E-2</c:v>
                </c:pt>
                <c:pt idx="337">
                  <c:v>2.9182516547723365E-2</c:v>
                </c:pt>
                <c:pt idx="338">
                  <c:v>2.7457876061514095E-2</c:v>
                </c:pt>
                <c:pt idx="339">
                  <c:v>2.5757307991451029E-2</c:v>
                </c:pt>
                <c:pt idx="340">
                  <c:v>2.4082622170046596E-2</c:v>
                </c:pt>
                <c:pt idx="341">
                  <c:v>2.243575249771123E-2</c:v>
                </c:pt>
                <c:pt idx="342">
                  <c:v>2.0818768936912452E-2</c:v>
                </c:pt>
                <c:pt idx="343">
                  <c:v>1.9233890928578416E-2</c:v>
                </c:pt>
                <c:pt idx="344">
                  <c:v>1.7683502429692577E-2</c:v>
                </c:pt>
                <c:pt idx="345">
                  <c:v>1.6170168802790642E-2</c:v>
                </c:pt>
                <c:pt idx="346">
                  <c:v>1.469665582531445E-2</c:v>
                </c:pt>
                <c:pt idx="347">
                  <c:v>1.3265951130308521E-2</c:v>
                </c:pt>
                <c:pt idx="348">
                  <c:v>1.1881288440586399E-2</c:v>
                </c:pt>
                <c:pt idx="349">
                  <c:v>1.0546175016781982E-2</c:v>
                </c:pt>
                <c:pt idx="350">
                  <c:v>9.2644228054825899E-3</c:v>
                </c:pt>
                <c:pt idx="351">
                  <c:v>8.0401838450743102E-3</c:v>
                </c:pt>
                <c:pt idx="352">
                  <c:v>6.8779905582269912E-3</c:v>
                </c:pt>
                <c:pt idx="353">
                  <c:v>5.7828016164472853E-3</c:v>
                </c:pt>
                <c:pt idx="354">
                  <c:v>4.7600540684485096E-3</c:v>
                </c:pt>
                <c:pt idx="355">
                  <c:v>3.8157222948704086E-3</c:v>
                </c:pt>
                <c:pt idx="356">
                  <c:v>2.9563838739506579E-3</c:v>
                </c:pt>
                <c:pt idx="357">
                  <c:v>2.189291050893528E-3</c:v>
                </c:pt>
                <c:pt idx="358">
                  <c:v>1.5224425648898499E-3</c:v>
                </c:pt>
                <c:pt idx="359">
                  <c:v>9.6463880391936248E-4</c:v>
                </c:pt>
                <c:pt idx="360">
                  <c:v>5.2546351850658879E-4</c:v>
                </c:pt>
                <c:pt idx="361">
                  <c:v>2.1497245827026523E-4</c:v>
                </c:pt>
                <c:pt idx="362">
                  <c:v>4.1951446902003595E-5</c:v>
                </c:pt>
                <c:pt idx="363">
                  <c:v>-2.8661399903699031E-9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DA-47F9-B1F8-495A4B47395A}"/>
            </c:ext>
          </c:extLst>
        </c:ser>
        <c:ser>
          <c:idx val="1"/>
          <c:order val="1"/>
          <c:tx>
            <c:strRef>
              <c:f>变压器设计!$AU$4</c:f>
              <c:strCache>
                <c:ptCount val="1"/>
                <c:pt idx="0">
                  <c:v>Io</c:v>
                </c:pt>
              </c:strCache>
            </c:strRef>
          </c:tx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变压器设计!$AU$7:$AU$370</c:f>
              <c:numCache>
                <c:formatCode>General</c:formatCode>
                <c:ptCount val="364"/>
                <c:pt idx="0">
                  <c:v>-3.1984414318810636E-9</c:v>
                </c:pt>
                <c:pt idx="1">
                  <c:v>2.1855034769451366E-5</c:v>
                </c:pt>
                <c:pt idx="2">
                  <c:v>8.8044153322073529E-5</c:v>
                </c:pt>
                <c:pt idx="3">
                  <c:v>1.9947486696161911E-4</c:v>
                </c:pt>
                <c:pt idx="4">
                  <c:v>3.570486927622375E-4</c:v>
                </c:pt>
                <c:pt idx="5">
                  <c:v>5.6165507511238928E-4</c:v>
                </c:pt>
                <c:pt idx="6">
                  <c:v>8.1417078441358662E-4</c:v>
                </c:pt>
                <c:pt idx="7">
                  <c:v>1.1154592395351251E-3</c:v>
                </c:pt>
                <c:pt idx="8">
                  <c:v>1.4663697861166396E-3</c:v>
                </c:pt>
                <c:pt idx="9">
                  <c:v>1.867736967079878E-3</c:v>
                </c:pt>
                <c:pt idx="10">
                  <c:v>2.320379793095084E-3</c:v>
                </c:pt>
                <c:pt idx="11">
                  <c:v>2.8251010155449737E-3</c:v>
                </c:pt>
                <c:pt idx="12">
                  <c:v>3.3826864032287253E-3</c:v>
                </c:pt>
                <c:pt idx="13">
                  <c:v>3.9939040236478792E-3</c:v>
                </c:pt>
                <c:pt idx="14">
                  <c:v>4.6595035295722564E-3</c:v>
                </c:pt>
                <c:pt idx="15">
                  <c:v>5.3802154515256474E-3</c:v>
                </c:pt>
                <c:pt idx="16">
                  <c:v>6.156750496803972E-3</c:v>
                </c:pt>
                <c:pt idx="17">
                  <c:v>6.9897988556247865E-3</c:v>
                </c:pt>
                <c:pt idx="18">
                  <c:v>7.8800295149980687E-3</c:v>
                </c:pt>
                <c:pt idx="19">
                  <c:v>8.8280895809019558E-3</c:v>
                </c:pt>
                <c:pt idx="20">
                  <c:v>9.8346036093415398E-3</c:v>
                </c:pt>
                <c:pt idx="21">
                  <c:v>1.0900172946863431E-2</c:v>
                </c:pt>
                <c:pt idx="22">
                  <c:v>1.2025375081093656E-2</c:v>
                </c:pt>
                <c:pt idx="23">
                  <c:v>1.3210763001860595E-2</c:v>
                </c:pt>
                <c:pt idx="24">
                  <c:v>1.4337509948677413E-2</c:v>
                </c:pt>
                <c:pt idx="25">
                  <c:v>1.5348998296572795E-2</c:v>
                </c:pt>
                <c:pt idx="26">
                  <c:v>1.6382777403707558E-2</c:v>
                </c:pt>
                <c:pt idx="27">
                  <c:v>1.7438037978031097E-2</c:v>
                </c:pt>
                <c:pt idx="28">
                  <c:v>1.8514006730901644E-2</c:v>
                </c:pt>
                <c:pt idx="29">
                  <c:v>1.9609943452870964E-2</c:v>
                </c:pt>
                <c:pt idx="30">
                  <c:v>2.0725138354862511E-2</c:v>
                </c:pt>
                <c:pt idx="31">
                  <c:v>2.185890964756609E-2</c:v>
                </c:pt>
                <c:pt idx="32">
                  <c:v>2.3010601335016138E-2</c:v>
                </c:pt>
                <c:pt idx="33">
                  <c:v>2.4179581201061159E-2</c:v>
                </c:pt>
                <c:pt idx="34">
                  <c:v>2.5365238969824906E-2</c:v>
                </c:pt>
                <c:pt idx="35">
                  <c:v>2.6566984623354901E-2</c:v>
                </c:pt>
                <c:pt idx="36">
                  <c:v>2.7784246861490749E-2</c:v>
                </c:pt>
                <c:pt idx="37">
                  <c:v>2.9016471690598632E-2</c:v>
                </c:pt>
                <c:pt idx="40">
                  <c:v>3.0263121129238593E-2</c:v>
                </c:pt>
                <c:pt idx="41">
                  <c:v>3.1523672020084499E-2</c:v>
                </c:pt>
                <c:pt idx="42">
                  <c:v>3.2797614938521916E-2</c:v>
                </c:pt>
                <c:pt idx="43">
                  <c:v>3.4084453189328782E-2</c:v>
                </c:pt>
                <c:pt idx="45">
                  <c:v>3.5383701883711358E-2</c:v>
                </c:pt>
                <c:pt idx="46">
                  <c:v>3.6694887089736755E-2</c:v>
                </c:pt>
                <c:pt idx="47">
                  <c:v>3.8017545049890272E-2</c:v>
                </c:pt>
                <c:pt idx="48">
                  <c:v>3.9351221460092532E-2</c:v>
                </c:pt>
                <c:pt idx="49">
                  <c:v>4.0695470805057352E-2</c:v>
                </c:pt>
                <c:pt idx="50">
                  <c:v>4.2049855745355302E-2</c:v>
                </c:pt>
                <c:pt idx="51">
                  <c:v>4.3413946551982004E-2</c:v>
                </c:pt>
                <c:pt idx="52">
                  <c:v>4.4787320584619927E-2</c:v>
                </c:pt>
                <c:pt idx="53">
                  <c:v>4.6169561810129343E-2</c:v>
                </c:pt>
                <c:pt idx="54">
                  <c:v>4.7560260358118306E-2</c:v>
                </c:pt>
                <c:pt idx="55">
                  <c:v>4.8959012110722532E-2</c:v>
                </c:pt>
                <c:pt idx="56">
                  <c:v>5.0365418323977978E-2</c:v>
                </c:pt>
                <c:pt idx="57">
                  <c:v>5.1779085278399639E-2</c:v>
                </c:pt>
                <c:pt idx="58">
                  <c:v>5.3199623956582766E-2</c:v>
                </c:pt>
                <c:pt idx="59">
                  <c:v>5.4626649745831285E-2</c:v>
                </c:pt>
                <c:pt idx="60">
                  <c:v>5.6059782163984842E-2</c:v>
                </c:pt>
                <c:pt idx="61">
                  <c:v>5.7498644606769171E-2</c:v>
                </c:pt>
                <c:pt idx="62">
                  <c:v>5.8942864115130306E-2</c:v>
                </c:pt>
                <c:pt idx="63">
                  <c:v>6.0392071161142084E-2</c:v>
                </c:pt>
                <c:pt idx="64">
                  <c:v>6.1845899451185724E-2</c:v>
                </c:pt>
                <c:pt idx="65">
                  <c:v>6.3303985745206709E-2</c:v>
                </c:pt>
                <c:pt idx="66">
                  <c:v>6.4765969690947348E-2</c:v>
                </c:pt>
                <c:pt idx="67">
                  <c:v>6.623149367213825E-2</c:v>
                </c:pt>
                <c:pt idx="68">
                  <c:v>6.7700202669710968E-2</c:v>
                </c:pt>
                <c:pt idx="69">
                  <c:v>6.9171744135165414E-2</c:v>
                </c:pt>
                <c:pt idx="70">
                  <c:v>7.0645767875289894E-2</c:v>
                </c:pt>
                <c:pt idx="71">
                  <c:v>7.2121925947491644E-2</c:v>
                </c:pt>
                <c:pt idx="72">
                  <c:v>7.3599872565050711E-2</c:v>
                </c:pt>
                <c:pt idx="73">
                  <c:v>7.5079264011659264E-2</c:v>
                </c:pt>
                <c:pt idx="74">
                  <c:v>7.6559758564653357E-2</c:v>
                </c:pt>
                <c:pt idx="75">
                  <c:v>7.8041016426388624E-2</c:v>
                </c:pt>
                <c:pt idx="76">
                  <c:v>7.9522699663246946E-2</c:v>
                </c:pt>
                <c:pt idx="77">
                  <c:v>8.1004472151799012E-2</c:v>
                </c:pt>
                <c:pt idx="78">
                  <c:v>8.2485999531677928E-2</c:v>
                </c:pt>
                <c:pt idx="79">
                  <c:v>8.3966949164751351E-2</c:v>
                </c:pt>
                <c:pt idx="80">
                  <c:v>8.5446990100205594E-2</c:v>
                </c:pt>
                <c:pt idx="81">
                  <c:v>8.6925793045180333E-2</c:v>
                </c:pt>
                <c:pt idx="82">
                  <c:v>8.8403030340618333E-2</c:v>
                </c:pt>
                <c:pt idx="83">
                  <c:v>8.987837594201295E-2</c:v>
                </c:pt>
                <c:pt idx="84">
                  <c:v>9.1351505404759281E-2</c:v>
                </c:pt>
                <c:pt idx="85">
                  <c:v>9.2822095873829946E-2</c:v>
                </c:pt>
                <c:pt idx="86">
                  <c:v>9.4289826077519234E-2</c:v>
                </c:pt>
                <c:pt idx="87">
                  <c:v>9.5754376325006205E-2</c:v>
                </c:pt>
                <c:pt idx="88">
                  <c:v>9.7215428507512816E-2</c:v>
                </c:pt>
                <c:pt idx="89">
                  <c:v>9.8672666102837203E-2</c:v>
                </c:pt>
                <c:pt idx="90">
                  <c:v>0.1001257741830608</c:v>
                </c:pt>
                <c:pt idx="91">
                  <c:v>0.10157443942523782</c:v>
                </c:pt>
                <c:pt idx="92">
                  <c:v>0.10301835012488537</c:v>
                </c:pt>
                <c:pt idx="93">
                  <c:v>0.10445719621210471</c:v>
                </c:pt>
                <c:pt idx="94">
                  <c:v>0.10589066927017279</c:v>
                </c:pt>
                <c:pt idx="95">
                  <c:v>0.10731846255645014</c:v>
                </c:pt>
                <c:pt idx="96">
                  <c:v>0.10874027102546309</c:v>
                </c:pt>
                <c:pt idx="97">
                  <c:v>0.11015579135402212</c:v>
                </c:pt>
                <c:pt idx="98">
                  <c:v>0.11156472196824734</c:v>
                </c:pt>
                <c:pt idx="99">
                  <c:v>0.11296676307237852</c:v>
                </c:pt>
                <c:pt idx="100">
                  <c:v>0.11436161667925318</c:v>
                </c:pt>
                <c:pt idx="101">
                  <c:v>0.11574898664234055</c:v>
                </c:pt>
                <c:pt idx="102">
                  <c:v>0.11712857868922751</c:v>
                </c:pt>
                <c:pt idx="103">
                  <c:v>0.11850010045645508</c:v>
                </c:pt>
                <c:pt idx="104">
                  <c:v>0.11986326152561026</c:v>
                </c:pt>
                <c:pt idx="105">
                  <c:v>0.12121777346058137</c:v>
                </c:pt>
                <c:pt idx="106">
                  <c:v>0.12256334984589018</c:v>
                </c:pt>
                <c:pt idx="107">
                  <c:v>0.12389970632601802</c:v>
                </c:pt>
                <c:pt idx="108">
                  <c:v>0.12522656064564472</c:v>
                </c:pt>
                <c:pt idx="109">
                  <c:v>0.12654363269072713</c:v>
                </c:pt>
                <c:pt idx="110">
                  <c:v>0.12785064453034106</c:v>
                </c:pt>
                <c:pt idx="111">
                  <c:v>0.12914732045921931</c:v>
                </c:pt>
                <c:pt idx="112">
                  <c:v>0.1304333870409175</c:v>
                </c:pt>
                <c:pt idx="113">
                  <c:v>0.13170857315154502</c:v>
                </c:pt>
                <c:pt idx="114">
                  <c:v>0.13297261002399646</c:v>
                </c:pt>
                <c:pt idx="115">
                  <c:v>0.13422523129262814</c:v>
                </c:pt>
                <c:pt idx="116">
                  <c:v>0.13546617303831979</c:v>
                </c:pt>
                <c:pt idx="117">
                  <c:v>0.13669517383386801</c:v>
                </c:pt>
                <c:pt idx="118">
                  <c:v>0.13791197478965808</c:v>
                </c:pt>
                <c:pt idx="119">
                  <c:v>0.13911631959956341</c:v>
                </c:pt>
                <c:pt idx="120">
                  <c:v>0.14030795458702483</c:v>
                </c:pt>
                <c:pt idx="121">
                  <c:v>0.14148662875125997</c:v>
                </c:pt>
                <c:pt idx="122">
                  <c:v>0.14265209381356014</c:v>
                </c:pt>
                <c:pt idx="123">
                  <c:v>0.14380410426362711</c:v>
                </c:pt>
                <c:pt idx="124">
                  <c:v>0.14494241740591213</c:v>
                </c:pt>
                <c:pt idx="125">
                  <c:v>0.14606679340591064</c:v>
                </c:pt>
                <c:pt idx="126">
                  <c:v>0.14717699533637732</c:v>
                </c:pt>
                <c:pt idx="127">
                  <c:v>0.14827278922342049</c:v>
                </c:pt>
                <c:pt idx="128">
                  <c:v>0.14935394409244024</c:v>
                </c:pt>
                <c:pt idx="129">
                  <c:v>0.15042023201387283</c:v>
                </c:pt>
                <c:pt idx="130">
                  <c:v>0.15147142814870801</c:v>
                </c:pt>
                <c:pt idx="131">
                  <c:v>0.15250731079374449</c:v>
                </c:pt>
                <c:pt idx="132">
                  <c:v>0.15352766142655125</c:v>
                </c:pt>
                <c:pt idx="133">
                  <c:v>0.15453226475010293</c:v>
                </c:pt>
                <c:pt idx="134">
                  <c:v>0.15552090873705873</c:v>
                </c:pt>
                <c:pt idx="135">
                  <c:v>0.1564933846736549</c:v>
                </c:pt>
                <c:pt idx="136">
                  <c:v>0.15744948720318189</c:v>
                </c:pt>
                <c:pt idx="137">
                  <c:v>0.15838901436901814</c:v>
                </c:pt>
                <c:pt idx="138">
                  <c:v>0.15931176765719432</c:v>
                </c:pt>
                <c:pt idx="139">
                  <c:v>0.16021755203845944</c:v>
                </c:pt>
                <c:pt idx="140">
                  <c:v>0.16110617600982605</c:v>
                </c:pt>
                <c:pt idx="141">
                  <c:v>0.16197745163556745</c:v>
                </c:pt>
                <c:pt idx="142">
                  <c:v>0.1628311945876445</c:v>
                </c:pt>
                <c:pt idx="143">
                  <c:v>0.1636672241855377</c:v>
                </c:pt>
                <c:pt idx="144">
                  <c:v>0.16448536343546244</c:v>
                </c:pt>
                <c:pt idx="145">
                  <c:v>0.16528543906894494</c:v>
                </c:pt>
                <c:pt idx="146">
                  <c:v>0.16606728158073933</c:v>
                </c:pt>
                <c:pt idx="147">
                  <c:v>0.16683072526606235</c:v>
                </c:pt>
                <c:pt idx="148">
                  <c:v>0.16757560825712853</c:v>
                </c:pt>
                <c:pt idx="149">
                  <c:v>0.1683017725589657</c:v>
                </c:pt>
                <c:pt idx="150">
                  <c:v>0.16900906408449035</c:v>
                </c:pt>
                <c:pt idx="151">
                  <c:v>0.16969733268882814</c:v>
                </c:pt>
                <c:pt idx="152">
                  <c:v>0.17036643220285827</c:v>
                </c:pt>
                <c:pt idx="153">
                  <c:v>0.17101622046596898</c:v>
                </c:pt>
                <c:pt idx="154">
                  <c:v>0.1716465593580026</c:v>
                </c:pt>
                <c:pt idx="155">
                  <c:v>0.17225731483038034</c:v>
                </c:pt>
                <c:pt idx="156">
                  <c:v>0.17284835693638598</c:v>
                </c:pt>
                <c:pt idx="157">
                  <c:v>0.17341955986059801</c:v>
                </c:pt>
                <c:pt idx="158">
                  <c:v>0.17397080194745349</c:v>
                </c:pt>
                <c:pt idx="159">
                  <c:v>0.17450196572893104</c:v>
                </c:pt>
                <c:pt idx="160">
                  <c:v>0.17501293795134037</c:v>
                </c:pt>
                <c:pt idx="161">
                  <c:v>0.17550360960120392</c:v>
                </c:pt>
                <c:pt idx="162">
                  <c:v>0.17597387593022032</c:v>
                </c:pt>
                <c:pt idx="163">
                  <c:v>0.17642363647929882</c:v>
                </c:pt>
                <c:pt idx="164">
                  <c:v>0.17685279510164958</c:v>
                </c:pt>
                <c:pt idx="165">
                  <c:v>0.17726125998492509</c:v>
                </c:pt>
                <c:pt idx="166">
                  <c:v>0.1776489436723965</c:v>
                </c:pt>
                <c:pt idx="167">
                  <c:v>0.17801576308316228</c:v>
                </c:pt>
                <c:pt idx="168">
                  <c:v>0.17836163953137277</c:v>
                </c:pt>
                <c:pt idx="169">
                  <c:v>0.17868649874446713</c:v>
                </c:pt>
                <c:pt idx="170">
                  <c:v>0.17899027088041361</c:v>
                </c:pt>
                <c:pt idx="171">
                  <c:v>0.17927289054394357</c:v>
                </c:pt>
                <c:pt idx="172">
                  <c:v>0.1795342968017748</c:v>
                </c:pt>
                <c:pt idx="173">
                  <c:v>0.17977443319681527</c:v>
                </c:pt>
                <c:pt idx="174">
                  <c:v>0.17999324776134254</c:v>
                </c:pt>
                <c:pt idx="175">
                  <c:v>0.18019069302915219</c:v>
                </c:pt>
                <c:pt idx="176">
                  <c:v>0.18036672604667126</c:v>
                </c:pt>
                <c:pt idx="177">
                  <c:v>0.18052130838303018</c:v>
                </c:pt>
                <c:pt idx="178">
                  <c:v>0.18065440613909028</c:v>
                </c:pt>
                <c:pt idx="179">
                  <c:v>0.18076598995542253</c:v>
                </c:pt>
                <c:pt idx="180">
                  <c:v>0.18085603501923458</c:v>
                </c:pt>
                <c:pt idx="181">
                  <c:v>0.18092452107024209</c:v>
                </c:pt>
                <c:pt idx="182">
                  <c:v>0.18097143240548294</c:v>
                </c:pt>
                <c:pt idx="183">
                  <c:v>0.18099675788307243</c:v>
                </c:pt>
                <c:pt idx="184">
                  <c:v>0.18100049092489726</c:v>
                </c:pt>
                <c:pt idx="185">
                  <c:v>0.18098262951824712</c:v>
                </c:pt>
                <c:pt idx="186">
                  <c:v>0.18094317621638459</c:v>
                </c:pt>
                <c:pt idx="187">
                  <c:v>0.18088213813805198</c:v>
                </c:pt>
                <c:pt idx="188">
                  <c:v>0.18079952696591567</c:v>
                </c:pt>
                <c:pt idx="189">
                  <c:v>0.18069535894394892</c:v>
                </c:pt>
                <c:pt idx="190">
                  <c:v>0.1805696548737554</c:v>
                </c:pt>
                <c:pt idx="191">
                  <c:v>0.18042244010983272</c:v>
                </c:pt>
                <c:pt idx="192">
                  <c:v>0.18025374455378113</c:v>
                </c:pt>
                <c:pt idx="193">
                  <c:v>0.1800636026474571</c:v>
                </c:pt>
                <c:pt idx="194">
                  <c:v>0.17985205336507862</c:v>
                </c:pt>
                <c:pt idx="195">
                  <c:v>0.17961914020428091</c:v>
                </c:pt>
                <c:pt idx="196">
                  <c:v>0.17936491117613168</c:v>
                </c:pt>
                <c:pt idx="197">
                  <c:v>0.17908941879410722</c:v>
                </c:pt>
                <c:pt idx="198">
                  <c:v>0.17879272006203523</c:v>
                </c:pt>
                <c:pt idx="199">
                  <c:v>0.17847487646100976</c:v>
                </c:pt>
                <c:pt idx="200">
                  <c:v>0.17813595393528542</c:v>
                </c:pt>
                <c:pt idx="201">
                  <c:v>0.17777602287715563</c:v>
                </c:pt>
                <c:pt idx="202">
                  <c:v>0.17739515811082268</c:v>
                </c:pt>
                <c:pt idx="203">
                  <c:v>0.17699343887526653</c:v>
                </c:pt>
                <c:pt idx="204">
                  <c:v>0.17657094880612159</c:v>
                </c:pt>
                <c:pt idx="205">
                  <c:v>0.17612777591656884</c:v>
                </c:pt>
                <c:pt idx="206">
                  <c:v>0.17566401257725078</c:v>
                </c:pt>
                <c:pt idx="207">
                  <c:v>0.17517975549522241</c:v>
                </c:pt>
                <c:pt idx="208">
                  <c:v>0.17467510569194483</c:v>
                </c:pt>
                <c:pt idx="209">
                  <c:v>0.17415016848033182</c:v>
                </c:pt>
                <c:pt idx="210">
                  <c:v>0.17360505344086416</c:v>
                </c:pt>
                <c:pt idx="211">
                  <c:v>0.17303987439677734</c:v>
                </c:pt>
                <c:pt idx="212">
                  <c:v>0.17245474938834002</c:v>
                </c:pt>
                <c:pt idx="213">
                  <c:v>0.1718498006462322</c:v>
                </c:pt>
                <c:pt idx="214">
                  <c:v>0.17122515456403731</c:v>
                </c:pt>
                <c:pt idx="215">
                  <c:v>0.17058094166986296</c:v>
                </c:pt>
                <c:pt idx="216">
                  <c:v>0.16991729659710117</c:v>
                </c:pt>
                <c:pt idx="217">
                  <c:v>0.16923435805434744</c:v>
                </c:pt>
                <c:pt idx="218">
                  <c:v>0.16853226879448846</c:v>
                </c:pt>
                <c:pt idx="219">
                  <c:v>0.16781117558298006</c:v>
                </c:pt>
                <c:pt idx="220">
                  <c:v>0.16707122916532621</c:v>
                </c:pt>
                <c:pt idx="221">
                  <c:v>0.16631258423378026</c:v>
                </c:pt>
                <c:pt idx="222">
                  <c:v>0.16553539939328371</c:v>
                </c:pt>
                <c:pt idx="223">
                  <c:v>0.16473983712666196</c:v>
                </c:pt>
                <c:pt idx="224">
                  <c:v>0.16392606375909427</c:v>
                </c:pt>
                <c:pt idx="225">
                  <c:v>0.16309424942187933</c:v>
                </c:pt>
                <c:pt idx="226">
                  <c:v>0.16224456801551526</c:v>
                </c:pt>
                <c:pt idx="227">
                  <c:v>0.16137719717211479</c:v>
                </c:pt>
                <c:pt idx="228">
                  <c:v>0.16049231821717819</c:v>
                </c:pt>
                <c:pt idx="229">
                  <c:v>0.15959011613074511</c:v>
                </c:pt>
                <c:pt idx="230">
                  <c:v>0.1586707795079477</c:v>
                </c:pt>
                <c:pt idx="231">
                  <c:v>0.15773450051899088</c:v>
                </c:pt>
                <c:pt idx="232">
                  <c:v>0.15678147486858135</c:v>
                </c:pt>
                <c:pt idx="233">
                  <c:v>0.15581190175483314</c:v>
                </c:pt>
                <c:pt idx="234">
                  <c:v>0.15482598382767315</c:v>
                </c:pt>
                <c:pt idx="235">
                  <c:v>0.15382392714677609</c:v>
                </c:pt>
                <c:pt idx="236">
                  <c:v>0.15280594113905402</c:v>
                </c:pt>
                <c:pt idx="237">
                  <c:v>0.15177223855573141</c:v>
                </c:pt>
                <c:pt idx="238">
                  <c:v>0.15072303542903362</c:v>
                </c:pt>
                <c:pt idx="239">
                  <c:v>0.14965855102851922</c:v>
                </c:pt>
                <c:pt idx="240">
                  <c:v>0.14857900781708994</c:v>
                </c:pt>
                <c:pt idx="241">
                  <c:v>0.14748463140670734</c:v>
                </c:pt>
                <c:pt idx="242">
                  <c:v>0.14637565051385232</c:v>
                </c:pt>
                <c:pt idx="243">
                  <c:v>0.14525229691476138</c:v>
                </c:pt>
                <c:pt idx="244">
                  <c:v>0.14411480540047611</c:v>
                </c:pt>
                <c:pt idx="245">
                  <c:v>0.14296341373174123</c:v>
                </c:pt>
                <c:pt idx="246">
                  <c:v>0.14179836259379255</c:v>
                </c:pt>
                <c:pt idx="247">
                  <c:v>0.14061989555107207</c:v>
                </c:pt>
                <c:pt idx="248">
                  <c:v>0.13942825900191239</c:v>
                </c:pt>
                <c:pt idx="249">
                  <c:v>0.13822370213323323</c:v>
                </c:pt>
                <c:pt idx="250">
                  <c:v>0.13700647687529496</c:v>
                </c:pt>
                <c:pt idx="251">
                  <c:v>0.13577683785655242</c:v>
                </c:pt>
                <c:pt idx="252">
                  <c:v>0.13453504235865957</c:v>
                </c:pt>
                <c:pt idx="253">
                  <c:v>0.13328135027167329</c:v>
                </c:pt>
                <c:pt idx="254">
                  <c:v>0.13201602404950577</c:v>
                </c:pt>
                <c:pt idx="255">
                  <c:v>0.13073932866568319</c:v>
                </c:pt>
                <c:pt idx="256">
                  <c:v>0.12945153156946021</c:v>
                </c:pt>
                <c:pt idx="257">
                  <c:v>0.12815290264235304</c:v>
                </c:pt>
                <c:pt idx="258">
                  <c:v>0.12684371415514903</c:v>
                </c:pt>
                <c:pt idx="259">
                  <c:v>0.12552424072545379</c:v>
                </c:pt>
                <c:pt idx="260">
                  <c:v>0.12419475927584456</c:v>
                </c:pt>
                <c:pt idx="261">
                  <c:v>0.12285554899269452</c:v>
                </c:pt>
                <c:pt idx="262">
                  <c:v>0.12150689128574117</c:v>
                </c:pt>
                <c:pt idx="263">
                  <c:v>0.12014906974847119</c:v>
                </c:pt>
                <c:pt idx="264">
                  <c:v>0.11878237011940225</c:v>
                </c:pt>
                <c:pt idx="265">
                  <c:v>0.11740708024433827</c:v>
                </c:pt>
                <c:pt idx="266">
                  <c:v>0.11602349003968898</c:v>
                </c:pt>
                <c:pt idx="267">
                  <c:v>0.11463189145693699</c:v>
                </c:pt>
                <c:pt idx="268">
                  <c:v>0.11323257844835052</c:v>
                </c:pt>
                <c:pt idx="269">
                  <c:v>0.11182584693403698</c:v>
                </c:pt>
                <c:pt idx="270">
                  <c:v>0.11041199477044204</c:v>
                </c:pt>
                <c:pt idx="271">
                  <c:v>0.1089913217204008</c:v>
                </c:pt>
                <c:pt idx="272">
                  <c:v>0.10756412942485763</c:v>
                </c:pt>
                <c:pt idx="273">
                  <c:v>0.1061307213763726</c:v>
                </c:pt>
                <c:pt idx="274">
                  <c:v>0.10469140289454128</c:v>
                </c:pt>
                <c:pt idx="275">
                  <c:v>0.10324648110346245</c:v>
                </c:pt>
                <c:pt idx="276">
                  <c:v>0.10179626491139532</c:v>
                </c:pt>
                <c:pt idx="277">
                  <c:v>0.10034106499275204</c:v>
                </c:pt>
                <c:pt idx="278">
                  <c:v>9.8881193772586848E-2</c:v>
                </c:pt>
                <c:pt idx="279">
                  <c:v>9.7416965413747364E-2</c:v>
                </c:pt>
                <c:pt idx="280">
                  <c:v>9.594869580686366E-2</c:v>
                </c:pt>
                <c:pt idx="281">
                  <c:v>9.4476702563364892E-2</c:v>
                </c:pt>
                <c:pt idx="282">
                  <c:v>9.3001305011720478E-2</c:v>
                </c:pt>
                <c:pt idx="283">
                  <c:v>9.152282419711856E-2</c:v>
                </c:pt>
                <c:pt idx="284">
                  <c:v>9.0041582884806834E-2</c:v>
                </c:pt>
                <c:pt idx="285">
                  <c:v>8.8557905567333381E-2</c:v>
                </c:pt>
                <c:pt idx="286">
                  <c:v>8.707211847594494E-2</c:v>
                </c:pt>
                <c:pt idx="287">
                  <c:v>8.5584549596412443E-2</c:v>
                </c:pt>
                <c:pt idx="288">
                  <c:v>8.4095528689573693E-2</c:v>
                </c:pt>
                <c:pt idx="289">
                  <c:v>8.260538731690624E-2</c:v>
                </c:pt>
                <c:pt idx="290">
                  <c:v>8.1114458871456033E-2</c:v>
                </c:pt>
                <c:pt idx="291">
                  <c:v>7.9623078614481826E-2</c:v>
                </c:pt>
                <c:pt idx="292">
                  <c:v>7.8131583718190886E-2</c:v>
                </c:pt>
                <c:pt idx="293">
                  <c:v>7.6640313314974909E-2</c:v>
                </c:pt>
                <c:pt idx="294">
                  <c:v>7.5149608553580827E-2</c:v>
                </c:pt>
                <c:pt idx="295">
                  <c:v>7.3659812662686466E-2</c:v>
                </c:pt>
                <c:pt idx="296">
                  <c:v>7.2171271022384506E-2</c:v>
                </c:pt>
                <c:pt idx="297">
                  <c:v>7.0684331244114371E-2</c:v>
                </c:pt>
                <c:pt idx="298">
                  <c:v>6.9199343259628801E-2</c:v>
                </c:pt>
                <c:pt idx="299">
                  <c:v>6.7716659419620767E-2</c:v>
                </c:pt>
                <c:pt idx="300">
                  <c:v>6.623663460269015E-2</c:v>
                </c:pt>
                <c:pt idx="301">
                  <c:v>6.4759626335382528E-2</c:v>
                </c:pt>
                <c:pt idx="302">
                  <c:v>6.3285994924090677E-2</c:v>
                </c:pt>
                <c:pt idx="303">
                  <c:v>6.1816103599674647E-2</c:v>
                </c:pt>
                <c:pt idx="304">
                  <c:v>6.0350318675729445E-2</c:v>
                </c:pt>
                <c:pt idx="305">
                  <c:v>5.8889009721500511E-2</c:v>
                </c:pt>
                <c:pt idx="306">
                  <c:v>5.7432549750542031E-2</c:v>
                </c:pt>
                <c:pt idx="307">
                  <c:v>5.5981315426297758E-2</c:v>
                </c:pt>
                <c:pt idx="308">
                  <c:v>5.4535687285892455E-2</c:v>
                </c:pt>
                <c:pt idx="309">
                  <c:v>5.3096049983535031E-2</c:v>
                </c:pt>
                <c:pt idx="310">
                  <c:v>5.1662792555055327E-2</c:v>
                </c:pt>
                <c:pt idx="311">
                  <c:v>5.0236308705240498E-2</c:v>
                </c:pt>
                <c:pt idx="312">
                  <c:v>4.8816997119785419E-2</c:v>
                </c:pt>
                <c:pt idx="313">
                  <c:v>4.7405261803838104E-2</c:v>
                </c:pt>
                <c:pt idx="314">
                  <c:v>4.6001512449313102E-2</c:v>
                </c:pt>
                <c:pt idx="315">
                  <c:v>4.4606164833346486E-2</c:v>
                </c:pt>
                <c:pt idx="316">
                  <c:v>4.3219641250498424E-2</c:v>
                </c:pt>
                <c:pt idx="317">
                  <c:v>4.1842370981561461E-2</c:v>
                </c:pt>
                <c:pt idx="318">
                  <c:v>4.0474790802117015E-2</c:v>
                </c:pt>
                <c:pt idx="319">
                  <c:v>3.9117345534296806E-2</c:v>
                </c:pt>
                <c:pt idx="320">
                  <c:v>3.7770488645554677E-2</c:v>
                </c:pt>
                <c:pt idx="321">
                  <c:v>3.6434682898651087E-2</c:v>
                </c:pt>
                <c:pt idx="322">
                  <c:v>3.5110401057483531E-2</c:v>
                </c:pt>
                <c:pt idx="323">
                  <c:v>3.3798126653893076E-2</c:v>
                </c:pt>
                <c:pt idx="324">
                  <c:v>3.2498354821121532E-2</c:v>
                </c:pt>
                <c:pt idx="325">
                  <c:v>3.1211593200213369E-2</c:v>
                </c:pt>
                <c:pt idx="326">
                  <c:v>2.9938362926348716E-2</c:v>
                </c:pt>
                <c:pt idx="327">
                  <c:v>2.8679199702876038E-2</c:v>
                </c:pt>
                <c:pt idx="328">
                  <c:v>2.743465497169115E-2</c:v>
                </c:pt>
                <c:pt idx="329">
                  <c:v>2.6205297189608259E-2</c:v>
                </c:pt>
                <c:pt idx="330">
                  <c:v>2.4991713221490464E-2</c:v>
                </c:pt>
                <c:pt idx="331">
                  <c:v>2.3794509862187025E-2</c:v>
                </c:pt>
                <c:pt idx="332">
                  <c:v>2.261431550076928E-2</c:v>
                </c:pt>
                <c:pt idx="333">
                  <c:v>2.1451781942213175E-2</c:v>
                </c:pt>
                <c:pt idx="334">
                  <c:v>2.0307586403545512E-2</c:v>
                </c:pt>
                <c:pt idx="335">
                  <c:v>1.9182433703626645E-2</c:v>
                </c:pt>
                <c:pt idx="336">
                  <c:v>1.8077058668189341E-2</c:v>
                </c:pt>
                <c:pt idx="337">
                  <c:v>1.6992228774574118E-2</c:v>
                </c:pt>
                <c:pt idx="338">
                  <c:v>1.5764181918603109E-2</c:v>
                </c:pt>
                <c:pt idx="339">
                  <c:v>1.445686457345881E-2</c:v>
                </c:pt>
                <c:pt idx="340">
                  <c:v>1.3210763001860665E-2</c:v>
                </c:pt>
                <c:pt idx="341">
                  <c:v>1.2025375081093678E-2</c:v>
                </c:pt>
                <c:pt idx="342">
                  <c:v>1.0900172946863462E-2</c:v>
                </c:pt>
                <c:pt idx="343">
                  <c:v>9.8346036093415346E-3</c:v>
                </c:pt>
                <c:pt idx="344">
                  <c:v>8.8280895809020096E-3</c:v>
                </c:pt>
                <c:pt idx="345">
                  <c:v>7.8800295149980791E-3</c:v>
                </c:pt>
                <c:pt idx="346">
                  <c:v>6.9897988556247648E-3</c:v>
                </c:pt>
                <c:pt idx="347">
                  <c:v>6.1567504968039997E-3</c:v>
                </c:pt>
                <c:pt idx="348">
                  <c:v>5.3802154515256474E-3</c:v>
                </c:pt>
                <c:pt idx="349">
                  <c:v>4.6595035295722634E-3</c:v>
                </c:pt>
                <c:pt idx="350">
                  <c:v>3.9939040236478922E-3</c:v>
                </c:pt>
                <c:pt idx="351">
                  <c:v>3.3826864032287466E-3</c:v>
                </c:pt>
                <c:pt idx="352">
                  <c:v>2.8251010155449703E-3</c:v>
                </c:pt>
                <c:pt idx="353">
                  <c:v>2.3203797930951096E-3</c:v>
                </c:pt>
                <c:pt idx="354">
                  <c:v>1.8677369670798843E-3</c:v>
                </c:pt>
                <c:pt idx="355">
                  <c:v>1.46636978611665E-3</c:v>
                </c:pt>
                <c:pt idx="356">
                  <c:v>1.1154592395351375E-3</c:v>
                </c:pt>
                <c:pt idx="357">
                  <c:v>8.1417078441358586E-4</c:v>
                </c:pt>
                <c:pt idx="358">
                  <c:v>5.6165507511239101E-4</c:v>
                </c:pt>
                <c:pt idx="359">
                  <c:v>3.5704869276223186E-4</c:v>
                </c:pt>
                <c:pt idx="360">
                  <c:v>1.9947486696162325E-4</c:v>
                </c:pt>
                <c:pt idx="361">
                  <c:v>8.8044153322072756E-5</c:v>
                </c:pt>
                <c:pt idx="362">
                  <c:v>2.1855034769453724E-5</c:v>
                </c:pt>
                <c:pt idx="363">
                  <c:v>-3.1984414318810636E-9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DA-47F9-B1F8-495A4B473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1600128"/>
        <c:axId val="-2041810560"/>
      </c:scatterChart>
      <c:valAx>
        <c:axId val="-2041600128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400" b="1" i="0" baseline="0">
                    <a:effectLst/>
                  </a:rPr>
                  <a:t>θ</a:t>
                </a:r>
                <a:r>
                  <a:rPr lang="zh-CN" altLang="en-US" sz="1400" b="1" i="0" baseline="0">
                    <a:effectLst/>
                  </a:rPr>
                  <a:t>（工频周期）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438917991939798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1810560"/>
        <c:crosses val="autoZero"/>
        <c:crossBetween val="midCat"/>
        <c:majorUnit val="0.5"/>
      </c:valAx>
      <c:valAx>
        <c:axId val="-20418105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2041600128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3257298379222799"/>
          <c:y val="5.3780302156512499E-2"/>
          <c:w val="0.165670856997157"/>
          <c:h val="0.1926072299854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调光电感峰值电流</a:t>
            </a:r>
            <a:r>
              <a:rPr lang="en-US" altLang="zh-CN"/>
              <a:t>Ipk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221423547248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097991115017"/>
          <c:y val="0.16207829232880999"/>
          <c:w val="0.80161253905487195"/>
          <c:h val="0.634128017154750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变压器设计!$BT$4</c:f>
              <c:strCache>
                <c:ptCount val="1"/>
                <c:pt idx="0">
                  <c:v>Ipk_triac</c:v>
                </c:pt>
              </c:strCache>
            </c:strRef>
          </c:tx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变压器设计!$BT$7:$BT$370</c:f>
              <c:numCache>
                <c:formatCode>General</c:formatCode>
                <c:ptCount val="3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0.50460422399753768</c:v>
                </c:pt>
                <c:pt idx="124">
                  <c:v>0.50712734133709891</c:v>
                </c:pt>
                <c:pt idx="125">
                  <c:v>0.509611838966194</c:v>
                </c:pt>
                <c:pt idx="126">
                  <c:v>0.51205752768070933</c:v>
                </c:pt>
                <c:pt idx="127">
                  <c:v>0.51446422123198032</c:v>
                </c:pt>
                <c:pt idx="128">
                  <c:v>0.51683173634097557</c:v>
                </c:pt>
                <c:pt idx="129">
                  <c:v>0.51915989271225282</c:v>
                </c:pt>
                <c:pt idx="130">
                  <c:v>0.52144851304769091</c:v>
                </c:pt>
                <c:pt idx="131">
                  <c:v>0.52369742305999023</c:v>
                </c:pt>
                <c:pt idx="132">
                  <c:v>0.52590645148594672</c:v>
                </c:pt>
                <c:pt idx="133">
                  <c:v>0.52807543009949276</c:v>
                </c:pt>
                <c:pt idx="134">
                  <c:v>0.53020419372450978</c:v>
                </c:pt>
                <c:pt idx="135">
                  <c:v>0.53229258024740544</c:v>
                </c:pt>
                <c:pt idx="136">
                  <c:v>0.53434043062946079</c:v>
                </c:pt>
                <c:pt idx="137">
                  <c:v>0.53634758891894063</c:v>
                </c:pt>
                <c:pt idx="138">
                  <c:v>0.53831390226297027</c:v>
                </c:pt>
                <c:pt idx="139">
                  <c:v>0.54023922091917564</c:v>
                </c:pt>
                <c:pt idx="140">
                  <c:v>0.54212339826708666</c:v>
                </c:pt>
                <c:pt idx="141">
                  <c:v>0.54396629081930359</c:v>
                </c:pt>
                <c:pt idx="142">
                  <c:v>0.54576775823242352</c:v>
                </c:pt>
                <c:pt idx="143">
                  <c:v>0.54752766331772817</c:v>
                </c:pt>
                <c:pt idx="144">
                  <c:v>0.54924587205163167</c:v>
                </c:pt>
                <c:pt idx="145">
                  <c:v>0.55092225358588665</c:v>
                </c:pt>
                <c:pt idx="146">
                  <c:v>0.55255668025754878</c:v>
                </c:pt>
                <c:pt idx="147">
                  <c:v>0.55414902759869911</c:v>
                </c:pt>
                <c:pt idx="148">
                  <c:v>0.55569917434592264</c:v>
                </c:pt>
                <c:pt idx="149">
                  <c:v>0.55720700244954291</c:v>
                </c:pt>
                <c:pt idx="150">
                  <c:v>0.55867239708261207</c:v>
                </c:pt>
                <c:pt idx="151">
                  <c:v>0.56009524664965527</c:v>
                </c:pt>
                <c:pt idx="152">
                  <c:v>0.56147544279516903</c:v>
                </c:pt>
                <c:pt idx="153">
                  <c:v>0.5628128804118735</c:v>
                </c:pt>
                <c:pt idx="154">
                  <c:v>0.56410745764871584</c:v>
                </c:pt>
                <c:pt idx="155">
                  <c:v>0.56535907591862744</c:v>
                </c:pt>
                <c:pt idx="156">
                  <c:v>0.56656763990603121</c:v>
                </c:pt>
                <c:pt idx="157">
                  <c:v>0.5677330575741002</c:v>
                </c:pt>
                <c:pt idx="158">
                  <c:v>0.56885524017176714</c:v>
                </c:pt>
                <c:pt idx="159">
                  <c:v>0.56993410224048235</c:v>
                </c:pt>
                <c:pt idx="160">
                  <c:v>0.57096956162072243</c:v>
                </c:pt>
                <c:pt idx="161">
                  <c:v>0.57196153945824657</c:v>
                </c:pt>
                <c:pt idx="162">
                  <c:v>0.57290996021010165</c:v>
                </c:pt>
                <c:pt idx="163">
                  <c:v>0.57381475165037565</c:v>
                </c:pt>
                <c:pt idx="164">
                  <c:v>0.57467584487569745</c:v>
                </c:pt>
                <c:pt idx="165">
                  <c:v>0.57549317431048397</c:v>
                </c:pt>
                <c:pt idx="166">
                  <c:v>0.57626667771193407</c:v>
                </c:pt>
                <c:pt idx="167">
                  <c:v>0.57699629617476955</c:v>
                </c:pt>
                <c:pt idx="168">
                  <c:v>0.57768197413571931</c:v>
                </c:pt>
                <c:pt idx="169">
                  <c:v>0.57832365937775188</c:v>
                </c:pt>
                <c:pt idx="170">
                  <c:v>0.57892130303405154</c:v>
                </c:pt>
                <c:pt idx="171">
                  <c:v>0.5794748595917405</c:v>
                </c:pt>
                <c:pt idx="172">
                  <c:v>0.57998428689534309</c:v>
                </c:pt>
                <c:pt idx="173">
                  <c:v>0.58044954614999844</c:v>
                </c:pt>
                <c:pt idx="174">
                  <c:v>0.58087060192441253</c:v>
                </c:pt>
                <c:pt idx="175">
                  <c:v>0.58124742215355818</c:v>
                </c:pt>
                <c:pt idx="176">
                  <c:v>0.58157997814111595</c:v>
                </c:pt>
                <c:pt idx="177">
                  <c:v>0.58186824456165964</c:v>
                </c:pt>
                <c:pt idx="178">
                  <c:v>0.58211219946258563</c:v>
                </c:pt>
                <c:pt idx="179">
                  <c:v>0.58231182426578343</c:v>
                </c:pt>
                <c:pt idx="180">
                  <c:v>0.58246710376905153</c:v>
                </c:pt>
                <c:pt idx="181">
                  <c:v>0.58257802614725462</c:v>
                </c:pt>
                <c:pt idx="182">
                  <c:v>0.58264458295322386</c:v>
                </c:pt>
                <c:pt idx="183">
                  <c:v>0.5826667691184011</c:v>
                </c:pt>
                <c:pt idx="184">
                  <c:v>0.58264458295322386</c:v>
                </c:pt>
                <c:pt idx="185">
                  <c:v>0.58257802614725462</c:v>
                </c:pt>
                <c:pt idx="186">
                  <c:v>0.58246710376905153</c:v>
                </c:pt>
                <c:pt idx="187">
                  <c:v>0.58231182426578343</c:v>
                </c:pt>
                <c:pt idx="188">
                  <c:v>0.58211219946258563</c:v>
                </c:pt>
                <c:pt idx="189">
                  <c:v>0.58186824456165964</c:v>
                </c:pt>
                <c:pt idx="190">
                  <c:v>0.58157997814111595</c:v>
                </c:pt>
                <c:pt idx="191">
                  <c:v>0.58124742215355818</c:v>
                </c:pt>
                <c:pt idx="192">
                  <c:v>0.58087060192441253</c:v>
                </c:pt>
                <c:pt idx="193">
                  <c:v>0.58044954614999844</c:v>
                </c:pt>
                <c:pt idx="194">
                  <c:v>0.57998428689534332</c:v>
                </c:pt>
                <c:pt idx="195">
                  <c:v>0.57947485959174061</c:v>
                </c:pt>
                <c:pt idx="196">
                  <c:v>0.57892130303405154</c:v>
                </c:pt>
                <c:pt idx="197">
                  <c:v>0.57832365937775188</c:v>
                </c:pt>
                <c:pt idx="198">
                  <c:v>0.57768197413571931</c:v>
                </c:pt>
                <c:pt idx="199">
                  <c:v>0.57699629617476955</c:v>
                </c:pt>
                <c:pt idx="200">
                  <c:v>0.57626667771193407</c:v>
                </c:pt>
                <c:pt idx="201">
                  <c:v>0.57549317431048386</c:v>
                </c:pt>
                <c:pt idx="202">
                  <c:v>0.57467584487569756</c:v>
                </c:pt>
                <c:pt idx="203">
                  <c:v>0.57381475165037565</c:v>
                </c:pt>
                <c:pt idx="204">
                  <c:v>0.57290996021010165</c:v>
                </c:pt>
                <c:pt idx="205">
                  <c:v>0.57196153945824657</c:v>
                </c:pt>
                <c:pt idx="206">
                  <c:v>0.57096956162072243</c:v>
                </c:pt>
                <c:pt idx="207">
                  <c:v>0.56993410224048235</c:v>
                </c:pt>
                <c:pt idx="208">
                  <c:v>0.56885524017176714</c:v>
                </c:pt>
                <c:pt idx="209">
                  <c:v>0.5677330575741002</c:v>
                </c:pt>
                <c:pt idx="210">
                  <c:v>0.56656763990603121</c:v>
                </c:pt>
                <c:pt idx="211">
                  <c:v>0.56535907591862744</c:v>
                </c:pt>
                <c:pt idx="212">
                  <c:v>0.56410745764871584</c:v>
                </c:pt>
                <c:pt idx="213">
                  <c:v>0.5628128804118735</c:v>
                </c:pt>
                <c:pt idx="214">
                  <c:v>0.56147544279516903</c:v>
                </c:pt>
                <c:pt idx="215">
                  <c:v>0.56009524664965527</c:v>
                </c:pt>
                <c:pt idx="216">
                  <c:v>0.55867239708261207</c:v>
                </c:pt>
                <c:pt idx="217">
                  <c:v>0.55720700244954313</c:v>
                </c:pt>
                <c:pt idx="218">
                  <c:v>0.55569917434592275</c:v>
                </c:pt>
                <c:pt idx="219">
                  <c:v>0.55414902759869922</c:v>
                </c:pt>
                <c:pt idx="220">
                  <c:v>0.55255668025754889</c:v>
                </c:pt>
                <c:pt idx="221">
                  <c:v>0.55092225358588665</c:v>
                </c:pt>
                <c:pt idx="222">
                  <c:v>0.54924587205163167</c:v>
                </c:pt>
                <c:pt idx="223">
                  <c:v>0.54752766331772817</c:v>
                </c:pt>
                <c:pt idx="224">
                  <c:v>0.54576775823242352</c:v>
                </c:pt>
                <c:pt idx="225">
                  <c:v>0.54396629081930359</c:v>
                </c:pt>
                <c:pt idx="226">
                  <c:v>0.54212339826708666</c:v>
                </c:pt>
                <c:pt idx="227">
                  <c:v>0.54023922091917564</c:v>
                </c:pt>
                <c:pt idx="228">
                  <c:v>0.53831390226297027</c:v>
                </c:pt>
                <c:pt idx="229">
                  <c:v>0.53634758891894085</c:v>
                </c:pt>
                <c:pt idx="230">
                  <c:v>0.53434043062946102</c:v>
                </c:pt>
                <c:pt idx="231">
                  <c:v>0.53229258024740556</c:v>
                </c:pt>
                <c:pt idx="232">
                  <c:v>0.53020419372450978</c:v>
                </c:pt>
                <c:pt idx="233">
                  <c:v>0.52807543009949287</c:v>
                </c:pt>
                <c:pt idx="234">
                  <c:v>0.52590645148594672</c:v>
                </c:pt>
                <c:pt idx="235">
                  <c:v>0.52369742305999023</c:v>
                </c:pt>
                <c:pt idx="236">
                  <c:v>0.5214485130476908</c:v>
                </c:pt>
                <c:pt idx="237">
                  <c:v>0.51915989271225282</c:v>
                </c:pt>
                <c:pt idx="238">
                  <c:v>0.51683173634097568</c:v>
                </c:pt>
                <c:pt idx="239">
                  <c:v>0.51446422123198043</c:v>
                </c:pt>
                <c:pt idx="240">
                  <c:v>0.51205752768070933</c:v>
                </c:pt>
                <c:pt idx="241">
                  <c:v>0.509611838966194</c:v>
                </c:pt>
                <c:pt idx="242">
                  <c:v>0.50712734133709891</c:v>
                </c:pt>
                <c:pt idx="243">
                  <c:v>0.50460422399753768</c:v>
                </c:pt>
                <c:pt idx="244">
                  <c:v>0.50204267909266431</c:v>
                </c:pt>
                <c:pt idx="245">
                  <c:v>0.49944290169404082</c:v>
                </c:pt>
                <c:pt idx="246">
                  <c:v>0.4968050897847815</c:v>
                </c:pt>
                <c:pt idx="247">
                  <c:v>0.49412944424447602</c:v>
                </c:pt>
                <c:pt idx="248">
                  <c:v>0.49141616883389128</c:v>
                </c:pt>
                <c:pt idx="249">
                  <c:v>0.48866547017945478</c:v>
                </c:pt>
                <c:pt idx="250">
                  <c:v>0.4858775577575189</c:v>
                </c:pt>
                <c:pt idx="251">
                  <c:v>0.48305264387840824</c:v>
                </c:pt>
                <c:pt idx="252">
                  <c:v>0.48019094367025195</c:v>
                </c:pt>
                <c:pt idx="253">
                  <c:v>0.47729267506260042</c:v>
                </c:pt>
                <c:pt idx="254">
                  <c:v>0.47435805876982901</c:v>
                </c:pt>
                <c:pt idx="255">
                  <c:v>0.47138731827433045</c:v>
                </c:pt>
                <c:pt idx="256">
                  <c:v>0.46838067980949499</c:v>
                </c:pt>
                <c:pt idx="257">
                  <c:v>0.46533837234248238</c:v>
                </c:pt>
                <c:pt idx="258">
                  <c:v>0.46226062755678549</c:v>
                </c:pt>
                <c:pt idx="259">
                  <c:v>0.45914767983458527</c:v>
                </c:pt>
                <c:pt idx="260">
                  <c:v>0.45599976623890309</c:v>
                </c:pt>
                <c:pt idx="261">
                  <c:v>0.45281712649554684</c:v>
                </c:pt>
                <c:pt idx="262">
                  <c:v>0.44960000297485531</c:v>
                </c:pt>
                <c:pt idx="263">
                  <c:v>0.44634864067323976</c:v>
                </c:pt>
                <c:pt idx="264">
                  <c:v>0.44306328719452825</c:v>
                </c:pt>
                <c:pt idx="265">
                  <c:v>0.43974419273110732</c:v>
                </c:pt>
                <c:pt idx="266">
                  <c:v>0.43639161004487126</c:v>
                </c:pt>
                <c:pt idx="267">
                  <c:v>0.43300579444797144</c:v>
                </c:pt>
                <c:pt idx="268">
                  <c:v>0.42958700378337428</c:v>
                </c:pt>
                <c:pt idx="269">
                  <c:v>0.42613549840522535</c:v>
                </c:pt>
                <c:pt idx="270">
                  <c:v>0.42265154115902215</c:v>
                </c:pt>
                <c:pt idx="271">
                  <c:v>0.41913539736159783</c:v>
                </c:pt>
                <c:pt idx="272">
                  <c:v>0.41558733478091553</c:v>
                </c:pt>
                <c:pt idx="273">
                  <c:v>0.412007623615678</c:v>
                </c:pt>
                <c:pt idx="274">
                  <c:v>0.40839653647474966</c:v>
                </c:pt>
                <c:pt idx="275">
                  <c:v>0.40475434835639734</c:v>
                </c:pt>
                <c:pt idx="276">
                  <c:v>0.40108133662734752</c:v>
                </c:pt>
                <c:pt idx="277">
                  <c:v>0.3973777810016641</c:v>
                </c:pt>
                <c:pt idx="278">
                  <c:v>0.39364396351944669</c:v>
                </c:pt>
                <c:pt idx="279">
                  <c:v>0.38988016852535268</c:v>
                </c:pt>
                <c:pt idx="280">
                  <c:v>0.3860866826469429</c:v>
                </c:pt>
                <c:pt idx="281">
                  <c:v>0.38226379477285433</c:v>
                </c:pt>
                <c:pt idx="282">
                  <c:v>0.37841179603079939</c:v>
                </c:pt>
                <c:pt idx="283">
                  <c:v>0.37453097976539584</c:v>
                </c:pt>
                <c:pt idx="284">
                  <c:v>0.37062164151582755</c:v>
                </c:pt>
                <c:pt idx="285">
                  <c:v>0.36668407899333771</c:v>
                </c:pt>
                <c:pt idx="286">
                  <c:v>0.36271859205855733</c:v>
                </c:pt>
                <c:pt idx="287">
                  <c:v>0.35872548269866966</c:v>
                </c:pt>
                <c:pt idx="288">
                  <c:v>0.35470505500441207</c:v>
                </c:pt>
                <c:pt idx="289">
                  <c:v>0.35065761514691968</c:v>
                </c:pt>
                <c:pt idx="290">
                  <c:v>0.34658347135440776</c:v>
                </c:pt>
                <c:pt idx="291">
                  <c:v>0.34248293388869971</c:v>
                </c:pt>
                <c:pt idx="292">
                  <c:v>0.3383563150215993</c:v>
                </c:pt>
                <c:pt idx="293">
                  <c:v>0.33420392901111051</c:v>
                </c:pt>
                <c:pt idx="294">
                  <c:v>0.33002609207750422</c:v>
                </c:pt>
                <c:pt idx="295">
                  <c:v>0.32582312237923811</c:v>
                </c:pt>
                <c:pt idx="296">
                  <c:v>0.32159533998872741</c:v>
                </c:pt>
                <c:pt idx="297">
                  <c:v>0.31734306686796954</c:v>
                </c:pt>
                <c:pt idx="298">
                  <c:v>0.31306662684402614</c:v>
                </c:pt>
                <c:pt idx="299">
                  <c:v>0.30876634558436183</c:v>
                </c:pt>
                <c:pt idx="300">
                  <c:v>0.30444255057204384</c:v>
                </c:pt>
                <c:pt idx="301">
                  <c:v>0.30009557108080243</c:v>
                </c:pt>
                <c:pt idx="302">
                  <c:v>0.29572573814995612</c:v>
                </c:pt>
                <c:pt idx="303">
                  <c:v>0.29133338455920049</c:v>
                </c:pt>
                <c:pt idx="304">
                  <c:v>0.28691884480326807</c:v>
                </c:pt>
                <c:pt idx="305">
                  <c:v>0.28248245506645231</c:v>
                </c:pt>
                <c:pt idx="306">
                  <c:v>0.27802455319700797</c:v>
                </c:pt>
                <c:pt idx="307">
                  <c:v>0.27354547868142176</c:v>
                </c:pt>
                <c:pt idx="308">
                  <c:v>0.26904557261855944</c:v>
                </c:pt>
                <c:pt idx="309">
                  <c:v>0.26452517769369011</c:v>
                </c:pt>
                <c:pt idx="310">
                  <c:v>0.25998463815238859</c:v>
                </c:pt>
                <c:pt idx="311">
                  <c:v>0.25542429977432002</c:v>
                </c:pt>
                <c:pt idx="312">
                  <c:v>0.25084450984690854</c:v>
                </c:pt>
                <c:pt idx="313">
                  <c:v>0.24624561713888818</c:v>
                </c:pt>
                <c:pt idx="314">
                  <c:v>0.24162797187374399</c:v>
                </c:pt>
                <c:pt idx="315">
                  <c:v>0.23699192570304092</c:v>
                </c:pt>
                <c:pt idx="316">
                  <c:v>0.23233783167964406</c:v>
                </c:pt>
                <c:pt idx="317">
                  <c:v>0.22766604423083225</c:v>
                </c:pt>
                <c:pt idx="318">
                  <c:v>0.2229769191313071</c:v>
                </c:pt>
                <c:pt idx="319">
                  <c:v>0.21827081347610011</c:v>
                </c:pt>
                <c:pt idx="320">
                  <c:v>0.21354808565337685</c:v>
                </c:pt>
                <c:pt idx="321">
                  <c:v>0.20880909531714628</c:v>
                </c:pt>
                <c:pt idx="322">
                  <c:v>0.20405420335987007</c:v>
                </c:pt>
                <c:pt idx="323">
                  <c:v>0.19928377188498</c:v>
                </c:pt>
                <c:pt idx="324">
                  <c:v>0.19449816417930241</c:v>
                </c:pt>
                <c:pt idx="325">
                  <c:v>0.18969774468539227</c:v>
                </c:pt>
                <c:pt idx="326">
                  <c:v>0.18488287897377945</c:v>
                </c:pt>
                <c:pt idx="327">
                  <c:v>0.18005393371512984</c:v>
                </c:pt>
                <c:pt idx="328">
                  <c:v>0.17521127665232067</c:v>
                </c:pt>
                <c:pt idx="329">
                  <c:v>0.1703552765724364</c:v>
                </c:pt>
                <c:pt idx="330">
                  <c:v>0.16548630327868361</c:v>
                </c:pt>
                <c:pt idx="331">
                  <c:v>0.16060472756223032</c:v>
                </c:pt>
                <c:pt idx="332">
                  <c:v>0.15571092117396626</c:v>
                </c:pt>
                <c:pt idx="333">
                  <c:v>0.15080525679619566</c:v>
                </c:pt>
                <c:pt idx="334">
                  <c:v>0.14588810801425353</c:v>
                </c:pt>
                <c:pt idx="335">
                  <c:v>0.14095984928805758</c:v>
                </c:pt>
                <c:pt idx="336">
                  <c:v>0.13602085592359006</c:v>
                </c:pt>
                <c:pt idx="337">
                  <c:v>0.13107150404431758</c:v>
                </c:pt>
                <c:pt idx="338">
                  <c:v>0.12611217056254864</c:v>
                </c:pt>
                <c:pt idx="339">
                  <c:v>0.12114323315072779</c:v>
                </c:pt>
                <c:pt idx="340">
                  <c:v>0.11616507021267786</c:v>
                </c:pt>
                <c:pt idx="341">
                  <c:v>0.11117806085477941</c:v>
                </c:pt>
                <c:pt idx="342">
                  <c:v>0.10618258485710373</c:v>
                </c:pt>
                <c:pt idx="343">
                  <c:v>0.10117902264448837</c:v>
                </c:pt>
                <c:pt idx="344">
                  <c:v>9.6167755257568599E-2</c:v>
                </c:pt>
                <c:pt idx="345">
                  <c:v>9.1149164323756873E-2</c:v>
                </c:pt>
                <c:pt idx="346">
                  <c:v>8.612363202818353E-2</c:v>
                </c:pt>
                <c:pt idx="347">
                  <c:v>8.109154108459056E-2</c:v>
                </c:pt>
                <c:pt idx="348">
                  <c:v>7.6053274706184851E-2</c:v>
                </c:pt>
                <c:pt idx="349">
                  <c:v>7.1009216576458256E-2</c:v>
                </c:pt>
                <c:pt idx="350">
                  <c:v>6.5959750819966009E-2</c:v>
                </c:pt>
                <c:pt idx="351">
                  <c:v>6.0905261973075275E-2</c:v>
                </c:pt>
                <c:pt idx="352">
                  <c:v>5.5846134954680722E-2</c:v>
                </c:pt>
                <c:pt idx="353">
                  <c:v>5.0782755036892786E-2</c:v>
                </c:pt>
                <c:pt idx="354">
                  <c:v>4.5715507815694841E-2</c:v>
                </c:pt>
                <c:pt idx="355">
                  <c:v>4.06447791815822E-2</c:v>
                </c:pt>
                <c:pt idx="356">
                  <c:v>3.5570955290172221E-2</c:v>
                </c:pt>
                <c:pt idx="357">
                  <c:v>3.0494422532798087E-2</c:v>
                </c:pt>
                <c:pt idx="358">
                  <c:v>2.5415567507084378E-2</c:v>
                </c:pt>
                <c:pt idx="359">
                  <c:v>2.0334776987504376E-2</c:v>
                </c:pt>
                <c:pt idx="360">
                  <c:v>1.5252437895928004E-2</c:v>
                </c:pt>
                <c:pt idx="361">
                  <c:v>1.0168937272153128E-2</c:v>
                </c:pt>
                <c:pt idx="362">
                  <c:v>5.0846622444348502E-3</c:v>
                </c:pt>
                <c:pt idx="363">
                  <c:v>7.1385329191200687E-17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E3-4E50-8B0B-2470E1362FEA}"/>
            </c:ext>
          </c:extLst>
        </c:ser>
        <c:ser>
          <c:idx val="1"/>
          <c:order val="1"/>
          <c:tx>
            <c:strRef>
              <c:f>变压器设计!$AQ$4</c:f>
              <c:strCache>
                <c:ptCount val="1"/>
                <c:pt idx="0">
                  <c:v>Ipk</c:v>
                </c:pt>
              </c:strCache>
            </c:strRef>
          </c:tx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变压器设计!$AQ$7:$AQ$370</c:f>
              <c:numCache>
                <c:formatCode>General</c:formatCode>
                <c:ptCount val="364"/>
                <c:pt idx="0">
                  <c:v>0</c:v>
                </c:pt>
                <c:pt idx="1">
                  <c:v>2.6621107847968378E-3</c:v>
                </c:pt>
                <c:pt idx="2">
                  <c:v>5.3478439739933353E-3</c:v>
                </c:pt>
                <c:pt idx="3">
                  <c:v>8.0569868740194821E-3</c:v>
                </c:pt>
                <c:pt idx="4">
                  <c:v>1.0789319568268931E-2</c:v>
                </c:pt>
                <c:pt idx="5">
                  <c:v>1.3544614937990673E-2</c:v>
                </c:pt>
                <c:pt idx="6">
                  <c:v>1.6322638685385072E-2</c:v>
                </c:pt>
                <c:pt idx="7">
                  <c:v>1.9123149358900814E-2</c:v>
                </c:pt>
                <c:pt idx="8">
                  <c:v>2.1945898380728433E-2</c:v>
                </c:pt>
                <c:pt idx="9">
                  <c:v>2.479063007648568E-2</c:v>
                </c:pt>
                <c:pt idx="10">
                  <c:v>2.7657081707089085E-2</c:v>
                </c:pt>
                <c:pt idx="11">
                  <c:v>3.0544983502805635E-2</c:v>
                </c:pt>
                <c:pt idx="12">
                  <c:v>3.3454058699477547E-2</c:v>
                </c:pt>
                <c:pt idx="13">
                  <c:v>3.638402357691279E-2</c:v>
                </c:pt>
                <c:pt idx="14">
                  <c:v>3.9334587499432826E-2</c:v>
                </c:pt>
                <c:pt idx="15">
                  <c:v>4.2305452958569287E-2</c:v>
                </c:pt>
                <c:pt idx="16">
                  <c:v>4.5296315617899319E-2</c:v>
                </c:pt>
                <c:pt idx="17">
                  <c:v>4.8306864360010186E-2</c:v>
                </c:pt>
                <c:pt idx="18">
                  <c:v>5.1336781335581658E-2</c:v>
                </c:pt>
                <c:pt idx="19">
                  <c:v>5.4385742014575161E-2</c:v>
                </c:pt>
                <c:pt idx="20">
                  <c:v>5.7453415239517497E-2</c:v>
                </c:pt>
                <c:pt idx="21">
                  <c:v>6.053946328086595E-2</c:v>
                </c:pt>
                <c:pt idx="22">
                  <c:v>6.3643541894442088E-2</c:v>
                </c:pt>
                <c:pt idx="23">
                  <c:v>6.6765300380919698E-2</c:v>
                </c:pt>
                <c:pt idx="24">
                  <c:v>6.990438164735234E-2</c:v>
                </c:pt>
                <c:pt idx="25">
                  <c:v>7.3060422270725164E-2</c:v>
                </c:pt>
                <c:pt idx="26">
                  <c:v>7.623305256351541E-2</c:v>
                </c:pt>
                <c:pt idx="27">
                  <c:v>7.9421896641244424E-2</c:v>
                </c:pt>
                <c:pt idx="28">
                  <c:v>8.2626572492004821E-2</c:v>
                </c:pt>
                <c:pt idx="29">
                  <c:v>8.5846692047944137E-2</c:v>
                </c:pt>
                <c:pt idx="30">
                  <c:v>8.9081861258687667E-2</c:v>
                </c:pt>
                <c:pt idx="31">
                  <c:v>9.2331680166680613E-2</c:v>
                </c:pt>
                <c:pt idx="32">
                  <c:v>9.5595742984430382E-2</c:v>
                </c:pt>
                <c:pt idx="33">
                  <c:v>9.8873638173629055E-2</c:v>
                </c:pt>
                <c:pt idx="34">
                  <c:v>0.102164948526135</c:v>
                </c:pt>
                <c:pt idx="35">
                  <c:v>0.1054692512467925</c:v>
                </c:pt>
                <c:pt idx="36">
                  <c:v>0.10878611803806752</c:v>
                </c:pt>
                <c:pt idx="37">
                  <c:v>0.11211511518647736</c:v>
                </c:pt>
                <c:pt idx="40">
                  <c:v>0.11545580365079058</c:v>
                </c:pt>
                <c:pt idx="41">
                  <c:v>0.11880773915197478</c:v>
                </c:pt>
                <c:pt idx="42">
                  <c:v>0.12217047226486709</c:v>
                </c:pt>
                <c:pt idx="43">
                  <c:v>0.12554354851154331</c:v>
                </c:pt>
                <c:pt idx="45">
                  <c:v>0.12892650845636072</c:v>
                </c:pt>
                <c:pt idx="46">
                  <c:v>0.13231888780264814</c:v>
                </c:pt>
                <c:pt idx="47">
                  <c:v>0.13572021749101831</c:v>
                </c:pt>
                <c:pt idx="48">
                  <c:v>0.13913002379927467</c:v>
                </c:pt>
                <c:pt idx="49">
                  <c:v>0.14254782844388619</c:v>
                </c:pt>
                <c:pt idx="50">
                  <c:v>0.14597314868300257</c:v>
                </c:pt>
                <c:pt idx="51">
                  <c:v>0.14940549742098078</c:v>
                </c:pt>
                <c:pt idx="52">
                  <c:v>0.15284438331439582</c:v>
                </c:pt>
                <c:pt idx="53">
                  <c:v>0.15628931087950543</c:v>
                </c:pt>
                <c:pt idx="54">
                  <c:v>0.15973978060113939</c:v>
                </c:pt>
                <c:pt idx="55">
                  <c:v>0.16319528904298461</c:v>
                </c:pt>
                <c:pt idx="56">
                  <c:v>0.1666553289592333</c:v>
                </c:pt>
                <c:pt idx="57">
                  <c:v>0.17011938940756632</c:v>
                </c:pt>
                <c:pt idx="58">
                  <c:v>0.17358695586343761</c:v>
                </c:pt>
                <c:pt idx="59">
                  <c:v>0.17705751033563</c:v>
                </c:pt>
                <c:pt idx="60">
                  <c:v>0.1805305314830494</c:v>
                </c:pt>
                <c:pt idx="61">
                  <c:v>0.18400549473272587</c:v>
                </c:pt>
                <c:pt idx="62">
                  <c:v>0.18748187239898662</c:v>
                </c:pt>
                <c:pt idx="63">
                  <c:v>0.19095913380377086</c:v>
                </c:pt>
                <c:pt idx="64">
                  <c:v>0.19443674539805003</c:v>
                </c:pt>
                <c:pt idx="65">
                  <c:v>0.19791417088432092</c:v>
                </c:pt>
                <c:pt idx="66">
                  <c:v>0.20139087134013772</c:v>
                </c:pt>
                <c:pt idx="67">
                  <c:v>0.20486630534264727</c:v>
                </c:pt>
                <c:pt idx="68">
                  <c:v>0.20833992909409343</c:v>
                </c:pt>
                <c:pt idx="69">
                  <c:v>0.21181119654825503</c:v>
                </c:pt>
                <c:pt idx="70">
                  <c:v>0.2152795595377823</c:v>
                </c:pt>
                <c:pt idx="71">
                  <c:v>0.21874446790239488</c:v>
                </c:pt>
                <c:pt idx="72">
                  <c:v>0.22220536961790663</c:v>
                </c:pt>
                <c:pt idx="73">
                  <c:v>0.22566171092604051</c:v>
                </c:pt>
                <c:pt idx="74">
                  <c:v>0.22911293646499564</c:v>
                </c:pt>
                <c:pt idx="75">
                  <c:v>0.2325584894007319</c:v>
                </c:pt>
                <c:pt idx="76">
                  <c:v>0.23599781155893282</c:v>
                </c:pt>
                <c:pt idx="77">
                  <c:v>0.23943034355761139</c:v>
                </c:pt>
                <c:pt idx="78">
                  <c:v>0.24285552494031895</c:v>
                </c:pt>
                <c:pt idx="79">
                  <c:v>0.24627279430992197</c:v>
                </c:pt>
                <c:pt idx="80">
                  <c:v>0.249681589462907</c:v>
                </c:pt>
                <c:pt idx="81">
                  <c:v>0.25308134752417555</c:v>
                </c:pt>
                <c:pt idx="82">
                  <c:v>0.25647150508229266</c:v>
                </c:pt>
                <c:pt idx="83">
                  <c:v>0.25985149832514798</c:v>
                </c:pt>
                <c:pt idx="84">
                  <c:v>0.2632207631759933</c:v>
                </c:pt>
                <c:pt idx="85">
                  <c:v>0.26657873542981497</c:v>
                </c:pt>
                <c:pt idx="86">
                  <c:v>0.26992485089000662</c:v>
                </c:pt>
                <c:pt idx="87">
                  <c:v>0.27325854550529738</c:v>
                </c:pt>
                <c:pt idx="88">
                  <c:v>0.27657925550690282</c:v>
                </c:pt>
                <c:pt idx="89">
                  <c:v>0.27988641754585458</c:v>
                </c:pt>
                <c:pt idx="90">
                  <c:v>0.28317946883047196</c:v>
                </c:pt>
                <c:pt idx="91">
                  <c:v>0.28645784726393575</c:v>
                </c:pt>
                <c:pt idx="92">
                  <c:v>0.2897209915819246</c:v>
                </c:pt>
                <c:pt idx="93">
                  <c:v>0.29296834149027423</c:v>
                </c:pt>
                <c:pt idx="94">
                  <c:v>0.29619933780262225</c:v>
                </c:pt>
                <c:pt idx="95">
                  <c:v>0.29941342257799552</c:v>
                </c:pt>
                <c:pt idx="96">
                  <c:v>0.30261003925830426</c:v>
                </c:pt>
                <c:pt idx="97">
                  <c:v>0.30578863280570112</c:v>
                </c:pt>
                <c:pt idx="98">
                  <c:v>0.30894864983976655</c:v>
                </c:pt>
                <c:pt idx="99">
                  <c:v>0.31208953877448165</c:v>
                </c:pt>
                <c:pt idx="100">
                  <c:v>0.31521074995494869</c:v>
                </c:pt>
                <c:pt idx="101">
                  <c:v>0.31831173579381933</c:v>
                </c:pt>
                <c:pt idx="102">
                  <c:v>0.32139195090739264</c:v>
                </c:pt>
                <c:pt idx="103">
                  <c:v>0.3244508522513434</c:v>
                </c:pt>
                <c:pt idx="104">
                  <c:v>0.3274878992560411</c:v>
                </c:pt>
                <c:pt idx="105">
                  <c:v>0.33050255396142103</c:v>
                </c:pt>
                <c:pt idx="106">
                  <c:v>0.33349428115136909</c:v>
                </c:pt>
                <c:pt idx="107">
                  <c:v>0.33646254848758095</c:v>
                </c:pt>
                <c:pt idx="108">
                  <c:v>0.33940682664285676</c:v>
                </c:pt>
                <c:pt idx="109">
                  <c:v>0.3423265894337954</c:v>
                </c:pt>
                <c:pt idx="110">
                  <c:v>0.34522131395284583</c:v>
                </c:pt>
                <c:pt idx="111">
                  <c:v>0.3480904806996814</c:v>
                </c:pt>
                <c:pt idx="112">
                  <c:v>0.35093357371185668</c:v>
                </c:pt>
                <c:pt idx="113">
                  <c:v>0.35375008069471142</c:v>
                </c:pt>
                <c:pt idx="114">
                  <c:v>0.35653949315048072</c:v>
                </c:pt>
                <c:pt idx="115">
                  <c:v>0.35930130650657788</c:v>
                </c:pt>
                <c:pt idx="116">
                  <c:v>0.36203502024301093</c:v>
                </c:pt>
                <c:pt idx="117">
                  <c:v>0.36474013801889593</c:v>
                </c:pt>
                <c:pt idx="118">
                  <c:v>0.36741616779803049</c:v>
                </c:pt>
                <c:pt idx="119">
                  <c:v>0.37006262197349243</c:v>
                </c:pt>
                <c:pt idx="120">
                  <c:v>0.37267901749122656</c:v>
                </c:pt>
                <c:pt idx="121">
                  <c:v>0.37526487597258307</c:v>
                </c:pt>
                <c:pt idx="122">
                  <c:v>0.37781972383577456</c:v>
                </c:pt>
                <c:pt idx="123">
                  <c:v>0.38034309241621256</c:v>
                </c:pt>
                <c:pt idx="124">
                  <c:v>0.38283451808569441</c:v>
                </c:pt>
                <c:pt idx="125">
                  <c:v>0.38529354237039926</c:v>
                </c:pt>
                <c:pt idx="126">
                  <c:v>0.3877197120676652</c:v>
                </c:pt>
                <c:pt idx="127">
                  <c:v>0.39011257936150923</c:v>
                </c:pt>
                <c:pt idx="128">
                  <c:v>0.39247170193685904</c:v>
                </c:pt>
                <c:pt idx="129">
                  <c:v>0.39479664309246287</c:v>
                </c:pt>
                <c:pt idx="130">
                  <c:v>0.39708697185244396</c:v>
                </c:pt>
                <c:pt idx="131">
                  <c:v>0.39934226307646853</c:v>
                </c:pt>
                <c:pt idx="132">
                  <c:v>0.40156209756849459</c:v>
                </c:pt>
                <c:pt idx="133">
                  <c:v>0.40374606218407005</c:v>
                </c:pt>
                <c:pt idx="134">
                  <c:v>0.4058937499361488</c:v>
                </c:pt>
                <c:pt idx="135">
                  <c:v>0.40800476009939507</c:v>
                </c:pt>
                <c:pt idx="136">
                  <c:v>0.41007869831294447</c:v>
                </c:pt>
                <c:pt idx="137">
                  <c:v>0.41211517668159264</c:v>
                </c:pt>
                <c:pt idx="138">
                  <c:v>0.41411381387538237</c:v>
                </c:pt>
                <c:pt idx="139">
                  <c:v>0.41607423522755904</c:v>
                </c:pt>
                <c:pt idx="140">
                  <c:v>0.41799607283086748</c:v>
                </c:pt>
                <c:pt idx="141">
                  <c:v>0.4198789656321617</c:v>
                </c:pt>
                <c:pt idx="142">
                  <c:v>0.42172255952529891</c:v>
                </c:pt>
                <c:pt idx="143">
                  <c:v>0.42352650744229275</c:v>
                </c:pt>
                <c:pt idx="144">
                  <c:v>0.42529046944269799</c:v>
                </c:pt>
                <c:pt idx="145">
                  <c:v>0.42701411280120039</c:v>
                </c:pt>
                <c:pt idx="146">
                  <c:v>0.42869711209338807</c:v>
                </c:pt>
                <c:pt idx="147">
                  <c:v>0.43033914927967692</c:v>
                </c:pt>
                <c:pt idx="148">
                  <c:v>0.43193991378736807</c:v>
                </c:pt>
                <c:pt idx="149">
                  <c:v>0.43349910259081192</c:v>
                </c:pt>
                <c:pt idx="150">
                  <c:v>0.43501642028965565</c:v>
                </c:pt>
                <c:pt idx="151">
                  <c:v>0.43649157918515247</c:v>
                </c:pt>
                <c:pt idx="152">
                  <c:v>0.43792429935450888</c:v>
                </c:pt>
                <c:pt idx="153">
                  <c:v>0.43931430872325028</c:v>
                </c:pt>
                <c:pt idx="154">
                  <c:v>0.44066134313558064</c:v>
                </c:pt>
                <c:pt idx="155">
                  <c:v>0.44196514642272072</c:v>
                </c:pt>
                <c:pt idx="156">
                  <c:v>0.44322547046919869</c:v>
                </c:pt>
                <c:pt idx="157">
                  <c:v>0.44444207527708002</c:v>
                </c:pt>
                <c:pt idx="158">
                  <c:v>0.4456147290281135</c:v>
                </c:pt>
                <c:pt idx="159">
                  <c:v>0.44674320814377727</c:v>
                </c:pt>
                <c:pt idx="160">
                  <c:v>0.44782729734320759</c:v>
                </c:pt>
                <c:pt idx="161">
                  <c:v>0.44886678969899158</c:v>
                </c:pt>
                <c:pt idx="162">
                  <c:v>0.44986148669081033</c:v>
                </c:pt>
                <c:pt idx="163">
                  <c:v>0.45081119825691529</c:v>
                </c:pt>
                <c:pt idx="164">
                  <c:v>0.45171574284342153</c:v>
                </c:pt>
                <c:pt idx="165">
                  <c:v>0.45257494745140736</c:v>
                </c:pt>
                <c:pt idx="166">
                  <c:v>0.45338864768180176</c:v>
                </c:pt>
                <c:pt idx="167">
                  <c:v>0.45415668777805235</c:v>
                </c:pt>
                <c:pt idx="168">
                  <c:v>0.45487892066655422</c:v>
                </c:pt>
                <c:pt idx="169">
                  <c:v>0.45555520799483507</c:v>
                </c:pt>
                <c:pt idx="170">
                  <c:v>0.45618542016748059</c:v>
                </c:pt>
                <c:pt idx="171">
                  <c:v>0.45676943637979167</c:v>
                </c:pt>
                <c:pt idx="172">
                  <c:v>0.45730714464916344</c:v>
                </c:pt>
                <c:pt idx="173">
                  <c:v>0.45779844184417645</c:v>
                </c:pt>
                <c:pt idx="174">
                  <c:v>0.45824323371139219</c:v>
                </c:pt>
                <c:pt idx="175">
                  <c:v>0.45864143489984416</c:v>
                </c:pt>
                <c:pt idx="176">
                  <c:v>0.45899296898321945</c:v>
                </c:pt>
                <c:pt idx="177">
                  <c:v>0.45929776847972098</c:v>
                </c:pt>
                <c:pt idx="178">
                  <c:v>0.45955577486960802</c:v>
                </c:pt>
                <c:pt idx="179">
                  <c:v>0.45976693861040752</c:v>
                </c:pt>
                <c:pt idx="180">
                  <c:v>0.45993121914979351</c:v>
                </c:pt>
                <c:pt idx="181">
                  <c:v>0.46004858493612921</c:v>
                </c:pt>
                <c:pt idx="182">
                  <c:v>0.46011901342666989</c:v>
                </c:pt>
                <c:pt idx="183">
                  <c:v>0.46014249109342381</c:v>
                </c:pt>
                <c:pt idx="184">
                  <c:v>0.46011901342666989</c:v>
                </c:pt>
                <c:pt idx="185">
                  <c:v>0.46004858493612921</c:v>
                </c:pt>
                <c:pt idx="186">
                  <c:v>0.45993121914979351</c:v>
                </c:pt>
                <c:pt idx="187">
                  <c:v>0.45976693861040752</c:v>
                </c:pt>
                <c:pt idx="188">
                  <c:v>0.45955577486960802</c:v>
                </c:pt>
                <c:pt idx="189">
                  <c:v>0.45929776847972098</c:v>
                </c:pt>
                <c:pt idx="190">
                  <c:v>0.45899296898321945</c:v>
                </c:pt>
                <c:pt idx="191">
                  <c:v>0.45864143489984416</c:v>
                </c:pt>
                <c:pt idx="192">
                  <c:v>0.45824323371139219</c:v>
                </c:pt>
                <c:pt idx="193">
                  <c:v>0.45779844184417645</c:v>
                </c:pt>
                <c:pt idx="194">
                  <c:v>0.4573071446491635</c:v>
                </c:pt>
                <c:pt idx="195">
                  <c:v>0.45676943637979178</c:v>
                </c:pt>
                <c:pt idx="196">
                  <c:v>0.45618542016748059</c:v>
                </c:pt>
                <c:pt idx="197">
                  <c:v>0.45555520799483512</c:v>
                </c:pt>
                <c:pt idx="198">
                  <c:v>0.45487892066655433</c:v>
                </c:pt>
                <c:pt idx="199">
                  <c:v>0.45415668777805246</c:v>
                </c:pt>
                <c:pt idx="200">
                  <c:v>0.45338864768180176</c:v>
                </c:pt>
                <c:pt idx="201">
                  <c:v>0.45257494745140714</c:v>
                </c:pt>
                <c:pt idx="202">
                  <c:v>0.45171574284342159</c:v>
                </c:pt>
                <c:pt idx="203">
                  <c:v>0.45081119825691529</c:v>
                </c:pt>
                <c:pt idx="204">
                  <c:v>0.44986148669081033</c:v>
                </c:pt>
                <c:pt idx="205">
                  <c:v>0.44886678969899158</c:v>
                </c:pt>
                <c:pt idx="206">
                  <c:v>0.44782729734320759</c:v>
                </c:pt>
                <c:pt idx="207">
                  <c:v>0.44674320814377727</c:v>
                </c:pt>
                <c:pt idx="208">
                  <c:v>0.4456147290281135</c:v>
                </c:pt>
                <c:pt idx="209">
                  <c:v>0.44444207527708002</c:v>
                </c:pt>
                <c:pt idx="210">
                  <c:v>0.4432254704691988</c:v>
                </c:pt>
                <c:pt idx="211">
                  <c:v>0.44196514642272072</c:v>
                </c:pt>
                <c:pt idx="212">
                  <c:v>0.44066134313558064</c:v>
                </c:pt>
                <c:pt idx="213">
                  <c:v>0.43931430872325028</c:v>
                </c:pt>
                <c:pt idx="214">
                  <c:v>0.43792429935450888</c:v>
                </c:pt>
                <c:pt idx="215">
                  <c:v>0.43649157918515247</c:v>
                </c:pt>
                <c:pt idx="216">
                  <c:v>0.43501642028965565</c:v>
                </c:pt>
                <c:pt idx="217">
                  <c:v>0.43349910259081204</c:v>
                </c:pt>
                <c:pt idx="218">
                  <c:v>0.43193991378736812</c:v>
                </c:pt>
                <c:pt idx="219">
                  <c:v>0.43033914927967698</c:v>
                </c:pt>
                <c:pt idx="220">
                  <c:v>0.42869711209338812</c:v>
                </c:pt>
                <c:pt idx="221">
                  <c:v>0.4270141128012005</c:v>
                </c:pt>
                <c:pt idx="222">
                  <c:v>0.42529046944269799</c:v>
                </c:pt>
                <c:pt idx="223">
                  <c:v>0.42352650744229275</c:v>
                </c:pt>
                <c:pt idx="224">
                  <c:v>0.42172255952529891</c:v>
                </c:pt>
                <c:pt idx="225">
                  <c:v>0.4198789656321617</c:v>
                </c:pt>
                <c:pt idx="226">
                  <c:v>0.41799607283086748</c:v>
                </c:pt>
                <c:pt idx="227">
                  <c:v>0.41607423522755904</c:v>
                </c:pt>
                <c:pt idx="228">
                  <c:v>0.41411381387538237</c:v>
                </c:pt>
                <c:pt idx="229">
                  <c:v>0.41211517668159281</c:v>
                </c:pt>
                <c:pt idx="230">
                  <c:v>0.41007869831294452</c:v>
                </c:pt>
                <c:pt idx="231">
                  <c:v>0.40800476009939518</c:v>
                </c:pt>
                <c:pt idx="232">
                  <c:v>0.40589374993614891</c:v>
                </c:pt>
                <c:pt idx="233">
                  <c:v>0.40374606218407011</c:v>
                </c:pt>
                <c:pt idx="234">
                  <c:v>0.40156209756849459</c:v>
                </c:pt>
                <c:pt idx="235">
                  <c:v>0.39934226307646853</c:v>
                </c:pt>
                <c:pt idx="236">
                  <c:v>0.3970869718524439</c:v>
                </c:pt>
                <c:pt idx="237">
                  <c:v>0.39479664309246287</c:v>
                </c:pt>
                <c:pt idx="238">
                  <c:v>0.39247170193685921</c:v>
                </c:pt>
                <c:pt idx="239">
                  <c:v>0.39011257936150928</c:v>
                </c:pt>
                <c:pt idx="240">
                  <c:v>0.3877197120676652</c:v>
                </c:pt>
                <c:pt idx="241">
                  <c:v>0.38529354237039926</c:v>
                </c:pt>
                <c:pt idx="242">
                  <c:v>0.38283451808569441</c:v>
                </c:pt>
                <c:pt idx="243">
                  <c:v>0.38034309241621256</c:v>
                </c:pt>
                <c:pt idx="244">
                  <c:v>0.37781972383577456</c:v>
                </c:pt>
                <c:pt idx="245">
                  <c:v>0.37526487597258318</c:v>
                </c:pt>
                <c:pt idx="246">
                  <c:v>0.37267901749122656</c:v>
                </c:pt>
                <c:pt idx="247">
                  <c:v>0.37006262197349254</c:v>
                </c:pt>
                <c:pt idx="248">
                  <c:v>0.3674161677980306</c:v>
                </c:pt>
                <c:pt idx="249">
                  <c:v>0.36474013801889593</c:v>
                </c:pt>
                <c:pt idx="250">
                  <c:v>0.36203502024301099</c:v>
                </c:pt>
                <c:pt idx="251">
                  <c:v>0.35930130650657788</c:v>
                </c:pt>
                <c:pt idx="252">
                  <c:v>0.35653949315048072</c:v>
                </c:pt>
                <c:pt idx="253">
                  <c:v>0.35375008069471164</c:v>
                </c:pt>
                <c:pt idx="254">
                  <c:v>0.35093357371185674</c:v>
                </c:pt>
                <c:pt idx="255">
                  <c:v>0.3480904806996814</c:v>
                </c:pt>
                <c:pt idx="256">
                  <c:v>0.34522131395284583</c:v>
                </c:pt>
                <c:pt idx="257">
                  <c:v>0.34232658943379529</c:v>
                </c:pt>
                <c:pt idx="258">
                  <c:v>0.33940682664285676</c:v>
                </c:pt>
                <c:pt idx="259">
                  <c:v>0.33646254848758095</c:v>
                </c:pt>
                <c:pt idx="260">
                  <c:v>0.33349428115136925</c:v>
                </c:pt>
                <c:pt idx="261">
                  <c:v>0.3305025539614212</c:v>
                </c:pt>
                <c:pt idx="262">
                  <c:v>0.32748789925604127</c:v>
                </c:pt>
                <c:pt idx="263">
                  <c:v>0.3244508522513434</c:v>
                </c:pt>
                <c:pt idx="264">
                  <c:v>0.32139195090739264</c:v>
                </c:pt>
                <c:pt idx="265">
                  <c:v>0.31831173579381922</c:v>
                </c:pt>
                <c:pt idx="266">
                  <c:v>0.31521074995494869</c:v>
                </c:pt>
                <c:pt idx="267">
                  <c:v>0.3120895387744817</c:v>
                </c:pt>
                <c:pt idx="268">
                  <c:v>0.30894864983976655</c:v>
                </c:pt>
                <c:pt idx="269">
                  <c:v>0.30578863280570112</c:v>
                </c:pt>
                <c:pt idx="270">
                  <c:v>0.30261003925830449</c:v>
                </c:pt>
                <c:pt idx="271">
                  <c:v>0.29941342257799569</c:v>
                </c:pt>
                <c:pt idx="272">
                  <c:v>0.29619933780262225</c:v>
                </c:pt>
                <c:pt idx="273">
                  <c:v>0.29296834149027429</c:v>
                </c:pt>
                <c:pt idx="274">
                  <c:v>0.28972099158192466</c:v>
                </c:pt>
                <c:pt idx="275">
                  <c:v>0.28645784726393569</c:v>
                </c:pt>
                <c:pt idx="276">
                  <c:v>0.28317946883047196</c:v>
                </c:pt>
                <c:pt idx="277">
                  <c:v>0.27988641754585464</c:v>
                </c:pt>
                <c:pt idx="278">
                  <c:v>0.27657925550690288</c:v>
                </c:pt>
                <c:pt idx="279">
                  <c:v>0.27325854550529743</c:v>
                </c:pt>
                <c:pt idx="280">
                  <c:v>0.26992485089000656</c:v>
                </c:pt>
                <c:pt idx="281">
                  <c:v>0.26657873542981503</c:v>
                </c:pt>
                <c:pt idx="282">
                  <c:v>0.2632207631759933</c:v>
                </c:pt>
                <c:pt idx="283">
                  <c:v>0.25985149832514809</c:v>
                </c:pt>
                <c:pt idx="284">
                  <c:v>0.25647150508229277</c:v>
                </c:pt>
                <c:pt idx="285">
                  <c:v>0.25308134752417566</c:v>
                </c:pt>
                <c:pt idx="286">
                  <c:v>0.24968158946290703</c:v>
                </c:pt>
                <c:pt idx="287">
                  <c:v>0.24627279430992213</c:v>
                </c:pt>
                <c:pt idx="288">
                  <c:v>0.24285552494031884</c:v>
                </c:pt>
                <c:pt idx="289">
                  <c:v>0.23943034355761131</c:v>
                </c:pt>
                <c:pt idx="290">
                  <c:v>0.23599781155893282</c:v>
                </c:pt>
                <c:pt idx="291">
                  <c:v>0.2325584894007319</c:v>
                </c:pt>
                <c:pt idx="292">
                  <c:v>0.22911293646499567</c:v>
                </c:pt>
                <c:pt idx="293">
                  <c:v>0.22566171092604065</c:v>
                </c:pt>
                <c:pt idx="294">
                  <c:v>0.22220536961790682</c:v>
                </c:pt>
                <c:pt idx="295">
                  <c:v>0.21874446790239488</c:v>
                </c:pt>
                <c:pt idx="296">
                  <c:v>0.21527955953778233</c:v>
                </c:pt>
                <c:pt idx="297">
                  <c:v>0.211811196548255</c:v>
                </c:pt>
                <c:pt idx="298">
                  <c:v>0.20833992909409338</c:v>
                </c:pt>
                <c:pt idx="299">
                  <c:v>0.20486630534264727</c:v>
                </c:pt>
                <c:pt idx="300">
                  <c:v>0.20139087134013775</c:v>
                </c:pt>
                <c:pt idx="301">
                  <c:v>0.19791417088432098</c:v>
                </c:pt>
                <c:pt idx="302">
                  <c:v>0.19443674539805017</c:v>
                </c:pt>
                <c:pt idx="303">
                  <c:v>0.19095913380377086</c:v>
                </c:pt>
                <c:pt idx="304">
                  <c:v>0.18748187239898667</c:v>
                </c:pt>
                <c:pt idx="305">
                  <c:v>0.1840054947327259</c:v>
                </c:pt>
                <c:pt idx="306">
                  <c:v>0.18053053148304951</c:v>
                </c:pt>
                <c:pt idx="307">
                  <c:v>0.17705751033563011</c:v>
                </c:pt>
                <c:pt idx="308">
                  <c:v>0.17358695586343761</c:v>
                </c:pt>
                <c:pt idx="309">
                  <c:v>0.17011938940756638</c:v>
                </c:pt>
                <c:pt idx="310">
                  <c:v>0.16665532895923341</c:v>
                </c:pt>
                <c:pt idx="311">
                  <c:v>0.16319528904298453</c:v>
                </c:pt>
                <c:pt idx="312">
                  <c:v>0.15973978060113939</c:v>
                </c:pt>
                <c:pt idx="313">
                  <c:v>0.15628931087950543</c:v>
                </c:pt>
                <c:pt idx="314">
                  <c:v>0.15284438331439595</c:v>
                </c:pt>
                <c:pt idx="315">
                  <c:v>0.14940549742098089</c:v>
                </c:pt>
                <c:pt idx="316">
                  <c:v>0.14597314868300273</c:v>
                </c:pt>
                <c:pt idx="317">
                  <c:v>0.14254782844388639</c:v>
                </c:pt>
                <c:pt idx="318">
                  <c:v>0.13913002379927469</c:v>
                </c:pt>
                <c:pt idx="319">
                  <c:v>0.13572021749101837</c:v>
                </c:pt>
                <c:pt idx="320">
                  <c:v>0.13231888780264806</c:v>
                </c:pt>
                <c:pt idx="321">
                  <c:v>0.12892650845636067</c:v>
                </c:pt>
                <c:pt idx="322">
                  <c:v>0.12554354851154337</c:v>
                </c:pt>
                <c:pt idx="323">
                  <c:v>0.12217047226486717</c:v>
                </c:pt>
                <c:pt idx="324">
                  <c:v>0.11880773915197489</c:v>
                </c:pt>
                <c:pt idx="325">
                  <c:v>0.11545580365079071</c:v>
                </c:pt>
                <c:pt idx="326">
                  <c:v>0.11211511518647736</c:v>
                </c:pt>
                <c:pt idx="327">
                  <c:v>0.10878611803806761</c:v>
                </c:pt>
                <c:pt idx="328">
                  <c:v>0.1054692512467926</c:v>
                </c:pt>
                <c:pt idx="329">
                  <c:v>0.10216494852613513</c:v>
                </c:pt>
                <c:pt idx="330">
                  <c:v>9.8873638173629042E-2</c:v>
                </c:pt>
                <c:pt idx="331">
                  <c:v>9.5595742984430562E-2</c:v>
                </c:pt>
                <c:pt idx="332">
                  <c:v>9.2331680166680669E-2</c:v>
                </c:pt>
                <c:pt idx="333">
                  <c:v>8.9081861258687764E-2</c:v>
                </c:pt>
                <c:pt idx="334">
                  <c:v>8.5846692047944109E-2</c:v>
                </c:pt>
                <c:pt idx="335">
                  <c:v>8.2626572492004821E-2</c:v>
                </c:pt>
                <c:pt idx="336">
                  <c:v>7.9421896641244494E-2</c:v>
                </c:pt>
                <c:pt idx="337">
                  <c:v>7.6233052563515327E-2</c:v>
                </c:pt>
                <c:pt idx="338">
                  <c:v>7.3060422270725289E-2</c:v>
                </c:pt>
                <c:pt idx="339">
                  <c:v>6.990438164735234E-2</c:v>
                </c:pt>
                <c:pt idx="340">
                  <c:v>6.6765300380919879E-2</c:v>
                </c:pt>
                <c:pt idx="341">
                  <c:v>6.3643541894442143E-2</c:v>
                </c:pt>
                <c:pt idx="342">
                  <c:v>6.0539463280866034E-2</c:v>
                </c:pt>
                <c:pt idx="343">
                  <c:v>5.7453415239517476E-2</c:v>
                </c:pt>
                <c:pt idx="344">
                  <c:v>5.4385742014575335E-2</c:v>
                </c:pt>
                <c:pt idx="345">
                  <c:v>5.1336781335581692E-2</c:v>
                </c:pt>
                <c:pt idx="346">
                  <c:v>4.8306864360010103E-2</c:v>
                </c:pt>
                <c:pt idx="347">
                  <c:v>4.5296315617899423E-2</c:v>
                </c:pt>
                <c:pt idx="348">
                  <c:v>4.2305452958569287E-2</c:v>
                </c:pt>
                <c:pt idx="349">
                  <c:v>3.9334587499432853E-2</c:v>
                </c:pt>
                <c:pt idx="350">
                  <c:v>3.6384023576912845E-2</c:v>
                </c:pt>
                <c:pt idx="351">
                  <c:v>3.3454058699477651E-2</c:v>
                </c:pt>
                <c:pt idx="352">
                  <c:v>3.0544983502805614E-2</c:v>
                </c:pt>
                <c:pt idx="353">
                  <c:v>2.7657081707089238E-2</c:v>
                </c:pt>
                <c:pt idx="354">
                  <c:v>2.4790630076485722E-2</c:v>
                </c:pt>
                <c:pt idx="355">
                  <c:v>2.1945898380728513E-2</c:v>
                </c:pt>
                <c:pt idx="356">
                  <c:v>1.9123149358900918E-2</c:v>
                </c:pt>
                <c:pt idx="357">
                  <c:v>1.6322638685385065E-2</c:v>
                </c:pt>
                <c:pt idx="358">
                  <c:v>1.3544614937990694E-2</c:v>
                </c:pt>
                <c:pt idx="359">
                  <c:v>1.0789319568268847E-2</c:v>
                </c:pt>
                <c:pt idx="360">
                  <c:v>8.0569868740195654E-3</c:v>
                </c:pt>
                <c:pt idx="361">
                  <c:v>5.347843973993311E-3</c:v>
                </c:pt>
                <c:pt idx="362">
                  <c:v>2.6621107847969814E-3</c:v>
                </c:pt>
                <c:pt idx="363">
                  <c:v>3.7207028892060171E-17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E3-4E50-8B0B-2470E1362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9469920"/>
        <c:axId val="-2049463936"/>
      </c:scatterChart>
      <c:valAx>
        <c:axId val="-2049469920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400" b="1" i="0" baseline="0">
                    <a:effectLst/>
                  </a:rPr>
                  <a:t>θ</a:t>
                </a:r>
                <a:r>
                  <a:rPr lang="zh-CN" altLang="en-US" sz="1400" b="1" i="0" baseline="0">
                    <a:effectLst/>
                  </a:rPr>
                  <a:t>（工频周期）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021384678772950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9463936"/>
        <c:crosses val="autoZero"/>
        <c:crossBetween val="midCat"/>
        <c:majorUnit val="0.5"/>
      </c:valAx>
      <c:valAx>
        <c:axId val="-204946393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Ipk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2049469920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5775815845188796"/>
          <c:y val="5.3780448247632902E-2"/>
          <c:w val="0.13273645510652901"/>
          <c:h val="0.1926072299854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</a:t>
            </a:r>
            <a:r>
              <a:rPr lang="en-US" altLang="zh-CN"/>
              <a:t>Tonmax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3281307032819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327493293616105E-2"/>
          <c:y val="0.167669035276441"/>
          <c:w val="0.83715323750881399"/>
          <c:h val="0.61759918439947104"/>
        </c:manualLayout>
      </c:layout>
      <c:scatterChart>
        <c:scatterStyle val="smoothMarker"/>
        <c:varyColors val="0"/>
        <c:ser>
          <c:idx val="1"/>
          <c:order val="0"/>
          <c:tx>
            <c:v>Tonmax</c:v>
          </c:tx>
          <c:marker>
            <c:symbol val="none"/>
          </c:marker>
          <c:xVal>
            <c:numRef>
              <c:f>变压器设计!$DC$4:$DU$4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变压器设计!$DC$3:$DU$3</c:f>
              <c:numCache>
                <c:formatCode>General</c:formatCode>
                <c:ptCount val="19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4.1974227867215284</c:v>
                </c:pt>
                <c:pt idx="9">
                  <c:v>3.6090144313228816</c:v>
                </c:pt>
                <c:pt idx="10">
                  <c:v>3.0206060759242348</c:v>
                </c:pt>
                <c:pt idx="11">
                  <c:v>2.432197720525588</c:v>
                </c:pt>
                <c:pt idx="12">
                  <c:v>1.8437893651269421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92-48D8-9E2D-E56C0FF17ED1}"/>
            </c:ext>
          </c:extLst>
        </c:ser>
        <c:ser>
          <c:idx val="0"/>
          <c:order val="1"/>
          <c:tx>
            <c:v>TRIAC</c:v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chemeClr val="accent1"/>
              </a:solidFill>
            </c:spPr>
          </c:marker>
          <c:xVal>
            <c:numRef>
              <c:f>变压器设计!$C$56</c:f>
              <c:numCache>
                <c:formatCode>0.0_ </c:formatCode>
                <c:ptCount val="1"/>
                <c:pt idx="0">
                  <c:v>120</c:v>
                </c:pt>
              </c:numCache>
            </c:numRef>
          </c:xVal>
          <c:yVal>
            <c:numRef>
              <c:f>变压器设计!$G$58</c:f>
              <c:numCache>
                <c:formatCode>0.00_ </c:formatCode>
                <c:ptCount val="1"/>
                <c:pt idx="0">
                  <c:v>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C92-48D8-9E2D-E56C0FF17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9588496"/>
        <c:axId val="-2049397008"/>
      </c:scatterChart>
      <c:valAx>
        <c:axId val="-2049588496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="1" i="0" baseline="0">
                    <a:effectLst/>
                  </a:rPr>
                  <a:t>Deg_triac (°) </a:t>
                </a:r>
                <a:r>
                  <a:rPr lang="zh-CN" altLang="en-US" sz="1400" b="1" i="0" baseline="0">
                    <a:effectLst/>
                  </a:rPr>
                  <a:t>调光器导通角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891659013983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9397008"/>
        <c:crosses val="autoZero"/>
        <c:crossBetween val="midCat"/>
        <c:majorUnit val="20"/>
      </c:valAx>
      <c:valAx>
        <c:axId val="-2049397008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Tonmax</a:t>
                </a:r>
                <a:r>
                  <a:rPr lang="zh-CN" altLang="en-US"/>
                  <a:t>（</a:t>
                </a:r>
                <a:r>
                  <a:rPr lang="en-US" altLang="zh-CN"/>
                  <a:t>us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crossAx val="-2049588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43585320429804"/>
          <c:y val="0.60365089067980204"/>
          <c:w val="0.12089113323617701"/>
          <c:h val="0.1358982749754570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调光电感限流</a:t>
            </a:r>
            <a:r>
              <a:rPr lang="en-US" altLang="zh-CN"/>
              <a:t>Ipk_limit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3281307032819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327493293616105E-2"/>
          <c:y val="0.167669035276441"/>
          <c:w val="0.83715323750881399"/>
          <c:h val="0.61759918439947104"/>
        </c:manualLayout>
      </c:layout>
      <c:scatterChart>
        <c:scatterStyle val="smoothMarker"/>
        <c:varyColors val="0"/>
        <c:ser>
          <c:idx val="1"/>
          <c:order val="0"/>
          <c:tx>
            <c:v>Ipk</c:v>
          </c:tx>
          <c:marker>
            <c:symbol val="none"/>
          </c:marker>
          <c:xVal>
            <c:numRef>
              <c:f>变压器设计!$DC$4:$DU$4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变压器设计!$CI$190:$DA$190</c:f>
              <c:numCache>
                <c:formatCode>General</c:formatCode>
                <c:ptCount val="19"/>
                <c:pt idx="0">
                  <c:v>0.57693448913766132</c:v>
                </c:pt>
                <c:pt idx="1">
                  <c:v>0.57693448913766132</c:v>
                </c:pt>
                <c:pt idx="2">
                  <c:v>0.57693448913766132</c:v>
                </c:pt>
                <c:pt idx="3">
                  <c:v>0.57693448913766132</c:v>
                </c:pt>
                <c:pt idx="4">
                  <c:v>0.57693448913766132</c:v>
                </c:pt>
                <c:pt idx="5">
                  <c:v>0.57693448913766132</c:v>
                </c:pt>
                <c:pt idx="6">
                  <c:v>0.57693448913766132</c:v>
                </c:pt>
                <c:pt idx="7">
                  <c:v>0.57693448913766132</c:v>
                </c:pt>
                <c:pt idx="8">
                  <c:v>0.53775633641103537</c:v>
                </c:pt>
                <c:pt idx="9">
                  <c:v>0.46156833744161291</c:v>
                </c:pt>
                <c:pt idx="10">
                  <c:v>0.38538033847219033</c:v>
                </c:pt>
                <c:pt idx="11">
                  <c:v>0.30919233950276781</c:v>
                </c:pt>
                <c:pt idx="12">
                  <c:v>0.23300434053334534</c:v>
                </c:pt>
                <c:pt idx="13">
                  <c:v>0.18848997639206053</c:v>
                </c:pt>
                <c:pt idx="14">
                  <c:v>0.18848997639206053</c:v>
                </c:pt>
                <c:pt idx="15">
                  <c:v>0.18848997639206053</c:v>
                </c:pt>
                <c:pt idx="16">
                  <c:v>0.18848997639206053</c:v>
                </c:pt>
                <c:pt idx="17">
                  <c:v>0.18848997639206053</c:v>
                </c:pt>
                <c:pt idx="18">
                  <c:v>0.18848997639206053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BE-4E3F-AAB7-AC78699FB7E6}"/>
            </c:ext>
          </c:extLst>
        </c:ser>
        <c:ser>
          <c:idx val="0"/>
          <c:order val="1"/>
          <c:tx>
            <c:v>TRIAC</c:v>
          </c:tx>
          <c:spPr>
            <a:ln>
              <a:noFill/>
            </a:ln>
          </c:spPr>
          <c:marker>
            <c:symbol val="circle"/>
            <c:size val="8"/>
          </c:marker>
          <c:xVal>
            <c:numRef>
              <c:f>变压器设计!$C$56</c:f>
              <c:numCache>
                <c:formatCode>0.0_ </c:formatCode>
                <c:ptCount val="1"/>
                <c:pt idx="0">
                  <c:v>120</c:v>
                </c:pt>
              </c:numCache>
            </c:numRef>
          </c:xVal>
          <c:yVal>
            <c:numRef>
              <c:f>变压器设计!$C$57</c:f>
              <c:numCache>
                <c:formatCode>0.000_ </c:formatCode>
                <c:ptCount val="1"/>
                <c:pt idx="0">
                  <c:v>0.58266676911840121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BE-4E3F-AAB7-AC78699FB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9993040"/>
        <c:axId val="-2048251264"/>
      </c:scatterChart>
      <c:valAx>
        <c:axId val="-2039993040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="1" i="0" baseline="0">
                    <a:effectLst/>
                  </a:rPr>
                  <a:t>Deg_triac (°) </a:t>
                </a:r>
                <a:r>
                  <a:rPr lang="zh-CN" altLang="en-US" sz="1400" b="1" i="0" baseline="0">
                    <a:effectLst/>
                  </a:rPr>
                  <a:t>调光器导通角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891659013983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8251264"/>
        <c:crosses val="autoZero"/>
        <c:crossBetween val="midCat"/>
        <c:majorUnit val="20"/>
      </c:valAx>
      <c:valAx>
        <c:axId val="-2048251264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Ipk_limit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crossAx val="-20399930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288561616573304"/>
          <c:y val="0.47964866035385301"/>
          <c:w val="0.10430880469981101"/>
          <c:h val="0.13564358540915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</a:t>
            </a:r>
            <a:r>
              <a:rPr lang="en-US" altLang="zh-CN"/>
              <a:t>DIM</a:t>
            </a:r>
            <a:r>
              <a:rPr lang="zh-CN" altLang="en-US"/>
              <a:t>电压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3281307032819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327493293616105E-2"/>
          <c:y val="0.167669035276441"/>
          <c:w val="0.83715323750881399"/>
          <c:h val="0.61759918439947104"/>
        </c:manualLayout>
      </c:layout>
      <c:scatterChart>
        <c:scatterStyle val="smoothMarker"/>
        <c:varyColors val="0"/>
        <c:ser>
          <c:idx val="1"/>
          <c:order val="0"/>
          <c:tx>
            <c:v>DIM</c:v>
          </c:tx>
          <c:marker>
            <c:symbol val="none"/>
          </c:marker>
          <c:xVal>
            <c:numRef>
              <c:f>变压器设计!$DC$4:$DU$4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变压器设计!$DC$2:$DU$2</c:f>
              <c:numCache>
                <c:formatCode>General</c:formatCode>
                <c:ptCount val="19"/>
                <c:pt idx="0">
                  <c:v>3.7466105829701135</c:v>
                </c:pt>
                <c:pt idx="1">
                  <c:v>3.5993031339877541</c:v>
                </c:pt>
                <c:pt idx="2">
                  <c:v>3.3835534036749162</c:v>
                </c:pt>
                <c:pt idx="3">
                  <c:v>3.1678036733620796</c:v>
                </c:pt>
                <c:pt idx="4">
                  <c:v>2.9520539430492425</c:v>
                </c:pt>
                <c:pt idx="5">
                  <c:v>2.736304212736405</c:v>
                </c:pt>
                <c:pt idx="6">
                  <c:v>2.5205544824235684</c:v>
                </c:pt>
                <c:pt idx="7">
                  <c:v>2.3048047521107313</c:v>
                </c:pt>
                <c:pt idx="8">
                  <c:v>2.0890550217978938</c:v>
                </c:pt>
                <c:pt idx="9">
                  <c:v>1.8733052914850568</c:v>
                </c:pt>
                <c:pt idx="10">
                  <c:v>1.6575555611722195</c:v>
                </c:pt>
                <c:pt idx="11">
                  <c:v>1.4418058308593824</c:v>
                </c:pt>
                <c:pt idx="12">
                  <c:v>1.2260561005465456</c:v>
                </c:pt>
                <c:pt idx="13">
                  <c:v>1.0103063702337081</c:v>
                </c:pt>
                <c:pt idx="14">
                  <c:v>0.79455663992087133</c:v>
                </c:pt>
                <c:pt idx="15">
                  <c:v>0.57880690960803383</c:v>
                </c:pt>
                <c:pt idx="16">
                  <c:v>0.36305717929519699</c:v>
                </c:pt>
                <c:pt idx="17">
                  <c:v>0.14730744898236015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25-444E-A431-7E3A3D8021A4}"/>
            </c:ext>
          </c:extLst>
        </c:ser>
        <c:ser>
          <c:idx val="0"/>
          <c:order val="1"/>
          <c:tx>
            <c:v>TRIAC</c:v>
          </c:tx>
          <c:spPr>
            <a:ln>
              <a:noFill/>
            </a:ln>
          </c:spPr>
          <c:marker>
            <c:symbol val="circle"/>
            <c:size val="8"/>
          </c:marker>
          <c:xVal>
            <c:numRef>
              <c:f>变压器设计!$C$56</c:f>
              <c:numCache>
                <c:formatCode>0.0_ </c:formatCode>
                <c:ptCount val="1"/>
                <c:pt idx="0">
                  <c:v>120</c:v>
                </c:pt>
              </c:numCache>
            </c:numRef>
          </c:xVal>
          <c:yVal>
            <c:numRef>
              <c:f>变压器设计!$G$57</c:f>
              <c:numCache>
                <c:formatCode>0.00_ </c:formatCode>
                <c:ptCount val="1"/>
                <c:pt idx="0">
                  <c:v>2.5065217975956755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25-444E-A431-7E3A3D80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1900832"/>
        <c:axId val="-2040095488"/>
      </c:scatterChart>
      <c:valAx>
        <c:axId val="-2041900832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="1" i="0" baseline="0">
                    <a:effectLst/>
                  </a:rPr>
                  <a:t>Deg_triac (°) </a:t>
                </a:r>
                <a:r>
                  <a:rPr lang="zh-CN" altLang="en-US" sz="1400" b="1" i="0" baseline="0">
                    <a:effectLst/>
                  </a:rPr>
                  <a:t>调光器导通角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891659013983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0095488"/>
        <c:crosses val="autoZero"/>
        <c:crossBetween val="midCat"/>
        <c:majorUnit val="20"/>
      </c:valAx>
      <c:valAx>
        <c:axId val="-2040095488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DIM</a:t>
                </a:r>
                <a:r>
                  <a:rPr lang="zh-CN" altLang="en-US"/>
                  <a:t>（</a:t>
                </a:r>
                <a:r>
                  <a:rPr lang="en-US" altLang="zh-CN"/>
                  <a:t>V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crossAx val="-2041900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504545092565401"/>
          <c:y val="0.64874260972170406"/>
          <c:w val="0.101128252479325"/>
          <c:h val="0.13495679302013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zh-CN" altLang="en-US" sz="1050"/>
              <a:t>输出电流 </a:t>
            </a:r>
            <a:r>
              <a:rPr lang="en-US" altLang="zh-CN" sz="1050">
                <a:latin typeface="Times New Roman" panose="02020603050405020304" pitchFamily="18" charset="0"/>
                <a:cs typeface="Times New Roman" panose="02020603050405020304" pitchFamily="18" charset="0"/>
              </a:rPr>
              <a:t>Io</a:t>
            </a:r>
            <a:endParaRPr lang="zh-CN" altLang="en-US" sz="105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5898892318368503"/>
          <c:y val="1.47192934739133E-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1020760821729"/>
          <c:y val="0.167669035276441"/>
          <c:w val="0.66694666641835898"/>
          <c:h val="0.5984691583746970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变压器设计!$AU$4</c:f>
              <c:strCache>
                <c:ptCount val="1"/>
                <c:pt idx="0">
                  <c:v>Io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变压器设计!$AU$7:$AU$370</c:f>
              <c:numCache>
                <c:formatCode>General</c:formatCode>
                <c:ptCount val="364"/>
                <c:pt idx="0">
                  <c:v>-3.1984414318810636E-9</c:v>
                </c:pt>
                <c:pt idx="1">
                  <c:v>2.1855034769451366E-5</c:v>
                </c:pt>
                <c:pt idx="2">
                  <c:v>8.8044153322073529E-5</c:v>
                </c:pt>
                <c:pt idx="3">
                  <c:v>1.9947486696161911E-4</c:v>
                </c:pt>
                <c:pt idx="4">
                  <c:v>3.570486927622375E-4</c:v>
                </c:pt>
                <c:pt idx="5">
                  <c:v>5.6165507511238928E-4</c:v>
                </c:pt>
                <c:pt idx="6">
                  <c:v>8.1417078441358662E-4</c:v>
                </c:pt>
                <c:pt idx="7">
                  <c:v>1.1154592395351251E-3</c:v>
                </c:pt>
                <c:pt idx="8">
                  <c:v>1.4663697861166396E-3</c:v>
                </c:pt>
                <c:pt idx="9">
                  <c:v>1.867736967079878E-3</c:v>
                </c:pt>
                <c:pt idx="10">
                  <c:v>2.320379793095084E-3</c:v>
                </c:pt>
                <c:pt idx="11">
                  <c:v>2.8251010155449737E-3</c:v>
                </c:pt>
                <c:pt idx="12">
                  <c:v>3.3826864032287253E-3</c:v>
                </c:pt>
                <c:pt idx="13">
                  <c:v>3.9939040236478792E-3</c:v>
                </c:pt>
                <c:pt idx="14">
                  <c:v>4.6595035295722564E-3</c:v>
                </c:pt>
                <c:pt idx="15">
                  <c:v>5.3802154515256474E-3</c:v>
                </c:pt>
                <c:pt idx="16">
                  <c:v>6.156750496803972E-3</c:v>
                </c:pt>
                <c:pt idx="17">
                  <c:v>6.9897988556247865E-3</c:v>
                </c:pt>
                <c:pt idx="18">
                  <c:v>7.8800295149980687E-3</c:v>
                </c:pt>
                <c:pt idx="19">
                  <c:v>8.8280895809019558E-3</c:v>
                </c:pt>
                <c:pt idx="20">
                  <c:v>9.8346036093415398E-3</c:v>
                </c:pt>
                <c:pt idx="21">
                  <c:v>1.0900172946863431E-2</c:v>
                </c:pt>
                <c:pt idx="22">
                  <c:v>1.2025375081093656E-2</c:v>
                </c:pt>
                <c:pt idx="23">
                  <c:v>1.3210763001860595E-2</c:v>
                </c:pt>
                <c:pt idx="24">
                  <c:v>1.4337509948677413E-2</c:v>
                </c:pt>
                <c:pt idx="25">
                  <c:v>1.5348998296572795E-2</c:v>
                </c:pt>
                <c:pt idx="26">
                  <c:v>1.6382777403707558E-2</c:v>
                </c:pt>
                <c:pt idx="27">
                  <c:v>1.7438037978031097E-2</c:v>
                </c:pt>
                <c:pt idx="28">
                  <c:v>1.8514006730901644E-2</c:v>
                </c:pt>
                <c:pt idx="29">
                  <c:v>1.9609943452870964E-2</c:v>
                </c:pt>
                <c:pt idx="30">
                  <c:v>2.0725138354862511E-2</c:v>
                </c:pt>
                <c:pt idx="31">
                  <c:v>2.185890964756609E-2</c:v>
                </c:pt>
                <c:pt idx="32">
                  <c:v>2.3010601335016138E-2</c:v>
                </c:pt>
                <c:pt idx="33">
                  <c:v>2.4179581201061159E-2</c:v>
                </c:pt>
                <c:pt idx="34">
                  <c:v>2.5365238969824906E-2</c:v>
                </c:pt>
                <c:pt idx="35">
                  <c:v>2.6566984623354901E-2</c:v>
                </c:pt>
                <c:pt idx="36">
                  <c:v>2.7784246861490749E-2</c:v>
                </c:pt>
                <c:pt idx="37">
                  <c:v>2.9016471690598632E-2</c:v>
                </c:pt>
                <c:pt idx="40">
                  <c:v>3.0263121129238593E-2</c:v>
                </c:pt>
                <c:pt idx="41">
                  <c:v>3.1523672020084499E-2</c:v>
                </c:pt>
                <c:pt idx="42">
                  <c:v>3.2797614938521916E-2</c:v>
                </c:pt>
                <c:pt idx="43">
                  <c:v>3.4084453189328782E-2</c:v>
                </c:pt>
                <c:pt idx="45">
                  <c:v>3.5383701883711358E-2</c:v>
                </c:pt>
                <c:pt idx="46">
                  <c:v>3.6694887089736755E-2</c:v>
                </c:pt>
                <c:pt idx="47">
                  <c:v>3.8017545049890272E-2</c:v>
                </c:pt>
                <c:pt idx="48">
                  <c:v>3.9351221460092532E-2</c:v>
                </c:pt>
                <c:pt idx="49">
                  <c:v>4.0695470805057352E-2</c:v>
                </c:pt>
                <c:pt idx="50">
                  <c:v>4.2049855745355302E-2</c:v>
                </c:pt>
                <c:pt idx="51">
                  <c:v>4.3413946551982004E-2</c:v>
                </c:pt>
                <c:pt idx="52">
                  <c:v>4.4787320584619927E-2</c:v>
                </c:pt>
                <c:pt idx="53">
                  <c:v>4.6169561810129343E-2</c:v>
                </c:pt>
                <c:pt idx="54">
                  <c:v>4.7560260358118306E-2</c:v>
                </c:pt>
                <c:pt idx="55">
                  <c:v>4.8959012110722532E-2</c:v>
                </c:pt>
                <c:pt idx="56">
                  <c:v>5.0365418323977978E-2</c:v>
                </c:pt>
                <c:pt idx="57">
                  <c:v>5.1779085278399639E-2</c:v>
                </c:pt>
                <c:pt idx="58">
                  <c:v>5.3199623956582766E-2</c:v>
                </c:pt>
                <c:pt idx="59">
                  <c:v>5.4626649745831285E-2</c:v>
                </c:pt>
                <c:pt idx="60">
                  <c:v>5.6059782163984842E-2</c:v>
                </c:pt>
                <c:pt idx="61">
                  <c:v>5.7498644606769171E-2</c:v>
                </c:pt>
                <c:pt idx="62">
                  <c:v>5.8942864115130306E-2</c:v>
                </c:pt>
                <c:pt idx="63">
                  <c:v>6.0392071161142084E-2</c:v>
                </c:pt>
                <c:pt idx="64">
                  <c:v>6.1845899451185724E-2</c:v>
                </c:pt>
                <c:pt idx="65">
                  <c:v>6.3303985745206709E-2</c:v>
                </c:pt>
                <c:pt idx="66">
                  <c:v>6.4765969690947348E-2</c:v>
                </c:pt>
                <c:pt idx="67">
                  <c:v>6.623149367213825E-2</c:v>
                </c:pt>
                <c:pt idx="68">
                  <c:v>6.7700202669710968E-2</c:v>
                </c:pt>
                <c:pt idx="69">
                  <c:v>6.9171744135165414E-2</c:v>
                </c:pt>
                <c:pt idx="70">
                  <c:v>7.0645767875289894E-2</c:v>
                </c:pt>
                <c:pt idx="71">
                  <c:v>7.2121925947491644E-2</c:v>
                </c:pt>
                <c:pt idx="72">
                  <c:v>7.3599872565050711E-2</c:v>
                </c:pt>
                <c:pt idx="73">
                  <c:v>7.5079264011659264E-2</c:v>
                </c:pt>
                <c:pt idx="74">
                  <c:v>7.6559758564653357E-2</c:v>
                </c:pt>
                <c:pt idx="75">
                  <c:v>7.8041016426388624E-2</c:v>
                </c:pt>
                <c:pt idx="76">
                  <c:v>7.9522699663246946E-2</c:v>
                </c:pt>
                <c:pt idx="77">
                  <c:v>8.1004472151799012E-2</c:v>
                </c:pt>
                <c:pt idx="78">
                  <c:v>8.2485999531677928E-2</c:v>
                </c:pt>
                <c:pt idx="79">
                  <c:v>8.3966949164751351E-2</c:v>
                </c:pt>
                <c:pt idx="80">
                  <c:v>8.5446990100205594E-2</c:v>
                </c:pt>
                <c:pt idx="81">
                  <c:v>8.6925793045180333E-2</c:v>
                </c:pt>
                <c:pt idx="82">
                  <c:v>8.8403030340618333E-2</c:v>
                </c:pt>
                <c:pt idx="83">
                  <c:v>8.987837594201295E-2</c:v>
                </c:pt>
                <c:pt idx="84">
                  <c:v>9.1351505404759281E-2</c:v>
                </c:pt>
                <c:pt idx="85">
                  <c:v>9.2822095873829946E-2</c:v>
                </c:pt>
                <c:pt idx="86">
                  <c:v>9.4289826077519234E-2</c:v>
                </c:pt>
                <c:pt idx="87">
                  <c:v>9.5754376325006205E-2</c:v>
                </c:pt>
                <c:pt idx="88">
                  <c:v>9.7215428507512816E-2</c:v>
                </c:pt>
                <c:pt idx="89">
                  <c:v>9.8672666102837203E-2</c:v>
                </c:pt>
                <c:pt idx="90">
                  <c:v>0.1001257741830608</c:v>
                </c:pt>
                <c:pt idx="91">
                  <c:v>0.10157443942523782</c:v>
                </c:pt>
                <c:pt idx="92">
                  <c:v>0.10301835012488537</c:v>
                </c:pt>
                <c:pt idx="93">
                  <c:v>0.10445719621210471</c:v>
                </c:pt>
                <c:pt idx="94">
                  <c:v>0.10589066927017279</c:v>
                </c:pt>
                <c:pt idx="95">
                  <c:v>0.10731846255645014</c:v>
                </c:pt>
                <c:pt idx="96">
                  <c:v>0.10874027102546309</c:v>
                </c:pt>
                <c:pt idx="97">
                  <c:v>0.11015579135402212</c:v>
                </c:pt>
                <c:pt idx="98">
                  <c:v>0.11156472196824734</c:v>
                </c:pt>
                <c:pt idx="99">
                  <c:v>0.11296676307237852</c:v>
                </c:pt>
                <c:pt idx="100">
                  <c:v>0.11436161667925318</c:v>
                </c:pt>
                <c:pt idx="101">
                  <c:v>0.11574898664234055</c:v>
                </c:pt>
                <c:pt idx="102">
                  <c:v>0.11712857868922751</c:v>
                </c:pt>
                <c:pt idx="103">
                  <c:v>0.11850010045645508</c:v>
                </c:pt>
                <c:pt idx="104">
                  <c:v>0.11986326152561026</c:v>
                </c:pt>
                <c:pt idx="105">
                  <c:v>0.12121777346058137</c:v>
                </c:pt>
                <c:pt idx="106">
                  <c:v>0.12256334984589018</c:v>
                </c:pt>
                <c:pt idx="107">
                  <c:v>0.12389970632601802</c:v>
                </c:pt>
                <c:pt idx="108">
                  <c:v>0.12522656064564472</c:v>
                </c:pt>
                <c:pt idx="109">
                  <c:v>0.12654363269072713</c:v>
                </c:pt>
                <c:pt idx="110">
                  <c:v>0.12785064453034106</c:v>
                </c:pt>
                <c:pt idx="111">
                  <c:v>0.12914732045921931</c:v>
                </c:pt>
                <c:pt idx="112">
                  <c:v>0.1304333870409175</c:v>
                </c:pt>
                <c:pt idx="113">
                  <c:v>0.13170857315154502</c:v>
                </c:pt>
                <c:pt idx="114">
                  <c:v>0.13297261002399646</c:v>
                </c:pt>
                <c:pt idx="115">
                  <c:v>0.13422523129262814</c:v>
                </c:pt>
                <c:pt idx="116">
                  <c:v>0.13546617303831979</c:v>
                </c:pt>
                <c:pt idx="117">
                  <c:v>0.13669517383386801</c:v>
                </c:pt>
                <c:pt idx="118">
                  <c:v>0.13791197478965808</c:v>
                </c:pt>
                <c:pt idx="119">
                  <c:v>0.13911631959956341</c:v>
                </c:pt>
                <c:pt idx="120">
                  <c:v>0.14030795458702483</c:v>
                </c:pt>
                <c:pt idx="121">
                  <c:v>0.14148662875125997</c:v>
                </c:pt>
                <c:pt idx="122">
                  <c:v>0.14265209381356014</c:v>
                </c:pt>
                <c:pt idx="123">
                  <c:v>0.14380410426362711</c:v>
                </c:pt>
                <c:pt idx="124">
                  <c:v>0.14494241740591213</c:v>
                </c:pt>
                <c:pt idx="125">
                  <c:v>0.14606679340591064</c:v>
                </c:pt>
                <c:pt idx="126">
                  <c:v>0.14717699533637732</c:v>
                </c:pt>
                <c:pt idx="127">
                  <c:v>0.14827278922342049</c:v>
                </c:pt>
                <c:pt idx="128">
                  <c:v>0.14935394409244024</c:v>
                </c:pt>
                <c:pt idx="129">
                  <c:v>0.15042023201387283</c:v>
                </c:pt>
                <c:pt idx="130">
                  <c:v>0.15147142814870801</c:v>
                </c:pt>
                <c:pt idx="131">
                  <c:v>0.15250731079374449</c:v>
                </c:pt>
                <c:pt idx="132">
                  <c:v>0.15352766142655125</c:v>
                </c:pt>
                <c:pt idx="133">
                  <c:v>0.15453226475010293</c:v>
                </c:pt>
                <c:pt idx="134">
                  <c:v>0.15552090873705873</c:v>
                </c:pt>
                <c:pt idx="135">
                  <c:v>0.1564933846736549</c:v>
                </c:pt>
                <c:pt idx="136">
                  <c:v>0.15744948720318189</c:v>
                </c:pt>
                <c:pt idx="137">
                  <c:v>0.15838901436901814</c:v>
                </c:pt>
                <c:pt idx="138">
                  <c:v>0.15931176765719432</c:v>
                </c:pt>
                <c:pt idx="139">
                  <c:v>0.16021755203845944</c:v>
                </c:pt>
                <c:pt idx="140">
                  <c:v>0.16110617600982605</c:v>
                </c:pt>
                <c:pt idx="141">
                  <c:v>0.16197745163556745</c:v>
                </c:pt>
                <c:pt idx="142">
                  <c:v>0.1628311945876445</c:v>
                </c:pt>
                <c:pt idx="143">
                  <c:v>0.1636672241855377</c:v>
                </c:pt>
                <c:pt idx="144">
                  <c:v>0.16448536343546244</c:v>
                </c:pt>
                <c:pt idx="145">
                  <c:v>0.16528543906894494</c:v>
                </c:pt>
                <c:pt idx="146">
                  <c:v>0.16606728158073933</c:v>
                </c:pt>
                <c:pt idx="147">
                  <c:v>0.16683072526606235</c:v>
                </c:pt>
                <c:pt idx="148">
                  <c:v>0.16757560825712853</c:v>
                </c:pt>
                <c:pt idx="149">
                  <c:v>0.1683017725589657</c:v>
                </c:pt>
                <c:pt idx="150">
                  <c:v>0.16900906408449035</c:v>
                </c:pt>
                <c:pt idx="151">
                  <c:v>0.16969733268882814</c:v>
                </c:pt>
                <c:pt idx="152">
                  <c:v>0.17036643220285827</c:v>
                </c:pt>
                <c:pt idx="153">
                  <c:v>0.17101622046596898</c:v>
                </c:pt>
                <c:pt idx="154">
                  <c:v>0.1716465593580026</c:v>
                </c:pt>
                <c:pt idx="155">
                  <c:v>0.17225731483038034</c:v>
                </c:pt>
                <c:pt idx="156">
                  <c:v>0.17284835693638598</c:v>
                </c:pt>
                <c:pt idx="157">
                  <c:v>0.17341955986059801</c:v>
                </c:pt>
                <c:pt idx="158">
                  <c:v>0.17397080194745349</c:v>
                </c:pt>
                <c:pt idx="159">
                  <c:v>0.17450196572893104</c:v>
                </c:pt>
                <c:pt idx="160">
                  <c:v>0.17501293795134037</c:v>
                </c:pt>
                <c:pt idx="161">
                  <c:v>0.17550360960120392</c:v>
                </c:pt>
                <c:pt idx="162">
                  <c:v>0.17597387593022032</c:v>
                </c:pt>
                <c:pt idx="163">
                  <c:v>0.17642363647929882</c:v>
                </c:pt>
                <c:pt idx="164">
                  <c:v>0.17685279510164958</c:v>
                </c:pt>
                <c:pt idx="165">
                  <c:v>0.17726125998492509</c:v>
                </c:pt>
                <c:pt idx="166">
                  <c:v>0.1776489436723965</c:v>
                </c:pt>
                <c:pt idx="167">
                  <c:v>0.17801576308316228</c:v>
                </c:pt>
                <c:pt idx="168">
                  <c:v>0.17836163953137277</c:v>
                </c:pt>
                <c:pt idx="169">
                  <c:v>0.17868649874446713</c:v>
                </c:pt>
                <c:pt idx="170">
                  <c:v>0.17899027088041361</c:v>
                </c:pt>
                <c:pt idx="171">
                  <c:v>0.17927289054394357</c:v>
                </c:pt>
                <c:pt idx="172">
                  <c:v>0.1795342968017748</c:v>
                </c:pt>
                <c:pt idx="173">
                  <c:v>0.17977443319681527</c:v>
                </c:pt>
                <c:pt idx="174">
                  <c:v>0.17999324776134254</c:v>
                </c:pt>
                <c:pt idx="175">
                  <c:v>0.18019069302915219</c:v>
                </c:pt>
                <c:pt idx="176">
                  <c:v>0.18036672604667126</c:v>
                </c:pt>
                <c:pt idx="177">
                  <c:v>0.18052130838303018</c:v>
                </c:pt>
                <c:pt idx="178">
                  <c:v>0.18065440613909028</c:v>
                </c:pt>
                <c:pt idx="179">
                  <c:v>0.18076598995542253</c:v>
                </c:pt>
                <c:pt idx="180">
                  <c:v>0.18085603501923458</c:v>
                </c:pt>
                <c:pt idx="181">
                  <c:v>0.18092452107024209</c:v>
                </c:pt>
                <c:pt idx="182">
                  <c:v>0.18097143240548294</c:v>
                </c:pt>
                <c:pt idx="183">
                  <c:v>0.18099675788307243</c:v>
                </c:pt>
                <c:pt idx="184">
                  <c:v>0.18100049092489726</c:v>
                </c:pt>
                <c:pt idx="185">
                  <c:v>0.18098262951824712</c:v>
                </c:pt>
                <c:pt idx="186">
                  <c:v>0.18094317621638459</c:v>
                </c:pt>
                <c:pt idx="187">
                  <c:v>0.18088213813805198</c:v>
                </c:pt>
                <c:pt idx="188">
                  <c:v>0.18079952696591567</c:v>
                </c:pt>
                <c:pt idx="189">
                  <c:v>0.18069535894394892</c:v>
                </c:pt>
                <c:pt idx="190">
                  <c:v>0.1805696548737554</c:v>
                </c:pt>
                <c:pt idx="191">
                  <c:v>0.18042244010983272</c:v>
                </c:pt>
                <c:pt idx="192">
                  <c:v>0.18025374455378113</c:v>
                </c:pt>
                <c:pt idx="193">
                  <c:v>0.1800636026474571</c:v>
                </c:pt>
                <c:pt idx="194">
                  <c:v>0.17985205336507862</c:v>
                </c:pt>
                <c:pt idx="195">
                  <c:v>0.17961914020428091</c:v>
                </c:pt>
                <c:pt idx="196">
                  <c:v>0.17936491117613168</c:v>
                </c:pt>
                <c:pt idx="197">
                  <c:v>0.17908941879410722</c:v>
                </c:pt>
                <c:pt idx="198">
                  <c:v>0.17879272006203523</c:v>
                </c:pt>
                <c:pt idx="199">
                  <c:v>0.17847487646100976</c:v>
                </c:pt>
                <c:pt idx="200">
                  <c:v>0.17813595393528542</c:v>
                </c:pt>
                <c:pt idx="201">
                  <c:v>0.17777602287715563</c:v>
                </c:pt>
                <c:pt idx="202">
                  <c:v>0.17739515811082268</c:v>
                </c:pt>
                <c:pt idx="203">
                  <c:v>0.17699343887526653</c:v>
                </c:pt>
                <c:pt idx="204">
                  <c:v>0.17657094880612159</c:v>
                </c:pt>
                <c:pt idx="205">
                  <c:v>0.17612777591656884</c:v>
                </c:pt>
                <c:pt idx="206">
                  <c:v>0.17566401257725078</c:v>
                </c:pt>
                <c:pt idx="207">
                  <c:v>0.17517975549522241</c:v>
                </c:pt>
                <c:pt idx="208">
                  <c:v>0.17467510569194483</c:v>
                </c:pt>
                <c:pt idx="209">
                  <c:v>0.17415016848033182</c:v>
                </c:pt>
                <c:pt idx="210">
                  <c:v>0.17360505344086416</c:v>
                </c:pt>
                <c:pt idx="211">
                  <c:v>0.17303987439677734</c:v>
                </c:pt>
                <c:pt idx="212">
                  <c:v>0.17245474938834002</c:v>
                </c:pt>
                <c:pt idx="213">
                  <c:v>0.1718498006462322</c:v>
                </c:pt>
                <c:pt idx="214">
                  <c:v>0.17122515456403731</c:v>
                </c:pt>
                <c:pt idx="215">
                  <c:v>0.17058094166986296</c:v>
                </c:pt>
                <c:pt idx="216">
                  <c:v>0.16991729659710117</c:v>
                </c:pt>
                <c:pt idx="217">
                  <c:v>0.16923435805434744</c:v>
                </c:pt>
                <c:pt idx="218">
                  <c:v>0.16853226879448846</c:v>
                </c:pt>
                <c:pt idx="219">
                  <c:v>0.16781117558298006</c:v>
                </c:pt>
                <c:pt idx="220">
                  <c:v>0.16707122916532621</c:v>
                </c:pt>
                <c:pt idx="221">
                  <c:v>0.16631258423378026</c:v>
                </c:pt>
                <c:pt idx="222">
                  <c:v>0.16553539939328371</c:v>
                </c:pt>
                <c:pt idx="223">
                  <c:v>0.16473983712666196</c:v>
                </c:pt>
                <c:pt idx="224">
                  <c:v>0.16392606375909427</c:v>
                </c:pt>
                <c:pt idx="225">
                  <c:v>0.16309424942187933</c:v>
                </c:pt>
                <c:pt idx="226">
                  <c:v>0.16224456801551526</c:v>
                </c:pt>
                <c:pt idx="227">
                  <c:v>0.16137719717211479</c:v>
                </c:pt>
                <c:pt idx="228">
                  <c:v>0.16049231821717819</c:v>
                </c:pt>
                <c:pt idx="229">
                  <c:v>0.15959011613074511</c:v>
                </c:pt>
                <c:pt idx="230">
                  <c:v>0.1586707795079477</c:v>
                </c:pt>
                <c:pt idx="231">
                  <c:v>0.15773450051899088</c:v>
                </c:pt>
                <c:pt idx="232">
                  <c:v>0.15678147486858135</c:v>
                </c:pt>
                <c:pt idx="233">
                  <c:v>0.15581190175483314</c:v>
                </c:pt>
                <c:pt idx="234">
                  <c:v>0.15482598382767315</c:v>
                </c:pt>
                <c:pt idx="235">
                  <c:v>0.15382392714677609</c:v>
                </c:pt>
                <c:pt idx="236">
                  <c:v>0.15280594113905402</c:v>
                </c:pt>
                <c:pt idx="237">
                  <c:v>0.15177223855573141</c:v>
                </c:pt>
                <c:pt idx="238">
                  <c:v>0.15072303542903362</c:v>
                </c:pt>
                <c:pt idx="239">
                  <c:v>0.14965855102851922</c:v>
                </c:pt>
                <c:pt idx="240">
                  <c:v>0.14857900781708994</c:v>
                </c:pt>
                <c:pt idx="241">
                  <c:v>0.14748463140670734</c:v>
                </c:pt>
                <c:pt idx="242">
                  <c:v>0.14637565051385232</c:v>
                </c:pt>
                <c:pt idx="243">
                  <c:v>0.14525229691476138</c:v>
                </c:pt>
                <c:pt idx="244">
                  <c:v>0.14411480540047611</c:v>
                </c:pt>
                <c:pt idx="245">
                  <c:v>0.14296341373174123</c:v>
                </c:pt>
                <c:pt idx="246">
                  <c:v>0.14179836259379255</c:v>
                </c:pt>
                <c:pt idx="247">
                  <c:v>0.14061989555107207</c:v>
                </c:pt>
                <c:pt idx="248">
                  <c:v>0.13942825900191239</c:v>
                </c:pt>
                <c:pt idx="249">
                  <c:v>0.13822370213323323</c:v>
                </c:pt>
                <c:pt idx="250">
                  <c:v>0.13700647687529496</c:v>
                </c:pt>
                <c:pt idx="251">
                  <c:v>0.13577683785655242</c:v>
                </c:pt>
                <c:pt idx="252">
                  <c:v>0.13453504235865957</c:v>
                </c:pt>
                <c:pt idx="253">
                  <c:v>0.13328135027167329</c:v>
                </c:pt>
                <c:pt idx="254">
                  <c:v>0.13201602404950577</c:v>
                </c:pt>
                <c:pt idx="255">
                  <c:v>0.13073932866568319</c:v>
                </c:pt>
                <c:pt idx="256">
                  <c:v>0.12945153156946021</c:v>
                </c:pt>
                <c:pt idx="257">
                  <c:v>0.12815290264235304</c:v>
                </c:pt>
                <c:pt idx="258">
                  <c:v>0.12684371415514903</c:v>
                </c:pt>
                <c:pt idx="259">
                  <c:v>0.12552424072545379</c:v>
                </c:pt>
                <c:pt idx="260">
                  <c:v>0.12419475927584456</c:v>
                </c:pt>
                <c:pt idx="261">
                  <c:v>0.12285554899269452</c:v>
                </c:pt>
                <c:pt idx="262">
                  <c:v>0.12150689128574117</c:v>
                </c:pt>
                <c:pt idx="263">
                  <c:v>0.12014906974847119</c:v>
                </c:pt>
                <c:pt idx="264">
                  <c:v>0.11878237011940225</c:v>
                </c:pt>
                <c:pt idx="265">
                  <c:v>0.11740708024433827</c:v>
                </c:pt>
                <c:pt idx="266">
                  <c:v>0.11602349003968898</c:v>
                </c:pt>
                <c:pt idx="267">
                  <c:v>0.11463189145693699</c:v>
                </c:pt>
                <c:pt idx="268">
                  <c:v>0.11323257844835052</c:v>
                </c:pt>
                <c:pt idx="269">
                  <c:v>0.11182584693403698</c:v>
                </c:pt>
                <c:pt idx="270">
                  <c:v>0.11041199477044204</c:v>
                </c:pt>
                <c:pt idx="271">
                  <c:v>0.1089913217204008</c:v>
                </c:pt>
                <c:pt idx="272">
                  <c:v>0.10756412942485763</c:v>
                </c:pt>
                <c:pt idx="273">
                  <c:v>0.1061307213763726</c:v>
                </c:pt>
                <c:pt idx="274">
                  <c:v>0.10469140289454128</c:v>
                </c:pt>
                <c:pt idx="275">
                  <c:v>0.10324648110346245</c:v>
                </c:pt>
                <c:pt idx="276">
                  <c:v>0.10179626491139532</c:v>
                </c:pt>
                <c:pt idx="277">
                  <c:v>0.10034106499275204</c:v>
                </c:pt>
                <c:pt idx="278">
                  <c:v>9.8881193772586848E-2</c:v>
                </c:pt>
                <c:pt idx="279">
                  <c:v>9.7416965413747364E-2</c:v>
                </c:pt>
                <c:pt idx="280">
                  <c:v>9.594869580686366E-2</c:v>
                </c:pt>
                <c:pt idx="281">
                  <c:v>9.4476702563364892E-2</c:v>
                </c:pt>
                <c:pt idx="282">
                  <c:v>9.3001305011720478E-2</c:v>
                </c:pt>
                <c:pt idx="283">
                  <c:v>9.152282419711856E-2</c:v>
                </c:pt>
                <c:pt idx="284">
                  <c:v>9.0041582884806834E-2</c:v>
                </c:pt>
                <c:pt idx="285">
                  <c:v>8.8557905567333381E-2</c:v>
                </c:pt>
                <c:pt idx="286">
                  <c:v>8.707211847594494E-2</c:v>
                </c:pt>
                <c:pt idx="287">
                  <c:v>8.5584549596412443E-2</c:v>
                </c:pt>
                <c:pt idx="288">
                  <c:v>8.4095528689573693E-2</c:v>
                </c:pt>
                <c:pt idx="289">
                  <c:v>8.260538731690624E-2</c:v>
                </c:pt>
                <c:pt idx="290">
                  <c:v>8.1114458871456033E-2</c:v>
                </c:pt>
                <c:pt idx="291">
                  <c:v>7.9623078614481826E-2</c:v>
                </c:pt>
                <c:pt idx="292">
                  <c:v>7.8131583718190886E-2</c:v>
                </c:pt>
                <c:pt idx="293">
                  <c:v>7.6640313314974909E-2</c:v>
                </c:pt>
                <c:pt idx="294">
                  <c:v>7.5149608553580827E-2</c:v>
                </c:pt>
                <c:pt idx="295">
                  <c:v>7.3659812662686466E-2</c:v>
                </c:pt>
                <c:pt idx="296">
                  <c:v>7.2171271022384506E-2</c:v>
                </c:pt>
                <c:pt idx="297">
                  <c:v>7.0684331244114371E-2</c:v>
                </c:pt>
                <c:pt idx="298">
                  <c:v>6.9199343259628801E-2</c:v>
                </c:pt>
                <c:pt idx="299">
                  <c:v>6.7716659419620767E-2</c:v>
                </c:pt>
                <c:pt idx="300">
                  <c:v>6.623663460269015E-2</c:v>
                </c:pt>
                <c:pt idx="301">
                  <c:v>6.4759626335382528E-2</c:v>
                </c:pt>
                <c:pt idx="302">
                  <c:v>6.3285994924090677E-2</c:v>
                </c:pt>
                <c:pt idx="303">
                  <c:v>6.1816103599674647E-2</c:v>
                </c:pt>
                <c:pt idx="304">
                  <c:v>6.0350318675729445E-2</c:v>
                </c:pt>
                <c:pt idx="305">
                  <c:v>5.8889009721500511E-2</c:v>
                </c:pt>
                <c:pt idx="306">
                  <c:v>5.7432549750542031E-2</c:v>
                </c:pt>
                <c:pt idx="307">
                  <c:v>5.5981315426297758E-2</c:v>
                </c:pt>
                <c:pt idx="308">
                  <c:v>5.4535687285892455E-2</c:v>
                </c:pt>
                <c:pt idx="309">
                  <c:v>5.3096049983535031E-2</c:v>
                </c:pt>
                <c:pt idx="310">
                  <c:v>5.1662792555055327E-2</c:v>
                </c:pt>
                <c:pt idx="311">
                  <c:v>5.0236308705240498E-2</c:v>
                </c:pt>
                <c:pt idx="312">
                  <c:v>4.8816997119785419E-2</c:v>
                </c:pt>
                <c:pt idx="313">
                  <c:v>4.7405261803838104E-2</c:v>
                </c:pt>
                <c:pt idx="314">
                  <c:v>4.6001512449313102E-2</c:v>
                </c:pt>
                <c:pt idx="315">
                  <c:v>4.4606164833346486E-2</c:v>
                </c:pt>
                <c:pt idx="316">
                  <c:v>4.3219641250498424E-2</c:v>
                </c:pt>
                <c:pt idx="317">
                  <c:v>4.1842370981561461E-2</c:v>
                </c:pt>
                <c:pt idx="318">
                  <c:v>4.0474790802117015E-2</c:v>
                </c:pt>
                <c:pt idx="319">
                  <c:v>3.9117345534296806E-2</c:v>
                </c:pt>
                <c:pt idx="320">
                  <c:v>3.7770488645554677E-2</c:v>
                </c:pt>
                <c:pt idx="321">
                  <c:v>3.6434682898651087E-2</c:v>
                </c:pt>
                <c:pt idx="322">
                  <c:v>3.5110401057483531E-2</c:v>
                </c:pt>
                <c:pt idx="323">
                  <c:v>3.3798126653893076E-2</c:v>
                </c:pt>
                <c:pt idx="324">
                  <c:v>3.2498354821121532E-2</c:v>
                </c:pt>
                <c:pt idx="325">
                  <c:v>3.1211593200213369E-2</c:v>
                </c:pt>
                <c:pt idx="326">
                  <c:v>2.9938362926348716E-2</c:v>
                </c:pt>
                <c:pt idx="327">
                  <c:v>2.8679199702876038E-2</c:v>
                </c:pt>
                <c:pt idx="328">
                  <c:v>2.743465497169115E-2</c:v>
                </c:pt>
                <c:pt idx="329">
                  <c:v>2.6205297189608259E-2</c:v>
                </c:pt>
                <c:pt idx="330">
                  <c:v>2.4991713221490464E-2</c:v>
                </c:pt>
                <c:pt idx="331">
                  <c:v>2.3794509862187025E-2</c:v>
                </c:pt>
                <c:pt idx="332">
                  <c:v>2.261431550076928E-2</c:v>
                </c:pt>
                <c:pt idx="333">
                  <c:v>2.1451781942213175E-2</c:v>
                </c:pt>
                <c:pt idx="334">
                  <c:v>2.0307586403545512E-2</c:v>
                </c:pt>
                <c:pt idx="335">
                  <c:v>1.9182433703626645E-2</c:v>
                </c:pt>
                <c:pt idx="336">
                  <c:v>1.8077058668189341E-2</c:v>
                </c:pt>
                <c:pt idx="337">
                  <c:v>1.6992228774574118E-2</c:v>
                </c:pt>
                <c:pt idx="338">
                  <c:v>1.5764181918603109E-2</c:v>
                </c:pt>
                <c:pt idx="339">
                  <c:v>1.445686457345881E-2</c:v>
                </c:pt>
                <c:pt idx="340">
                  <c:v>1.3210763001860665E-2</c:v>
                </c:pt>
                <c:pt idx="341">
                  <c:v>1.2025375081093678E-2</c:v>
                </c:pt>
                <c:pt idx="342">
                  <c:v>1.0900172946863462E-2</c:v>
                </c:pt>
                <c:pt idx="343">
                  <c:v>9.8346036093415346E-3</c:v>
                </c:pt>
                <c:pt idx="344">
                  <c:v>8.8280895809020096E-3</c:v>
                </c:pt>
                <c:pt idx="345">
                  <c:v>7.8800295149980791E-3</c:v>
                </c:pt>
                <c:pt idx="346">
                  <c:v>6.9897988556247648E-3</c:v>
                </c:pt>
                <c:pt idx="347">
                  <c:v>6.1567504968039997E-3</c:v>
                </c:pt>
                <c:pt idx="348">
                  <c:v>5.3802154515256474E-3</c:v>
                </c:pt>
                <c:pt idx="349">
                  <c:v>4.6595035295722634E-3</c:v>
                </c:pt>
                <c:pt idx="350">
                  <c:v>3.9939040236478922E-3</c:v>
                </c:pt>
                <c:pt idx="351">
                  <c:v>3.3826864032287466E-3</c:v>
                </c:pt>
                <c:pt idx="352">
                  <c:v>2.8251010155449703E-3</c:v>
                </c:pt>
                <c:pt idx="353">
                  <c:v>2.3203797930951096E-3</c:v>
                </c:pt>
                <c:pt idx="354">
                  <c:v>1.8677369670798843E-3</c:v>
                </c:pt>
                <c:pt idx="355">
                  <c:v>1.46636978611665E-3</c:v>
                </c:pt>
                <c:pt idx="356">
                  <c:v>1.1154592395351375E-3</c:v>
                </c:pt>
                <c:pt idx="357">
                  <c:v>8.1417078441358586E-4</c:v>
                </c:pt>
                <c:pt idx="358">
                  <c:v>5.6165507511239101E-4</c:v>
                </c:pt>
                <c:pt idx="359">
                  <c:v>3.5704869276223186E-4</c:v>
                </c:pt>
                <c:pt idx="360">
                  <c:v>1.9947486696162325E-4</c:v>
                </c:pt>
                <c:pt idx="361">
                  <c:v>8.8044153322072756E-5</c:v>
                </c:pt>
                <c:pt idx="362">
                  <c:v>2.1855034769453724E-5</c:v>
                </c:pt>
                <c:pt idx="363">
                  <c:v>-3.1984414318810636E-9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EC-4575-ADBA-BFA62141F379}"/>
            </c:ext>
          </c:extLst>
        </c:ser>
        <c:ser>
          <c:idx val="0"/>
          <c:order val="1"/>
          <c:tx>
            <c:strRef>
              <c:f>变压器设计!$AV$4</c:f>
              <c:strCache>
                <c:ptCount val="1"/>
                <c:pt idx="0">
                  <c:v>Io_L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变压器设计!$AV$7:$AV$370</c:f>
              <c:numCache>
                <c:formatCode>General</c:formatCode>
                <c:ptCount val="364"/>
                <c:pt idx="0">
                  <c:v>-3.020889929354949E-9</c:v>
                </c:pt>
                <c:pt idx="1">
                  <c:v>2.033368899074389E-5</c:v>
                </c:pt>
                <c:pt idx="2">
                  <c:v>8.1903420986151923E-5</c:v>
                </c:pt>
                <c:pt idx="3">
                  <c:v>1.85535817566564E-4</c:v>
                </c:pt>
                <c:pt idx="4">
                  <c:v>3.3205096574039577E-4</c:v>
                </c:pt>
                <c:pt idx="5">
                  <c:v>5.2225769179899671E-4</c:v>
                </c:pt>
                <c:pt idx="6">
                  <c:v>7.5695271696484088E-4</c:v>
                </c:pt>
                <c:pt idx="7">
                  <c:v>1.0369200535070716E-3</c:v>
                </c:pt>
                <c:pt idx="8">
                  <c:v>1.362930353103116E-3</c:v>
                </c:pt>
                <c:pt idx="9">
                  <c:v>1.7357402468320307E-3</c:v>
                </c:pt>
                <c:pt idx="10">
                  <c:v>2.1560916851028201E-3</c:v>
                </c:pt>
                <c:pt idx="11">
                  <c:v>2.6247112801695868E-3</c:v>
                </c:pt>
                <c:pt idx="12">
                  <c:v>3.14230965247213E-3</c:v>
                </c:pt>
                <c:pt idx="13">
                  <c:v>3.7095807816050724E-3</c:v>
                </c:pt>
                <c:pt idx="14">
                  <c:v>4.3272013625619927E-3</c:v>
                </c:pt>
                <c:pt idx="15">
                  <c:v>4.9958301678372612E-3</c:v>
                </c:pt>
                <c:pt idx="16">
                  <c:v>5.7161074159389185E-3</c:v>
                </c:pt>
                <c:pt idx="17">
                  <c:v>6.4886541468504415E-3</c:v>
                </c:pt>
                <c:pt idx="18">
                  <c:v>7.3140716049699397E-3</c:v>
                </c:pt>
                <c:pt idx="19">
                  <c:v>8.1929406300482854E-3</c:v>
                </c:pt>
                <c:pt idx="20">
                  <c:v>9.1258210566420601E-3</c:v>
                </c:pt>
                <c:pt idx="21">
                  <c:v>1.0113251122591482E-2</c:v>
                </c:pt>
                <c:pt idx="22">
                  <c:v>1.1155746887028532E-2</c:v>
                </c:pt>
                <c:pt idx="23">
                  <c:v>1.2253801658414321E-2</c:v>
                </c:pt>
                <c:pt idx="24">
                  <c:v>1.3407885433099268E-2</c:v>
                </c:pt>
                <c:pt idx="25">
                  <c:v>1.4548487480992143E-2</c:v>
                </c:pt>
                <c:pt idx="26">
                  <c:v>1.5539764227607583E-2</c:v>
                </c:pt>
                <c:pt idx="27">
                  <c:v>1.6552456543304454E-2</c:v>
                </c:pt>
                <c:pt idx="28">
                  <c:v>1.7585817073149577E-2</c:v>
                </c:pt>
                <c:pt idx="29">
                  <c:v>1.8639128290107859E-2</c:v>
                </c:pt>
                <c:pt idx="30">
                  <c:v>1.9711700204205009E-2</c:v>
                </c:pt>
                <c:pt idx="31">
                  <c:v>2.0802868267517118E-2</c:v>
                </c:pt>
                <c:pt idx="32">
                  <c:v>2.1911991456196225E-2</c:v>
                </c:pt>
                <c:pt idx="33">
                  <c:v>2.3038450512781666E-2</c:v>
                </c:pt>
                <c:pt idx="34">
                  <c:v>2.4181646333840835E-2</c:v>
                </c:pt>
                <c:pt idx="35">
                  <c:v>2.5340998489563747E-2</c:v>
                </c:pt>
                <c:pt idx="36">
                  <c:v>2.651594386333082E-2</c:v>
                </c:pt>
                <c:pt idx="37">
                  <c:v>2.7705935400506473E-2</c:v>
                </c:pt>
                <c:pt idx="40">
                  <c:v>2.8910440956803011E-2</c:v>
                </c:pt>
                <c:pt idx="41">
                  <c:v>3.0128942237528638E-2</c:v>
                </c:pt>
                <c:pt idx="42">
                  <c:v>3.1360933819892321E-2</c:v>
                </c:pt>
                <c:pt idx="43">
                  <c:v>3.2605922251305888E-2</c:v>
                </c:pt>
                <c:pt idx="45">
                  <c:v>3.3863425217303844E-2</c:v>
                </c:pt>
                <c:pt idx="46">
                  <c:v>3.5132970773311553E-2</c:v>
                </c:pt>
                <c:pt idx="47">
                  <c:v>3.641409663503592E-2</c:v>
                </c:pt>
                <c:pt idx="48">
                  <c:v>3.7706349522739144E-2</c:v>
                </c:pt>
                <c:pt idx="49">
                  <c:v>3.9009284555092769E-2</c:v>
                </c:pt>
                <c:pt idx="50">
                  <c:v>4.0322464688700488E-2</c:v>
                </c:pt>
                <c:pt idx="51">
                  <c:v>4.1645460199729763E-2</c:v>
                </c:pt>
                <c:pt idx="52">
                  <c:v>4.2977848204408135E-2</c:v>
                </c:pt>
                <c:pt idx="53">
                  <c:v>4.4319212215425972E-2</c:v>
                </c:pt>
                <c:pt idx="54">
                  <c:v>4.5669141731543225E-2</c:v>
                </c:pt>
                <c:pt idx="55">
                  <c:v>4.7027231857930084E-2</c:v>
                </c:pt>
                <c:pt idx="56">
                  <c:v>4.8393082954981154E-2</c:v>
                </c:pt>
                <c:pt idx="57">
                  <c:v>4.9766300313532193E-2</c:v>
                </c:pt>
                <c:pt idx="58">
                  <c:v>5.1146493854579922E-2</c:v>
                </c:pt>
                <c:pt idx="59">
                  <c:v>5.253327785176188E-2</c:v>
                </c:pt>
                <c:pt idx="60">
                  <c:v>5.3926270674994288E-2</c:v>
                </c:pt>
                <c:pt idx="61">
                  <c:v>5.5325094553793905E-2</c:v>
                </c:pt>
                <c:pt idx="62">
                  <c:v>5.6729375358927657E-2</c:v>
                </c:pt>
                <c:pt idx="63">
                  <c:v>5.8138742401139483E-2</c:v>
                </c:pt>
                <c:pt idx="64">
                  <c:v>5.9552828245800916E-2</c:v>
                </c:pt>
                <c:pt idx="65">
                  <c:v>6.0971268542420798E-2</c:v>
                </c:pt>
                <c:pt idx="66">
                  <c:v>6.2393701868029429E-2</c:v>
                </c:pt>
                <c:pt idx="67">
                  <c:v>6.3819769583527336E-2</c:v>
                </c:pt>
                <c:pt idx="68">
                  <c:v>6.5249115702155316E-2</c:v>
                </c:pt>
                <c:pt idx="69">
                  <c:v>6.6681386769304823E-2</c:v>
                </c:pt>
                <c:pt idx="70">
                  <c:v>6.8116231752944303E-2</c:v>
                </c:pt>
                <c:pt idx="71">
                  <c:v>6.9553301943988885E-2</c:v>
                </c:pt>
                <c:pt idx="72">
                  <c:v>7.0992250865987983E-2</c:v>
                </c:pt>
                <c:pt idx="73">
                  <c:v>7.2432734193550882E-2</c:v>
                </c:pt>
                <c:pt idx="74">
                  <c:v>7.3874409678968272E-2</c:v>
                </c:pt>
                <c:pt idx="75">
                  <c:v>7.5316937086525981E-2</c:v>
                </c:pt>
                <c:pt idx="76">
                  <c:v>7.6759978134042131E-2</c:v>
                </c:pt>
                <c:pt idx="77">
                  <c:v>7.8203196441187645E-2</c:v>
                </c:pt>
                <c:pt idx="78">
                  <c:v>7.9646257484182387E-2</c:v>
                </c:pt>
                <c:pt idx="79">
                  <c:v>8.1088828556482723E-2</c:v>
                </c:pt>
                <c:pt idx="80">
                  <c:v>8.2530578735103471E-2</c:v>
                </c:pt>
                <c:pt idx="81">
                  <c:v>8.3971178852238676E-2</c:v>
                </c:pt>
                <c:pt idx="82">
                  <c:v>8.5410301471866401E-2</c:v>
                </c:pt>
                <c:pt idx="83">
                  <c:v>8.6847620871044098E-2</c:v>
                </c:pt>
                <c:pt idx="84">
                  <c:v>8.8282813025616899E-2</c:v>
                </c:pt>
                <c:pt idx="85">
                  <c:v>8.9715555600079294E-2</c:v>
                </c:pt>
                <c:pt idx="86">
                  <c:v>9.1145527941346338E-2</c:v>
                </c:pt>
                <c:pt idx="87">
                  <c:v>9.2572411076203037E-2</c:v>
                </c:pt>
                <c:pt idx="88">
                  <c:v>9.3995887712217521E-2</c:v>
                </c:pt>
                <c:pt idx="89">
                  <c:v>9.5415642241911847E-2</c:v>
                </c:pt>
                <c:pt idx="90">
                  <c:v>9.6831360749998832E-2</c:v>
                </c:pt>
                <c:pt idx="91">
                  <c:v>9.8242731023502936E-2</c:v>
                </c:pt>
                <c:pt idx="92">
                  <c:v>9.9649442564593169E-2</c:v>
                </c:pt>
                <c:pt idx="93">
                  <c:v>0.10105118660596633</c:v>
                </c:pt>
                <c:pt idx="94">
                  <c:v>0.10244765612862457</c:v>
                </c:pt>
                <c:pt idx="95">
                  <c:v>0.10383854588190507</c:v>
                </c:pt>
                <c:pt idx="96">
                  <c:v>0.10522355240561967</c:v>
                </c:pt>
                <c:pt idx="97">
                  <c:v>0.106602374054177</c:v>
                </c:pt>
                <c:pt idx="98">
                  <c:v>0.10797471102255964</c:v>
                </c:pt>
                <c:pt idx="99">
                  <c:v>0.10934026537404018</c:v>
                </c:pt>
                <c:pt idx="100">
                  <c:v>0.11069874106952279</c:v>
                </c:pt>
                <c:pt idx="101">
                  <c:v>0.1120498439984017</c:v>
                </c:pt>
                <c:pt idx="102">
                  <c:v>0.11339328201083829</c:v>
                </c:pt>
                <c:pt idx="103">
                  <c:v>0.11472876495135489</c:v>
                </c:pt>
                <c:pt idx="104">
                  <c:v>0.11605600469365629</c:v>
                </c:pt>
                <c:pt idx="105">
                  <c:v>0.11737471517658753</c:v>
                </c:pt>
                <c:pt idx="106">
                  <c:v>0.11868461244114502</c:v>
                </c:pt>
                <c:pt idx="107">
                  <c:v>0.11998541466845924</c:v>
                </c:pt>
                <c:pt idx="108">
                  <c:v>0.12127684221867072</c:v>
                </c:pt>
                <c:pt idx="109">
                  <c:v>0.12255861767062734</c:v>
                </c:pt>
                <c:pt idx="110">
                  <c:v>0.12383046586232845</c:v>
                </c:pt>
                <c:pt idx="111">
                  <c:v>0.12509211393205066</c:v>
                </c:pt>
                <c:pt idx="112">
                  <c:v>0.12634329136008723</c:v>
                </c:pt>
                <c:pt idx="113">
                  <c:v>0.12758373001104062</c:v>
                </c:pt>
                <c:pt idx="114">
                  <c:v>0.12881316417660463</c:v>
                </c:pt>
                <c:pt idx="115">
                  <c:v>0.13003133061878144</c:v>
                </c:pt>
                <c:pt idx="116">
                  <c:v>0.13123796861347412</c:v>
                </c:pt>
                <c:pt idx="117">
                  <c:v>0.13243281999440365</c:v>
                </c:pt>
                <c:pt idx="118">
                  <c:v>0.13361562919729675</c:v>
                </c:pt>
                <c:pt idx="119">
                  <c:v>0.13478614330429461</c:v>
                </c:pt>
                <c:pt idx="120">
                  <c:v>0.13594411208853516</c:v>
                </c:pt>
                <c:pt idx="121">
                  <c:v>0.13708928805886153</c:v>
                </c:pt>
                <c:pt idx="122">
                  <c:v>0.13822142650461183</c:v>
                </c:pt>
                <c:pt idx="123">
                  <c:v>0.13934028554044683</c:v>
                </c:pt>
                <c:pt idx="124">
                  <c:v>0.14044562615117404</c:v>
                </c:pt>
                <c:pt idx="125">
                  <c:v>0.14153721223652649</c:v>
                </c:pt>
                <c:pt idx="126">
                  <c:v>0.14261481065585846</c:v>
                </c:pt>
                <c:pt idx="127">
                  <c:v>0.14367819127271855</c:v>
                </c:pt>
                <c:pt idx="128">
                  <c:v>0.14472712699926518</c:v>
                </c:pt>
                <c:pt idx="129">
                  <c:v>0.14576139384048664</c:v>
                </c:pt>
                <c:pt idx="130">
                  <c:v>0.146780770938194</c:v>
                </c:pt>
                <c:pt idx="131">
                  <c:v>0.14778504061475056</c:v>
                </c:pt>
                <c:pt idx="132">
                  <c:v>0.14877398841650794</c:v>
                </c:pt>
                <c:pt idx="133">
                  <c:v>0.14974740315691643</c:v>
                </c:pt>
                <c:pt idx="134">
                  <c:v>0.15070507695927823</c:v>
                </c:pt>
                <c:pt idx="135">
                  <c:v>0.15164680529911681</c:v>
                </c:pt>
                <c:pt idx="136">
                  <c:v>0.15257238704613035</c:v>
                </c:pt>
                <c:pt idx="137">
                  <c:v>0.15348162450570502</c:v>
                </c:pt>
                <c:pt idx="138">
                  <c:v>0.1543743234599585</c:v>
                </c:pt>
                <c:pt idx="139">
                  <c:v>0.15525029320828895</c:v>
                </c:pt>
                <c:pt idx="140">
                  <c:v>0.15610934660740458</c:v>
                </c:pt>
                <c:pt idx="141">
                  <c:v>0.15695130011080818</c:v>
                </c:pt>
                <c:pt idx="142">
                  <c:v>0.15777597380771363</c:v>
                </c:pt>
                <c:pt idx="143">
                  <c:v>0.15858319146137106</c:v>
                </c:pt>
                <c:pt idx="144">
                  <c:v>0.1593727805467787</c:v>
                </c:pt>
                <c:pt idx="145">
                  <c:v>0.16014457228775933</c:v>
                </c:pt>
                <c:pt idx="146">
                  <c:v>0.16089840169338049</c:v>
                </c:pt>
                <c:pt idx="147">
                  <c:v>0.16163410759369848</c:v>
                </c:pt>
                <c:pt idx="148">
                  <c:v>0.16235153267480573</c:v>
                </c:pt>
                <c:pt idx="149">
                  <c:v>0.16305052351316385</c:v>
                </c:pt>
                <c:pt idx="150">
                  <c:v>0.16373093060920235</c:v>
                </c:pt>
                <c:pt idx="151">
                  <c:v>0.16439260842016565</c:v>
                </c:pt>
                <c:pt idx="152">
                  <c:v>0.16503541539219249</c:v>
                </c:pt>
                <c:pt idx="153">
                  <c:v>0.16565921399160946</c:v>
                </c:pt>
                <c:pt idx="154">
                  <c:v>0.16626387073542273</c:v>
                </c:pt>
                <c:pt idx="155">
                  <c:v>0.16684925622099384</c:v>
                </c:pt>
                <c:pt idx="156">
                  <c:v>0.16741524515488287</c:v>
                </c:pt>
                <c:pt idx="157">
                  <c:v>0.16796171638084614</c:v>
                </c:pt>
                <c:pt idx="158">
                  <c:v>0.16848855290697279</c:v>
                </c:pt>
                <c:pt idx="159">
                  <c:v>0.16899564193194905</c:v>
                </c:pt>
                <c:pt idx="160">
                  <c:v>0.16948287487043595</c:v>
                </c:pt>
                <c:pt idx="161">
                  <c:v>0.16995014737754763</c:v>
                </c:pt>
                <c:pt idx="162">
                  <c:v>0.17039735937242148</c:v>
                </c:pt>
                <c:pt idx="163">
                  <c:v>0.17082441506086457</c:v>
                </c:pt>
                <c:pt idx="164">
                  <c:v>0.17123122295706925</c:v>
                </c:pt>
                <c:pt idx="165">
                  <c:v>0.17161769590438625</c:v>
                </c:pt>
                <c:pt idx="166">
                  <c:v>0.17198375109514441</c:v>
                </c:pt>
                <c:pt idx="167">
                  <c:v>0.17232931008951108</c:v>
                </c:pt>
                <c:pt idx="168">
                  <c:v>0.17265429883337999</c:v>
                </c:pt>
                <c:pt idx="169">
                  <c:v>0.17295864767528282</c:v>
                </c:pt>
                <c:pt idx="170">
                  <c:v>0.17324229138231312</c:v>
                </c:pt>
                <c:pt idx="171">
                  <c:v>0.17350516915505737</c:v>
                </c:pt>
                <c:pt idx="172">
                  <c:v>0.17374722464152564</c:v>
                </c:pt>
                <c:pt idx="173">
                  <c:v>0.17396840595007601</c:v>
                </c:pt>
                <c:pt idx="174">
                  <c:v>0.17416866566132569</c:v>
                </c:pt>
                <c:pt idx="175">
                  <c:v>0.17434796083904486</c:v>
                </c:pt>
                <c:pt idx="176">
                  <c:v>0.17450625304002829</c:v>
                </c:pt>
                <c:pt idx="177">
                  <c:v>0.17464350832293821</c:v>
                </c:pt>
                <c:pt idx="178">
                  <c:v>0.17475969725611787</c:v>
                </c:pt>
                <c:pt idx="179">
                  <c:v>0.17485479492436906</c:v>
                </c:pt>
                <c:pt idx="180">
                  <c:v>0.17492878093469286</c:v>
                </c:pt>
                <c:pt idx="181">
                  <c:v>0.1749816394209896</c:v>
                </c:pt>
                <c:pt idx="182">
                  <c:v>0.17501335904771675</c:v>
                </c:pt>
                <c:pt idx="183">
                  <c:v>0.17502393301250294</c:v>
                </c:pt>
                <c:pt idx="184">
                  <c:v>0.17501335904771675</c:v>
                </c:pt>
                <c:pt idx="185">
                  <c:v>0.1749816394209896</c:v>
                </c:pt>
                <c:pt idx="186">
                  <c:v>0.17492878093469286</c:v>
                </c:pt>
                <c:pt idx="187">
                  <c:v>0.17485479492436906</c:v>
                </c:pt>
                <c:pt idx="188">
                  <c:v>0.17475969725611787</c:v>
                </c:pt>
                <c:pt idx="189">
                  <c:v>0.17464350832293821</c:v>
                </c:pt>
                <c:pt idx="190">
                  <c:v>0.17450625304002829</c:v>
                </c:pt>
                <c:pt idx="191">
                  <c:v>0.17434796083904486</c:v>
                </c:pt>
                <c:pt idx="192">
                  <c:v>0.17416866566132569</c:v>
                </c:pt>
                <c:pt idx="193">
                  <c:v>0.17396840595007601</c:v>
                </c:pt>
                <c:pt idx="194">
                  <c:v>0.17374722464152567</c:v>
                </c:pt>
                <c:pt idx="195">
                  <c:v>0.17350516915505737</c:v>
                </c:pt>
                <c:pt idx="196">
                  <c:v>0.17324229138231312</c:v>
                </c:pt>
                <c:pt idx="197">
                  <c:v>0.17295864767528282</c:v>
                </c:pt>
                <c:pt idx="198">
                  <c:v>0.17265429883338007</c:v>
                </c:pt>
                <c:pt idx="199">
                  <c:v>0.17232931008951108</c:v>
                </c:pt>
                <c:pt idx="200">
                  <c:v>0.17198375109514441</c:v>
                </c:pt>
                <c:pt idx="201">
                  <c:v>0.17161769590438616</c:v>
                </c:pt>
                <c:pt idx="202">
                  <c:v>0.17123122295706925</c:v>
                </c:pt>
                <c:pt idx="203">
                  <c:v>0.17082441506086457</c:v>
                </c:pt>
                <c:pt idx="204">
                  <c:v>0.17039735937242148</c:v>
                </c:pt>
                <c:pt idx="205">
                  <c:v>0.16995014737754763</c:v>
                </c:pt>
                <c:pt idx="206">
                  <c:v>0.16948287487043595</c:v>
                </c:pt>
                <c:pt idx="207">
                  <c:v>0.16899564193194908</c:v>
                </c:pt>
                <c:pt idx="208">
                  <c:v>0.16848855290697279</c:v>
                </c:pt>
                <c:pt idx="209">
                  <c:v>0.16796171638084614</c:v>
                </c:pt>
                <c:pt idx="210">
                  <c:v>0.16741524515488293</c:v>
                </c:pt>
                <c:pt idx="211">
                  <c:v>0.16684925622099384</c:v>
                </c:pt>
                <c:pt idx="212">
                  <c:v>0.16626387073542273</c:v>
                </c:pt>
                <c:pt idx="213">
                  <c:v>0.16565921399160946</c:v>
                </c:pt>
                <c:pt idx="214">
                  <c:v>0.16503541539219249</c:v>
                </c:pt>
                <c:pt idx="215">
                  <c:v>0.16439260842016565</c:v>
                </c:pt>
                <c:pt idx="216">
                  <c:v>0.16373093060920235</c:v>
                </c:pt>
                <c:pt idx="217">
                  <c:v>0.16305052351316393</c:v>
                </c:pt>
                <c:pt idx="218">
                  <c:v>0.16235153267480573</c:v>
                </c:pt>
                <c:pt idx="219">
                  <c:v>0.16163410759369848</c:v>
                </c:pt>
                <c:pt idx="220">
                  <c:v>0.16089840169338057</c:v>
                </c:pt>
                <c:pt idx="221">
                  <c:v>0.16014457228775933</c:v>
                </c:pt>
                <c:pt idx="222">
                  <c:v>0.1593727805467787</c:v>
                </c:pt>
                <c:pt idx="223">
                  <c:v>0.15858319146137109</c:v>
                </c:pt>
                <c:pt idx="224">
                  <c:v>0.15777597380771363</c:v>
                </c:pt>
                <c:pt idx="225">
                  <c:v>0.15695130011080818</c:v>
                </c:pt>
                <c:pt idx="226">
                  <c:v>0.15610934660740458</c:v>
                </c:pt>
                <c:pt idx="227">
                  <c:v>0.15525029320828895</c:v>
                </c:pt>
                <c:pt idx="228">
                  <c:v>0.1543743234599585</c:v>
                </c:pt>
                <c:pt idx="229">
                  <c:v>0.15348162450570502</c:v>
                </c:pt>
                <c:pt idx="230">
                  <c:v>0.15257238704613041</c:v>
                </c:pt>
                <c:pt idx="231">
                  <c:v>0.15164680529911681</c:v>
                </c:pt>
                <c:pt idx="232">
                  <c:v>0.15070507695927826</c:v>
                </c:pt>
                <c:pt idx="233">
                  <c:v>0.14974740315691648</c:v>
                </c:pt>
                <c:pt idx="234">
                  <c:v>0.14877398841650794</c:v>
                </c:pt>
                <c:pt idx="235">
                  <c:v>0.14778504061475053</c:v>
                </c:pt>
                <c:pt idx="236">
                  <c:v>0.14678077093819397</c:v>
                </c:pt>
                <c:pt idx="237">
                  <c:v>0.14576139384048661</c:v>
                </c:pt>
                <c:pt idx="238">
                  <c:v>0.14472712699926524</c:v>
                </c:pt>
                <c:pt idx="239">
                  <c:v>0.14367819127271866</c:v>
                </c:pt>
                <c:pt idx="240">
                  <c:v>0.14261481065585846</c:v>
                </c:pt>
                <c:pt idx="241">
                  <c:v>0.14153721223652654</c:v>
                </c:pt>
                <c:pt idx="242">
                  <c:v>0.14044562615117404</c:v>
                </c:pt>
                <c:pt idx="243">
                  <c:v>0.13934028554044692</c:v>
                </c:pt>
                <c:pt idx="244">
                  <c:v>0.13822142650461183</c:v>
                </c:pt>
                <c:pt idx="245">
                  <c:v>0.13708928805886153</c:v>
                </c:pt>
                <c:pt idx="246">
                  <c:v>0.13594411208853519</c:v>
                </c:pt>
                <c:pt idx="247">
                  <c:v>0.13478614330429464</c:v>
                </c:pt>
                <c:pt idx="248">
                  <c:v>0.13361562919729683</c:v>
                </c:pt>
                <c:pt idx="249">
                  <c:v>0.13243281999440365</c:v>
                </c:pt>
                <c:pt idx="250">
                  <c:v>0.13123796861347414</c:v>
                </c:pt>
                <c:pt idx="251">
                  <c:v>0.13003133061878144</c:v>
                </c:pt>
                <c:pt idx="252">
                  <c:v>0.12881316417660466</c:v>
                </c:pt>
                <c:pt idx="253">
                  <c:v>0.12758373001104067</c:v>
                </c:pt>
                <c:pt idx="254">
                  <c:v>0.12634329136008729</c:v>
                </c:pt>
                <c:pt idx="255">
                  <c:v>0.12509211393205066</c:v>
                </c:pt>
                <c:pt idx="256">
                  <c:v>0.1238304658623285</c:v>
                </c:pt>
                <c:pt idx="257">
                  <c:v>0.12255861767062734</c:v>
                </c:pt>
                <c:pt idx="258">
                  <c:v>0.12127684221867072</c:v>
                </c:pt>
                <c:pt idx="259">
                  <c:v>0.11998541466845924</c:v>
                </c:pt>
                <c:pt idx="260">
                  <c:v>0.1186846124411451</c:v>
                </c:pt>
                <c:pt idx="261">
                  <c:v>0.1173747151765876</c:v>
                </c:pt>
                <c:pt idx="262">
                  <c:v>0.11605600469365634</c:v>
                </c:pt>
                <c:pt idx="263">
                  <c:v>0.11472876495135489</c:v>
                </c:pt>
                <c:pt idx="264">
                  <c:v>0.11339328201083829</c:v>
                </c:pt>
                <c:pt idx="265">
                  <c:v>0.11204984399840162</c:v>
                </c:pt>
                <c:pt idx="266">
                  <c:v>0.11069874106952279</c:v>
                </c:pt>
                <c:pt idx="267">
                  <c:v>0.10934026537404025</c:v>
                </c:pt>
                <c:pt idx="268">
                  <c:v>0.10797471102255964</c:v>
                </c:pt>
                <c:pt idx="269">
                  <c:v>0.106602374054177</c:v>
                </c:pt>
                <c:pt idx="270">
                  <c:v>0.10522355240561976</c:v>
                </c:pt>
                <c:pt idx="271">
                  <c:v>0.10383854588190514</c:v>
                </c:pt>
                <c:pt idx="272">
                  <c:v>0.10244765612862457</c:v>
                </c:pt>
                <c:pt idx="273">
                  <c:v>0.10105118660596633</c:v>
                </c:pt>
                <c:pt idx="274">
                  <c:v>9.9649442564593224E-2</c:v>
                </c:pt>
                <c:pt idx="275">
                  <c:v>9.8242731023502894E-2</c:v>
                </c:pt>
                <c:pt idx="276">
                  <c:v>9.6831360749998832E-2</c:v>
                </c:pt>
                <c:pt idx="277">
                  <c:v>9.541564224191186E-2</c:v>
                </c:pt>
                <c:pt idx="278">
                  <c:v>9.3995887712217521E-2</c:v>
                </c:pt>
                <c:pt idx="279">
                  <c:v>9.2572411076203037E-2</c:v>
                </c:pt>
                <c:pt idx="280">
                  <c:v>9.1145527941346297E-2</c:v>
                </c:pt>
                <c:pt idx="281">
                  <c:v>8.9715555600079322E-2</c:v>
                </c:pt>
                <c:pt idx="282">
                  <c:v>8.8282813025616885E-2</c:v>
                </c:pt>
                <c:pt idx="283">
                  <c:v>8.6847620871044154E-2</c:v>
                </c:pt>
                <c:pt idx="284">
                  <c:v>8.5410301471866401E-2</c:v>
                </c:pt>
                <c:pt idx="285">
                  <c:v>8.3971178852238731E-2</c:v>
                </c:pt>
                <c:pt idx="286">
                  <c:v>8.2530578735103513E-2</c:v>
                </c:pt>
                <c:pt idx="287">
                  <c:v>8.1088828556482737E-2</c:v>
                </c:pt>
                <c:pt idx="288">
                  <c:v>7.9646257484182359E-2</c:v>
                </c:pt>
                <c:pt idx="289">
                  <c:v>7.8203196441187603E-2</c:v>
                </c:pt>
                <c:pt idx="290">
                  <c:v>7.6759978134042131E-2</c:v>
                </c:pt>
                <c:pt idx="291">
                  <c:v>7.5316937086526009E-2</c:v>
                </c:pt>
                <c:pt idx="292">
                  <c:v>7.3874409678968272E-2</c:v>
                </c:pt>
                <c:pt idx="293">
                  <c:v>7.2432734193550924E-2</c:v>
                </c:pt>
                <c:pt idx="294">
                  <c:v>7.0992250865988066E-2</c:v>
                </c:pt>
                <c:pt idx="295">
                  <c:v>6.9553301943988885E-2</c:v>
                </c:pt>
                <c:pt idx="296">
                  <c:v>6.8116231752944331E-2</c:v>
                </c:pt>
                <c:pt idx="297">
                  <c:v>6.6681386769304823E-2</c:v>
                </c:pt>
                <c:pt idx="298">
                  <c:v>6.5249115702155316E-2</c:v>
                </c:pt>
                <c:pt idx="299">
                  <c:v>6.3819769583527336E-2</c:v>
                </c:pt>
                <c:pt idx="300">
                  <c:v>6.2393701868029429E-2</c:v>
                </c:pt>
                <c:pt idx="301">
                  <c:v>6.0971268542420839E-2</c:v>
                </c:pt>
                <c:pt idx="302">
                  <c:v>5.9552828245800958E-2</c:v>
                </c:pt>
                <c:pt idx="303">
                  <c:v>5.8138742401139483E-2</c:v>
                </c:pt>
                <c:pt idx="304">
                  <c:v>5.6729375358927699E-2</c:v>
                </c:pt>
                <c:pt idx="305">
                  <c:v>5.5325094553793926E-2</c:v>
                </c:pt>
                <c:pt idx="306">
                  <c:v>5.392627067499433E-2</c:v>
                </c:pt>
                <c:pt idx="307">
                  <c:v>5.2533277851761942E-2</c:v>
                </c:pt>
                <c:pt idx="308">
                  <c:v>5.1146493854579922E-2</c:v>
                </c:pt>
                <c:pt idx="309">
                  <c:v>4.9766300313532227E-2</c:v>
                </c:pt>
                <c:pt idx="310">
                  <c:v>4.8393082954981202E-2</c:v>
                </c:pt>
                <c:pt idx="311">
                  <c:v>4.7027231857930042E-2</c:v>
                </c:pt>
                <c:pt idx="312">
                  <c:v>4.5669141731543225E-2</c:v>
                </c:pt>
                <c:pt idx="313">
                  <c:v>4.4319212215425986E-2</c:v>
                </c:pt>
                <c:pt idx="314">
                  <c:v>4.2977848204408163E-2</c:v>
                </c:pt>
                <c:pt idx="315">
                  <c:v>4.1645460199729811E-2</c:v>
                </c:pt>
                <c:pt idx="316">
                  <c:v>4.0322464688700557E-2</c:v>
                </c:pt>
                <c:pt idx="317">
                  <c:v>3.9009284555092817E-2</c:v>
                </c:pt>
                <c:pt idx="318">
                  <c:v>3.7706349522739158E-2</c:v>
                </c:pt>
                <c:pt idx="319">
                  <c:v>3.6414096635035954E-2</c:v>
                </c:pt>
                <c:pt idx="320">
                  <c:v>3.5132970773311532E-2</c:v>
                </c:pt>
                <c:pt idx="321">
                  <c:v>3.3863425217303837E-2</c:v>
                </c:pt>
                <c:pt idx="322">
                  <c:v>3.260592225130593E-2</c:v>
                </c:pt>
                <c:pt idx="323">
                  <c:v>3.1360933819892356E-2</c:v>
                </c:pt>
                <c:pt idx="324">
                  <c:v>3.0128942237528683E-2</c:v>
                </c:pt>
                <c:pt idx="325">
                  <c:v>2.891044095680308E-2</c:v>
                </c:pt>
                <c:pt idx="326">
                  <c:v>2.7705935400506473E-2</c:v>
                </c:pt>
                <c:pt idx="327">
                  <c:v>2.6515943863330834E-2</c:v>
                </c:pt>
                <c:pt idx="328">
                  <c:v>2.5340998489563775E-2</c:v>
                </c:pt>
                <c:pt idx="329">
                  <c:v>2.4181646333840873E-2</c:v>
                </c:pt>
                <c:pt idx="330">
                  <c:v>2.3038450512781663E-2</c:v>
                </c:pt>
                <c:pt idx="331">
                  <c:v>2.1911991456196291E-2</c:v>
                </c:pt>
                <c:pt idx="332">
                  <c:v>2.0802868267517143E-2</c:v>
                </c:pt>
                <c:pt idx="333">
                  <c:v>1.9711700204205051E-2</c:v>
                </c:pt>
                <c:pt idx="334">
                  <c:v>1.8639128290107845E-2</c:v>
                </c:pt>
                <c:pt idx="335">
                  <c:v>1.7585817073149577E-2</c:v>
                </c:pt>
                <c:pt idx="336">
                  <c:v>1.6552456543304464E-2</c:v>
                </c:pt>
                <c:pt idx="337">
                  <c:v>1.5539764227607559E-2</c:v>
                </c:pt>
                <c:pt idx="338">
                  <c:v>1.4548487480992175E-2</c:v>
                </c:pt>
                <c:pt idx="339">
                  <c:v>1.3407885433099268E-2</c:v>
                </c:pt>
                <c:pt idx="340">
                  <c:v>1.2253801658414389E-2</c:v>
                </c:pt>
                <c:pt idx="341">
                  <c:v>1.1155746887028559E-2</c:v>
                </c:pt>
                <c:pt idx="342">
                  <c:v>1.0113251122591517E-2</c:v>
                </c:pt>
                <c:pt idx="343">
                  <c:v>9.1258210566420514E-3</c:v>
                </c:pt>
                <c:pt idx="344">
                  <c:v>8.1929406300483409E-3</c:v>
                </c:pt>
                <c:pt idx="345">
                  <c:v>7.3140716049699493E-3</c:v>
                </c:pt>
                <c:pt idx="346">
                  <c:v>6.4886541468504189E-3</c:v>
                </c:pt>
                <c:pt idx="347">
                  <c:v>5.7161074159389471E-3</c:v>
                </c:pt>
                <c:pt idx="348">
                  <c:v>4.9958301678372612E-3</c:v>
                </c:pt>
                <c:pt idx="349">
                  <c:v>4.3272013625619971E-3</c:v>
                </c:pt>
                <c:pt idx="350">
                  <c:v>3.7095807816050841E-3</c:v>
                </c:pt>
                <c:pt idx="351">
                  <c:v>3.1423096524721469E-3</c:v>
                </c:pt>
                <c:pt idx="352">
                  <c:v>2.6247112801695825E-3</c:v>
                </c:pt>
                <c:pt idx="353">
                  <c:v>2.1560916851028444E-3</c:v>
                </c:pt>
                <c:pt idx="354">
                  <c:v>1.7357402468320365E-3</c:v>
                </c:pt>
                <c:pt idx="355">
                  <c:v>1.3629303531031247E-3</c:v>
                </c:pt>
                <c:pt idx="356">
                  <c:v>1.0369200535070833E-3</c:v>
                </c:pt>
                <c:pt idx="357">
                  <c:v>7.5695271696484023E-4</c:v>
                </c:pt>
                <c:pt idx="358">
                  <c:v>5.2225769179899812E-4</c:v>
                </c:pt>
                <c:pt idx="359">
                  <c:v>3.3205096574039062E-4</c:v>
                </c:pt>
                <c:pt idx="360">
                  <c:v>1.8553581756656793E-4</c:v>
                </c:pt>
                <c:pt idx="361">
                  <c:v>8.1903420986151191E-5</c:v>
                </c:pt>
                <c:pt idx="362">
                  <c:v>2.0333688990746078E-5</c:v>
                </c:pt>
                <c:pt idx="363">
                  <c:v>-3.020889929354949E-9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EC-4575-ADBA-BFA62141F379}"/>
            </c:ext>
          </c:extLst>
        </c:ser>
        <c:ser>
          <c:idx val="2"/>
          <c:order val="2"/>
          <c:tx>
            <c:strRef>
              <c:f>变压器设计!$AW$4</c:f>
              <c:strCache>
                <c:ptCount val="1"/>
                <c:pt idx="0">
                  <c:v>Io_H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变压器设计!$AW$7:$AW$370</c:f>
              <c:numCache>
                <c:formatCode>General</c:formatCode>
                <c:ptCount val="364"/>
                <c:pt idx="0">
                  <c:v>-3.3841454640952949E-9</c:v>
                </c:pt>
                <c:pt idx="1">
                  <c:v>2.0582695777046306E-5</c:v>
                </c:pt>
                <c:pt idx="2">
                  <c:v>8.2932403065138189E-5</c:v>
                </c:pt>
                <c:pt idx="3">
                  <c:v>1.8792217504950436E-4</c:v>
                </c:pt>
                <c:pt idx="4">
                  <c:v>3.3642080566988626E-4</c:v>
                </c:pt>
                <c:pt idx="5">
                  <c:v>5.2928587683893186E-4</c:v>
                </c:pt>
                <c:pt idx="6">
                  <c:v>7.6736337236333154E-4</c:v>
                </c:pt>
                <c:pt idx="7">
                  <c:v>1.0514870240245105E-3</c:v>
                </c:pt>
                <c:pt idx="8">
                  <c:v>1.3824776140610351E-3</c:v>
                </c:pt>
                <c:pt idx="9">
                  <c:v>1.7611422694460616E-3</c:v>
                </c:pt>
                <c:pt idx="10">
                  <c:v>2.1882737554986069E-3</c:v>
                </c:pt>
                <c:pt idx="11">
                  <c:v>2.6646497713040049E-3</c:v>
                </c:pt>
                <c:pt idx="12">
                  <c:v>3.1910322481536269E-3</c:v>
                </c:pt>
                <c:pt idx="13">
                  <c:v>3.7681666518247598E-3</c:v>
                </c:pt>
                <c:pt idx="14">
                  <c:v>4.3967812893822514E-3</c:v>
                </c:pt>
                <c:pt idx="15">
                  <c:v>5.0775866211273391E-3</c:v>
                </c:pt>
                <c:pt idx="16">
                  <c:v>5.8112745782935666E-3</c:v>
                </c:pt>
                <c:pt idx="17">
                  <c:v>6.5985178870766152E-3</c:v>
                </c:pt>
                <c:pt idx="18">
                  <c:v>7.4399693995771598E-3</c:v>
                </c:pt>
                <c:pt idx="19">
                  <c:v>8.3362614322300462E-3</c:v>
                </c:pt>
                <c:pt idx="20">
                  <c:v>9.2880051122885103E-3</c:v>
                </c:pt>
                <c:pt idx="21">
                  <c:v>1.029578973292746E-2</c:v>
                </c:pt>
                <c:pt idx="22">
                  <c:v>1.136018211752529E-2</c:v>
                </c:pt>
                <c:pt idx="23">
                  <c:v>1.2481725993678814E-2</c:v>
                </c:pt>
                <c:pt idx="24">
                  <c:v>1.3660941377500469E-2</c:v>
                </c:pt>
                <c:pt idx="25">
                  <c:v>1.4898323968741434E-2</c:v>
                </c:pt>
                <c:pt idx="26">
                  <c:v>1.6167621960784816E-2</c:v>
                </c:pt>
                <c:pt idx="27">
                  <c:v>1.7197606738293181E-2</c:v>
                </c:pt>
                <c:pt idx="28">
                  <c:v>1.8246983219964152E-2</c:v>
                </c:pt>
                <c:pt idx="29">
                  <c:v>1.9315028275152541E-2</c:v>
                </c:pt>
                <c:pt idx="30">
                  <c:v>2.0401049988444046E-2</c:v>
                </c:pt>
                <c:pt idx="31">
                  <c:v>2.150438510242703E-2</c:v>
                </c:pt>
                <c:pt idx="32">
                  <c:v>2.2624396694541176E-2</c:v>
                </c:pt>
                <c:pt idx="33">
                  <c:v>2.3760472063883709E-2</c:v>
                </c:pt>
                <c:pt idx="34">
                  <c:v>2.4912020806660835E-2</c:v>
                </c:pt>
                <c:pt idx="35">
                  <c:v>2.6078473061417064E-2</c:v>
                </c:pt>
                <c:pt idx="36">
                  <c:v>2.7259277907308463E-2</c:v>
                </c:pt>
                <c:pt idx="37">
                  <c:v>2.84539019005518E-2</c:v>
                </c:pt>
                <c:pt idx="40">
                  <c:v>2.9661827735815952E-2</c:v>
                </c:pt>
                <c:pt idx="41">
                  <c:v>3.0882553020757302E-2</c:v>
                </c:pt>
                <c:pt idx="42">
                  <c:v>3.211558915316267E-2</c:v>
                </c:pt>
                <c:pt idx="43">
                  <c:v>3.3360460291275762E-2</c:v>
                </c:pt>
                <c:pt idx="45">
                  <c:v>3.4616702408864067E-2</c:v>
                </c:pt>
                <c:pt idx="46">
                  <c:v>3.5883862427451535E-2</c:v>
                </c:pt>
                <c:pt idx="47">
                  <c:v>3.716149741891072E-2</c:v>
                </c:pt>
                <c:pt idx="48">
                  <c:v>3.8449173872289376E-2</c:v>
                </c:pt>
                <c:pt idx="49">
                  <c:v>3.9746467019352937E-2</c:v>
                </c:pt>
                <c:pt idx="50">
                  <c:v>4.1052960213862733E-2</c:v>
                </c:pt>
                <c:pt idx="51">
                  <c:v>4.2368244360089985E-2</c:v>
                </c:pt>
                <c:pt idx="52">
                  <c:v>4.3691917386494736E-2</c:v>
                </c:pt>
                <c:pt idx="53">
                  <c:v>4.502358376088135E-2</c:v>
                </c:pt>
                <c:pt idx="54">
                  <c:v>4.6362854043685515E-2</c:v>
                </c:pt>
                <c:pt idx="55">
                  <c:v>4.7709344476354193E-2</c:v>
                </c:pt>
                <c:pt idx="56">
                  <c:v>4.9062676602056682E-2</c:v>
                </c:pt>
                <c:pt idx="57">
                  <c:v>5.0422476916211253E-2</c:v>
                </c:pt>
                <c:pt idx="58">
                  <c:v>5.1788376544536059E-2</c:v>
                </c:pt>
                <c:pt idx="59">
                  <c:v>5.3160010946532256E-2</c:v>
                </c:pt>
                <c:pt idx="60">
                  <c:v>5.4537019642489692E-2</c:v>
                </c:pt>
                <c:pt idx="61">
                  <c:v>5.5919045962267828E-2</c:v>
                </c:pt>
                <c:pt idx="62">
                  <c:v>5.7305736814252009E-2</c:v>
                </c:pt>
                <c:pt idx="63">
                  <c:v>5.8696742473021125E-2</c:v>
                </c:pt>
                <c:pt idx="64">
                  <c:v>6.0091716384379594E-2</c:v>
                </c:pt>
                <c:pt idx="65">
                  <c:v>6.1490314986521188E-2</c:v>
                </c:pt>
                <c:pt idx="66">
                  <c:v>6.2892197546187786E-2</c:v>
                </c:pt>
                <c:pt idx="67">
                  <c:v>6.4297026008779318E-2</c:v>
                </c:pt>
                <c:pt idx="68">
                  <c:v>6.5704464861452427E-2</c:v>
                </c:pt>
                <c:pt idx="69">
                  <c:v>6.7114181008320145E-2</c:v>
                </c:pt>
                <c:pt idx="70">
                  <c:v>6.852584365693444E-2</c:v>
                </c:pt>
                <c:pt idx="71">
                  <c:v>6.9939124215294635E-2</c:v>
                </c:pt>
                <c:pt idx="72">
                  <c:v>7.135369619868126E-2</c:v>
                </c:pt>
                <c:pt idx="73">
                  <c:v>7.2769235145669964E-2</c:v>
                </c:pt>
                <c:pt idx="74">
                  <c:v>7.4185418542723189E-2</c:v>
                </c:pt>
                <c:pt idx="75">
                  <c:v>7.5601925756803801E-2</c:v>
                </c:pt>
                <c:pt idx="76">
                  <c:v>7.7018437975495735E-2</c:v>
                </c:pt>
                <c:pt idx="77">
                  <c:v>7.8434638154149625E-2</c:v>
                </c:pt>
                <c:pt idx="78">
                  <c:v>7.9850210969608315E-2</c:v>
                </c:pt>
                <c:pt idx="79">
                  <c:v>8.1264842780097254E-2</c:v>
                </c:pt>
                <c:pt idx="80">
                  <c:v>8.2678221590891832E-2</c:v>
                </c:pt>
                <c:pt idx="81">
                  <c:v>8.4090037025401423E-2</c:v>
                </c:pt>
                <c:pt idx="82">
                  <c:v>8.5499980301333683E-2</c:v>
                </c:pt>
                <c:pt idx="83">
                  <c:v>8.6907744211623214E-2</c:v>
                </c:pt>
                <c:pt idx="84">
                  <c:v>8.8313023109832536E-2</c:v>
                </c:pt>
                <c:pt idx="85">
                  <c:v>8.9715512899747274E-2</c:v>
                </c:pt>
                <c:pt idx="86">
                  <c:v>9.11149110289107E-2</c:v>
                </c:pt>
                <c:pt idx="87">
                  <c:v>9.2510916485853023E-2</c:v>
                </c:pt>
                <c:pt idx="88">
                  <c:v>9.3903229800790966E-2</c:v>
                </c:pt>
                <c:pt idx="89">
                  <c:v>9.5291553049582658E-2</c:v>
                </c:pt>
                <c:pt idx="90">
                  <c:v>9.6675589860738639E-2</c:v>
                </c:pt>
                <c:pt idx="91">
                  <c:v>9.8055045425300011E-2</c:v>
                </c:pt>
                <c:pt idx="92">
                  <c:v>9.9429626509406357E-2</c:v>
                </c:pt>
                <c:pt idx="93">
                  <c:v>0.10079904146938588</c:v>
                </c:pt>
                <c:pt idx="94">
                  <c:v>0.10216300026921042</c:v>
                </c:pt>
                <c:pt idx="95">
                  <c:v>0.10352121450016567</c:v>
                </c:pt>
                <c:pt idx="96">
                  <c:v>0.10487339740259592</c:v>
                </c:pt>
                <c:pt idx="97">
                  <c:v>0.10621926388959044</c:v>
                </c:pt>
                <c:pt idx="98">
                  <c:v>0.10755853057248438</c:v>
                </c:pt>
                <c:pt idx="99">
                  <c:v>0.10889091578805586</c:v>
                </c:pt>
                <c:pt idx="100">
                  <c:v>0.11021613962730506</c:v>
                </c:pt>
                <c:pt idx="101">
                  <c:v>0.11153392396570755</c:v>
                </c:pt>
                <c:pt idx="102">
                  <c:v>0.11284399249483995</c:v>
                </c:pt>
                <c:pt idx="103">
                  <c:v>0.11414607075528074</c:v>
                </c:pt>
                <c:pt idx="104">
                  <c:v>0.11543988617069366</c:v>
                </c:pt>
                <c:pt idx="105">
                  <c:v>0.11672516808300472</c:v>
                </c:pt>
                <c:pt idx="106">
                  <c:v>0.11800164778859049</c:v>
                </c:pt>
                <c:pt idx="107">
                  <c:v>0.11926905857539555</c:v>
                </c:pt>
                <c:pt idx="108">
                  <c:v>0.12052713576090371</c:v>
                </c:pt>
                <c:pt idx="109">
                  <c:v>0.12177561673089056</c:v>
                </c:pt>
                <c:pt idx="110">
                  <c:v>0.12301424097888505</c:v>
                </c:pt>
                <c:pt idx="111">
                  <c:v>0.1242427501462755</c:v>
                </c:pt>
                <c:pt idx="112">
                  <c:v>0.12546088806299463</c:v>
                </c:pt>
                <c:pt idx="113">
                  <c:v>0.12666840078872321</c:v>
                </c:pt>
                <c:pt idx="114">
                  <c:v>0.1278650366545514</c:v>
                </c:pt>
                <c:pt idx="115">
                  <c:v>0.12905054630504373</c:v>
                </c:pt>
                <c:pt idx="116">
                  <c:v>0.13022468274065149</c:v>
                </c:pt>
                <c:pt idx="117">
                  <c:v>0.13138720136042126</c:v>
                </c:pt>
                <c:pt idx="118">
                  <c:v>0.13253786000494869</c:v>
                </c:pt>
                <c:pt idx="119">
                  <c:v>0.13367641899952945</c:v>
                </c:pt>
                <c:pt idx="120">
                  <c:v>0.13480264119746174</c:v>
                </c:pt>
                <c:pt idx="121">
                  <c:v>0.13591629202345315</c:v>
                </c:pt>
                <c:pt idx="122">
                  <c:v>0.13701713951709121</c:v>
                </c:pt>
                <c:pt idx="123">
                  <c:v>0.13810495437633422</c:v>
                </c:pt>
                <c:pt idx="124">
                  <c:v>0.139179510000983</c:v>
                </c:pt>
                <c:pt idx="125">
                  <c:v>0.14024058253609384</c:v>
                </c:pt>
                <c:pt idx="126">
                  <c:v>0.14128795091529603</c:v>
                </c:pt>
                <c:pt idx="127">
                  <c:v>0.14232139690397677</c:v>
                </c:pt>
                <c:pt idx="128">
                  <c:v>0.14334070514229963</c:v>
                </c:pt>
                <c:pt idx="129">
                  <c:v>0.14434566318802058</c:v>
                </c:pt>
                <c:pt idx="130">
                  <c:v>0.14533606155907139</c:v>
                </c:pt>
                <c:pt idx="131">
                  <c:v>0.14631169377587591</c:v>
                </c:pt>
                <c:pt idx="132">
                  <c:v>0.14727235640337086</c:v>
                </c:pt>
                <c:pt idx="133">
                  <c:v>0.14821784909269983</c:v>
                </c:pt>
                <c:pt idx="134">
                  <c:v>0.14914797462255183</c:v>
                </c:pt>
                <c:pt idx="135">
                  <c:v>0.15006253894011698</c:v>
                </c:pt>
                <c:pt idx="136">
                  <c:v>0.15096135120163201</c:v>
                </c:pt>
                <c:pt idx="137">
                  <c:v>0.15184422381248938</c:v>
                </c:pt>
                <c:pt idx="138">
                  <c:v>0.152710972466884</c:v>
                </c:pt>
                <c:pt idx="139">
                  <c:v>0.1535614161869738</c:v>
                </c:pt>
                <c:pt idx="140">
                  <c:v>0.15439537736152972</c:v>
                </c:pt>
                <c:pt idx="141">
                  <c:v>0.15521268178405234</c:v>
                </c:pt>
                <c:pt idx="142">
                  <c:v>0.15601315869033197</c:v>
                </c:pt>
                <c:pt idx="143">
                  <c:v>0.15679664079543126</c:v>
                </c:pt>
                <c:pt idx="144">
                  <c:v>0.15756296433006944</c:v>
                </c:pt>
                <c:pt idx="145">
                  <c:v>0.15831196907638578</c:v>
                </c:pt>
                <c:pt idx="146">
                  <c:v>0.15904349840306567</c:v>
                </c:pt>
                <c:pt idx="147">
                  <c:v>0.15975739929980776</c:v>
                </c:pt>
                <c:pt idx="148">
                  <c:v>0.16045352241111424</c:v>
                </c:pt>
                <c:pt idx="149">
                  <c:v>0.16113172206938636</c:v>
                </c:pt>
                <c:pt idx="150">
                  <c:v>0.1617918563273085</c:v>
                </c:pt>
                <c:pt idx="151">
                  <c:v>0.16243378698950292</c:v>
                </c:pt>
                <c:pt idx="152">
                  <c:v>0.16305737964343944</c:v>
                </c:pt>
                <c:pt idx="153">
                  <c:v>0.16366250368958482</c:v>
                </c:pt>
                <c:pt idx="154">
                  <c:v>0.16424903237077576</c:v>
                </c:pt>
                <c:pt idx="155">
                  <c:v>0.16481684280080205</c:v>
                </c:pt>
                <c:pt idx="156">
                  <c:v>0.16536581599218486</c:v>
                </c:pt>
                <c:pt idx="157">
                  <c:v>0.16589583688313703</c:v>
                </c:pt>
                <c:pt idx="158">
                  <c:v>0.16640679436369205</c:v>
                </c:pt>
                <c:pt idx="159">
                  <c:v>0.16689858130099053</c:v>
                </c:pt>
                <c:pt idx="160">
                  <c:v>0.1673710945637098</c:v>
                </c:pt>
                <c:pt idx="161">
                  <c:v>0.1678242350456263</c:v>
                </c:pt>
                <c:pt idx="162">
                  <c:v>0.16825790768830146</c:v>
                </c:pt>
                <c:pt idx="163">
                  <c:v>0.1686720215028765</c:v>
                </c:pt>
                <c:pt idx="164">
                  <c:v>0.16906648959097015</c:v>
                </c:pt>
                <c:pt idx="165">
                  <c:v>0.16944122916466697</c:v>
                </c:pt>
                <c:pt idx="166">
                  <c:v>0.16979616156558824</c:v>
                </c:pt>
                <c:pt idx="167">
                  <c:v>0.17013121228303676</c:v>
                </c:pt>
                <c:pt idx="168">
                  <c:v>0.17044631097120677</c:v>
                </c:pt>
                <c:pt idx="169">
                  <c:v>0.17074139146545178</c:v>
                </c:pt>
                <c:pt idx="170">
                  <c:v>0.17101639179760281</c:v>
                </c:pt>
                <c:pt idx="171">
                  <c:v>0.17127125421033054</c:v>
                </c:pt>
                <c:pt idx="172">
                  <c:v>0.17150592517054367</c:v>
                </c:pt>
                <c:pt idx="173">
                  <c:v>0.17172035538181959</c:v>
                </c:pt>
                <c:pt idx="174">
                  <c:v>0.17191449979586007</c:v>
                </c:pt>
                <c:pt idx="175">
                  <c:v>0.17208831762296814</c:v>
                </c:pt>
                <c:pt idx="176">
                  <c:v>0.17224177234154053</c:v>
                </c:pt>
                <c:pt idx="177">
                  <c:v>0.17237483170657275</c:v>
                </c:pt>
                <c:pt idx="178">
                  <c:v>0.17248746775717125</c:v>
                </c:pt>
                <c:pt idx="179">
                  <c:v>0.17257965682307169</c:v>
                </c:pt>
                <c:pt idx="180">
                  <c:v>0.17265137953015863</c:v>
                </c:pt>
                <c:pt idx="181">
                  <c:v>0.17270262080498511</c:v>
                </c:pt>
                <c:pt idx="182">
                  <c:v>0.17273336987828952</c:v>
                </c:pt>
                <c:pt idx="183">
                  <c:v>0.17274362028750936</c:v>
                </c:pt>
                <c:pt idx="184">
                  <c:v>0.17273336987828952</c:v>
                </c:pt>
                <c:pt idx="185">
                  <c:v>0.17270262080498511</c:v>
                </c:pt>
                <c:pt idx="186">
                  <c:v>0.17265137953015863</c:v>
                </c:pt>
                <c:pt idx="187">
                  <c:v>0.17257965682307169</c:v>
                </c:pt>
                <c:pt idx="188">
                  <c:v>0.17248746775717125</c:v>
                </c:pt>
                <c:pt idx="189">
                  <c:v>0.17237483170657275</c:v>
                </c:pt>
                <c:pt idx="190">
                  <c:v>0.17224177234154053</c:v>
                </c:pt>
                <c:pt idx="191">
                  <c:v>0.17208831762296814</c:v>
                </c:pt>
                <c:pt idx="192">
                  <c:v>0.17191449979586007</c:v>
                </c:pt>
                <c:pt idx="193">
                  <c:v>0.17172035538181959</c:v>
                </c:pt>
                <c:pt idx="194">
                  <c:v>0.17150592517054367</c:v>
                </c:pt>
                <c:pt idx="195">
                  <c:v>0.17127125421033063</c:v>
                </c:pt>
                <c:pt idx="196">
                  <c:v>0.17101639179760281</c:v>
                </c:pt>
                <c:pt idx="197">
                  <c:v>0.17074139146545178</c:v>
                </c:pt>
                <c:pt idx="198">
                  <c:v>0.17044631097120677</c:v>
                </c:pt>
                <c:pt idx="199">
                  <c:v>0.17013121228303676</c:v>
                </c:pt>
                <c:pt idx="200">
                  <c:v>0.16979616156558824</c:v>
                </c:pt>
                <c:pt idx="201">
                  <c:v>0.16944122916466697</c:v>
                </c:pt>
                <c:pt idx="202">
                  <c:v>0.16906648959097015</c:v>
                </c:pt>
                <c:pt idx="203">
                  <c:v>0.1686720215028765</c:v>
                </c:pt>
                <c:pt idx="204">
                  <c:v>0.16825790768830146</c:v>
                </c:pt>
                <c:pt idx="205">
                  <c:v>0.1678242350456263</c:v>
                </c:pt>
                <c:pt idx="206">
                  <c:v>0.1673710945637098</c:v>
                </c:pt>
                <c:pt idx="207">
                  <c:v>0.16689858130099058</c:v>
                </c:pt>
                <c:pt idx="208">
                  <c:v>0.16640679436369205</c:v>
                </c:pt>
                <c:pt idx="209">
                  <c:v>0.16589583688313703</c:v>
                </c:pt>
                <c:pt idx="210">
                  <c:v>0.16536581599218494</c:v>
                </c:pt>
                <c:pt idx="211">
                  <c:v>0.16481684280080205</c:v>
                </c:pt>
                <c:pt idx="212">
                  <c:v>0.16424903237077576</c:v>
                </c:pt>
                <c:pt idx="213">
                  <c:v>0.16366250368958482</c:v>
                </c:pt>
                <c:pt idx="214">
                  <c:v>0.16305737964343944</c:v>
                </c:pt>
                <c:pt idx="215">
                  <c:v>0.16243378698950292</c:v>
                </c:pt>
                <c:pt idx="216">
                  <c:v>0.1617918563273085</c:v>
                </c:pt>
                <c:pt idx="217">
                  <c:v>0.16113172206938645</c:v>
                </c:pt>
                <c:pt idx="218">
                  <c:v>0.16045352241111432</c:v>
                </c:pt>
                <c:pt idx="219">
                  <c:v>0.15975739929980784</c:v>
                </c:pt>
                <c:pt idx="220">
                  <c:v>0.15904349840306573</c:v>
                </c:pt>
                <c:pt idx="221">
                  <c:v>0.15831196907638578</c:v>
                </c:pt>
                <c:pt idx="222">
                  <c:v>0.15756296433006944</c:v>
                </c:pt>
                <c:pt idx="223">
                  <c:v>0.15679664079543132</c:v>
                </c:pt>
                <c:pt idx="224">
                  <c:v>0.15601315869033197</c:v>
                </c:pt>
                <c:pt idx="225">
                  <c:v>0.15521268178405234</c:v>
                </c:pt>
                <c:pt idx="226">
                  <c:v>0.15439537736152972</c:v>
                </c:pt>
                <c:pt idx="227">
                  <c:v>0.1535614161869738</c:v>
                </c:pt>
                <c:pt idx="228">
                  <c:v>0.152710972466884</c:v>
                </c:pt>
                <c:pt idx="229">
                  <c:v>0.15184422381248941</c:v>
                </c:pt>
                <c:pt idx="230">
                  <c:v>0.15096135120163201</c:v>
                </c:pt>
                <c:pt idx="231">
                  <c:v>0.15006253894011698</c:v>
                </c:pt>
                <c:pt idx="232">
                  <c:v>0.14914797462255183</c:v>
                </c:pt>
                <c:pt idx="233">
                  <c:v>0.14821784909269986</c:v>
                </c:pt>
                <c:pt idx="234">
                  <c:v>0.14727235640337086</c:v>
                </c:pt>
                <c:pt idx="235">
                  <c:v>0.14631169377587583</c:v>
                </c:pt>
                <c:pt idx="236">
                  <c:v>0.14533606155907133</c:v>
                </c:pt>
                <c:pt idx="237">
                  <c:v>0.14434566318802064</c:v>
                </c:pt>
                <c:pt idx="238">
                  <c:v>0.14334070514229974</c:v>
                </c:pt>
                <c:pt idx="239">
                  <c:v>0.14232139690397685</c:v>
                </c:pt>
                <c:pt idx="240">
                  <c:v>0.14128795091529603</c:v>
                </c:pt>
                <c:pt idx="241">
                  <c:v>0.14024058253609387</c:v>
                </c:pt>
                <c:pt idx="242">
                  <c:v>0.139179510000983</c:v>
                </c:pt>
                <c:pt idx="243">
                  <c:v>0.13810495437633427</c:v>
                </c:pt>
                <c:pt idx="244">
                  <c:v>0.13701713951709121</c:v>
                </c:pt>
                <c:pt idx="245">
                  <c:v>0.13591629202345315</c:v>
                </c:pt>
                <c:pt idx="246">
                  <c:v>0.13480264119746174</c:v>
                </c:pt>
                <c:pt idx="247">
                  <c:v>0.13367641899952948</c:v>
                </c:pt>
                <c:pt idx="248">
                  <c:v>0.13253786000494869</c:v>
                </c:pt>
                <c:pt idx="249">
                  <c:v>0.13138720136042126</c:v>
                </c:pt>
                <c:pt idx="250">
                  <c:v>0.13022468274065152</c:v>
                </c:pt>
                <c:pt idx="251">
                  <c:v>0.12905054630504373</c:v>
                </c:pt>
                <c:pt idx="252">
                  <c:v>0.1278650366545514</c:v>
                </c:pt>
                <c:pt idx="253">
                  <c:v>0.12666840078872327</c:v>
                </c:pt>
                <c:pt idx="254">
                  <c:v>0.12546088806299466</c:v>
                </c:pt>
                <c:pt idx="255">
                  <c:v>0.1242427501462755</c:v>
                </c:pt>
                <c:pt idx="256">
                  <c:v>0.12301424097888505</c:v>
                </c:pt>
                <c:pt idx="257">
                  <c:v>0.12177561673089055</c:v>
                </c:pt>
                <c:pt idx="258">
                  <c:v>0.12052713576090371</c:v>
                </c:pt>
                <c:pt idx="259">
                  <c:v>0.11926905857539555</c:v>
                </c:pt>
                <c:pt idx="260">
                  <c:v>0.11800164778859056</c:v>
                </c:pt>
                <c:pt idx="261">
                  <c:v>0.11672516808300477</c:v>
                </c:pt>
                <c:pt idx="262">
                  <c:v>0.11543988617069365</c:v>
                </c:pt>
                <c:pt idx="263">
                  <c:v>0.11414607075528074</c:v>
                </c:pt>
                <c:pt idx="264">
                  <c:v>0.11284399249483995</c:v>
                </c:pt>
                <c:pt idx="265">
                  <c:v>0.11153392396570748</c:v>
                </c:pt>
                <c:pt idx="266">
                  <c:v>0.11021613962730506</c:v>
                </c:pt>
                <c:pt idx="267">
                  <c:v>0.10889091578805586</c:v>
                </c:pt>
                <c:pt idx="268">
                  <c:v>0.10755853057248438</c:v>
                </c:pt>
                <c:pt idx="269">
                  <c:v>0.10621926388959051</c:v>
                </c:pt>
                <c:pt idx="270">
                  <c:v>0.10487339740259599</c:v>
                </c:pt>
                <c:pt idx="271">
                  <c:v>0.10352121450016576</c:v>
                </c:pt>
                <c:pt idx="272">
                  <c:v>0.10216300026921042</c:v>
                </c:pt>
                <c:pt idx="273">
                  <c:v>0.10079904146938588</c:v>
                </c:pt>
                <c:pt idx="274">
                  <c:v>9.9429626509406371E-2</c:v>
                </c:pt>
                <c:pt idx="275">
                  <c:v>9.8055045425299997E-2</c:v>
                </c:pt>
                <c:pt idx="276">
                  <c:v>9.6675589860738639E-2</c:v>
                </c:pt>
                <c:pt idx="277">
                  <c:v>9.5291553049582672E-2</c:v>
                </c:pt>
                <c:pt idx="278">
                  <c:v>9.3903229800791008E-2</c:v>
                </c:pt>
                <c:pt idx="279">
                  <c:v>9.2510916485853051E-2</c:v>
                </c:pt>
                <c:pt idx="280">
                  <c:v>9.1114911028910672E-2</c:v>
                </c:pt>
                <c:pt idx="281">
                  <c:v>8.9715512899747274E-2</c:v>
                </c:pt>
                <c:pt idx="282">
                  <c:v>8.8313023109832578E-2</c:v>
                </c:pt>
                <c:pt idx="283">
                  <c:v>8.690774421162327E-2</c:v>
                </c:pt>
                <c:pt idx="284">
                  <c:v>8.5499980301333711E-2</c:v>
                </c:pt>
                <c:pt idx="285">
                  <c:v>8.4090037025401521E-2</c:v>
                </c:pt>
                <c:pt idx="286">
                  <c:v>8.2678221590891859E-2</c:v>
                </c:pt>
                <c:pt idx="287">
                  <c:v>8.1264842780097352E-2</c:v>
                </c:pt>
                <c:pt idx="288">
                  <c:v>7.9850210969608273E-2</c:v>
                </c:pt>
                <c:pt idx="289">
                  <c:v>7.8434638154149611E-2</c:v>
                </c:pt>
                <c:pt idx="290">
                  <c:v>7.7018437975495735E-2</c:v>
                </c:pt>
                <c:pt idx="291">
                  <c:v>7.5601925756803814E-2</c:v>
                </c:pt>
                <c:pt idx="292">
                  <c:v>7.4185418542723175E-2</c:v>
                </c:pt>
                <c:pt idx="293">
                  <c:v>7.2769235145670061E-2</c:v>
                </c:pt>
                <c:pt idx="294">
                  <c:v>7.1353696198681288E-2</c:v>
                </c:pt>
                <c:pt idx="295">
                  <c:v>6.9939124215294635E-2</c:v>
                </c:pt>
                <c:pt idx="296">
                  <c:v>6.8525843656934524E-2</c:v>
                </c:pt>
                <c:pt idx="297">
                  <c:v>6.7114181008320117E-2</c:v>
                </c:pt>
                <c:pt idx="298">
                  <c:v>6.5704464861452413E-2</c:v>
                </c:pt>
                <c:pt idx="299">
                  <c:v>6.4297026008779318E-2</c:v>
                </c:pt>
                <c:pt idx="300">
                  <c:v>6.28921975461878E-2</c:v>
                </c:pt>
                <c:pt idx="301">
                  <c:v>6.1490314986521244E-2</c:v>
                </c:pt>
                <c:pt idx="302">
                  <c:v>6.0091716384379656E-2</c:v>
                </c:pt>
                <c:pt idx="303">
                  <c:v>5.8696742473021125E-2</c:v>
                </c:pt>
                <c:pt idx="304">
                  <c:v>5.730573681425203E-2</c:v>
                </c:pt>
                <c:pt idx="305">
                  <c:v>5.5919045962267828E-2</c:v>
                </c:pt>
                <c:pt idx="306">
                  <c:v>5.4537019642489762E-2</c:v>
                </c:pt>
                <c:pt idx="307">
                  <c:v>5.3160010946532298E-2</c:v>
                </c:pt>
                <c:pt idx="308">
                  <c:v>5.1788376544536059E-2</c:v>
                </c:pt>
                <c:pt idx="309">
                  <c:v>5.0422476916211267E-2</c:v>
                </c:pt>
                <c:pt idx="310">
                  <c:v>4.906267660205673E-2</c:v>
                </c:pt>
                <c:pt idx="311">
                  <c:v>4.7709344476354172E-2</c:v>
                </c:pt>
                <c:pt idx="312">
                  <c:v>4.6362854043685515E-2</c:v>
                </c:pt>
                <c:pt idx="313">
                  <c:v>4.5023583760881364E-2</c:v>
                </c:pt>
                <c:pt idx="314">
                  <c:v>4.3691917386494757E-2</c:v>
                </c:pt>
                <c:pt idx="315">
                  <c:v>4.2368244360090054E-2</c:v>
                </c:pt>
                <c:pt idx="316">
                  <c:v>4.1052960213862788E-2</c:v>
                </c:pt>
                <c:pt idx="317">
                  <c:v>3.9746467019353013E-2</c:v>
                </c:pt>
                <c:pt idx="318">
                  <c:v>3.8449173872289383E-2</c:v>
                </c:pt>
                <c:pt idx="319">
                  <c:v>3.7161497418910755E-2</c:v>
                </c:pt>
                <c:pt idx="320">
                  <c:v>3.5883862427451514E-2</c:v>
                </c:pt>
                <c:pt idx="321">
                  <c:v>3.4616702408864053E-2</c:v>
                </c:pt>
                <c:pt idx="322">
                  <c:v>3.336046029127579E-2</c:v>
                </c:pt>
                <c:pt idx="323">
                  <c:v>3.2115589153162698E-2</c:v>
                </c:pt>
                <c:pt idx="324">
                  <c:v>3.0882553020757337E-2</c:v>
                </c:pt>
                <c:pt idx="325">
                  <c:v>2.9661827735816014E-2</c:v>
                </c:pt>
                <c:pt idx="326">
                  <c:v>2.84539019005518E-2</c:v>
                </c:pt>
                <c:pt idx="327">
                  <c:v>2.7259277907308477E-2</c:v>
                </c:pt>
                <c:pt idx="328">
                  <c:v>2.6078473061417098E-2</c:v>
                </c:pt>
                <c:pt idx="329">
                  <c:v>2.4912020806660874E-2</c:v>
                </c:pt>
                <c:pt idx="330">
                  <c:v>2.3760472063883695E-2</c:v>
                </c:pt>
                <c:pt idx="331">
                  <c:v>2.2624396694541239E-2</c:v>
                </c:pt>
                <c:pt idx="332">
                  <c:v>2.1504385102427061E-2</c:v>
                </c:pt>
                <c:pt idx="333">
                  <c:v>2.0401049988444095E-2</c:v>
                </c:pt>
                <c:pt idx="334">
                  <c:v>1.9315028275152538E-2</c:v>
                </c:pt>
                <c:pt idx="335">
                  <c:v>1.8246983219964152E-2</c:v>
                </c:pt>
                <c:pt idx="336">
                  <c:v>1.7197606738293195E-2</c:v>
                </c:pt>
                <c:pt idx="337">
                  <c:v>1.6167621960784796E-2</c:v>
                </c:pt>
                <c:pt idx="338">
                  <c:v>1.4898323968741477E-2</c:v>
                </c:pt>
                <c:pt idx="339">
                  <c:v>1.3660941377500469E-2</c:v>
                </c:pt>
                <c:pt idx="340">
                  <c:v>1.2481725993678881E-2</c:v>
                </c:pt>
                <c:pt idx="341">
                  <c:v>1.1360182117525302E-2</c:v>
                </c:pt>
                <c:pt idx="342">
                  <c:v>1.0295789732927484E-2</c:v>
                </c:pt>
                <c:pt idx="343">
                  <c:v>9.2880051122885068E-3</c:v>
                </c:pt>
                <c:pt idx="344">
                  <c:v>8.3362614322300983E-3</c:v>
                </c:pt>
                <c:pt idx="345">
                  <c:v>7.4399693995771694E-3</c:v>
                </c:pt>
                <c:pt idx="346">
                  <c:v>6.5985178870765927E-3</c:v>
                </c:pt>
                <c:pt idx="347">
                  <c:v>5.8112745782935909E-3</c:v>
                </c:pt>
                <c:pt idx="348">
                  <c:v>5.0775866211273391E-3</c:v>
                </c:pt>
                <c:pt idx="349">
                  <c:v>4.3967812893822558E-3</c:v>
                </c:pt>
                <c:pt idx="350">
                  <c:v>3.7681666518247703E-3</c:v>
                </c:pt>
                <c:pt idx="351">
                  <c:v>3.1910322481536425E-3</c:v>
                </c:pt>
                <c:pt idx="352">
                  <c:v>2.6646497713039992E-3</c:v>
                </c:pt>
                <c:pt idx="353">
                  <c:v>2.1882737554986321E-3</c:v>
                </c:pt>
                <c:pt idx="354">
                  <c:v>1.7611422694460668E-3</c:v>
                </c:pt>
                <c:pt idx="355">
                  <c:v>1.3824776140610433E-3</c:v>
                </c:pt>
                <c:pt idx="356">
                  <c:v>1.0514870240245222E-3</c:v>
                </c:pt>
                <c:pt idx="357">
                  <c:v>7.6736337236333089E-4</c:v>
                </c:pt>
                <c:pt idx="358">
                  <c:v>5.292858768389336E-4</c:v>
                </c:pt>
                <c:pt idx="359">
                  <c:v>3.3642080566988083E-4</c:v>
                </c:pt>
                <c:pt idx="360">
                  <c:v>1.8792217504950834E-4</c:v>
                </c:pt>
                <c:pt idx="361">
                  <c:v>8.2932403065137525E-5</c:v>
                </c:pt>
                <c:pt idx="362">
                  <c:v>2.0582695777048525E-5</c:v>
                </c:pt>
                <c:pt idx="363">
                  <c:v>-3.3841454640952949E-9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EC-4575-ADBA-BFA62141F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9364176"/>
        <c:axId val="-2040526976"/>
      </c:scatterChart>
      <c:valAx>
        <c:axId val="-2049364176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000" b="1" i="0" baseline="0">
                    <a:effectLst/>
                  </a:rPr>
                  <a:t>θ</a:t>
                </a:r>
                <a:r>
                  <a:rPr lang="zh-CN" altLang="en-US" sz="1000" b="1" i="0" baseline="0">
                    <a:effectLst/>
                  </a:rPr>
                  <a:t>（工频周期）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19019857111912"/>
              <c:y val="0.8643957783001879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0526976"/>
        <c:crosses val="autoZero"/>
        <c:crossBetween val="midCat"/>
        <c:majorUnit val="0.5"/>
      </c:valAx>
      <c:valAx>
        <c:axId val="-204052697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Iout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2.98427666600258E-3"/>
              <c:y val="0.326386513085118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-2049364176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6660851035884805"/>
          <c:y val="0.11491845370967201"/>
          <c:w val="0.32736300023817899"/>
          <c:h val="0.24109825915136299"/>
        </c:manualLayout>
      </c:layout>
      <c:overlay val="0"/>
      <c:txPr>
        <a:bodyPr/>
        <a:lstStyle/>
        <a:p>
          <a:pPr>
            <a:defRPr sz="8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TRIAC</a:t>
            </a:r>
            <a:r>
              <a:rPr lang="zh-CN" altLang="en-US"/>
              <a:t>调光输出电流 </a:t>
            </a:r>
            <a:r>
              <a:rPr lang="en-US" altLang="zh-CN">
                <a:latin typeface="Times New Roman" panose="02020603050405020304" pitchFamily="18" charset="0"/>
                <a:cs typeface="Times New Roman" panose="02020603050405020304" pitchFamily="18" charset="0"/>
              </a:rPr>
              <a:t>Iout</a:t>
            </a:r>
            <a:endParaRPr lang="zh-CN" altLang="en-US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13281307032819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327493293616105E-2"/>
          <c:y val="0.167669035276441"/>
          <c:w val="0.83715323750881399"/>
          <c:h val="0.61759918439947104"/>
        </c:manualLayout>
      </c:layout>
      <c:scatterChart>
        <c:scatterStyle val="smoothMarker"/>
        <c:varyColors val="0"/>
        <c:ser>
          <c:idx val="1"/>
          <c:order val="0"/>
          <c:tx>
            <c:v>Iout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变压器设计!$DC$4:$DU$4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变压器设计!$DC$6:$DU$6</c:f>
              <c:numCache>
                <c:formatCode>General</c:formatCode>
                <c:ptCount val="1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90.684946569191098</c:v>
                </c:pt>
                <c:pt idx="8">
                  <c:v>73.065263419108149</c:v>
                </c:pt>
                <c:pt idx="9">
                  <c:v>52.255218950353679</c:v>
                </c:pt>
                <c:pt idx="10">
                  <c:v>34.875495485915465</c:v>
                </c:pt>
                <c:pt idx="11">
                  <c:v>21.181398031902908</c:v>
                </c:pt>
                <c:pt idx="12">
                  <c:v>11.176321450107299</c:v>
                </c:pt>
                <c:pt idx="13">
                  <c:v>5.8037454817518599</c:v>
                </c:pt>
                <c:pt idx="14">
                  <c:v>3.4322894488463938</c:v>
                </c:pt>
                <c:pt idx="15">
                  <c:v>1.6735753396768511</c:v>
                </c:pt>
                <c:pt idx="16">
                  <c:v>0.56507591116706102</c:v>
                </c:pt>
                <c:pt idx="17">
                  <c:v>7.121289379968801E-2</c:v>
                </c:pt>
                <c:pt idx="18">
                  <c:v>-8.8931083799116294E-7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49-4CB8-9525-DD4445CEC467}"/>
            </c:ext>
          </c:extLst>
        </c:ser>
        <c:ser>
          <c:idx val="2"/>
          <c:order val="1"/>
          <c:tx>
            <c:v>TRIAC</c:v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rgbClr val="00B0F0"/>
              </a:solidFill>
              <a:ln>
                <a:solidFill>
                  <a:schemeClr val="accent1">
                    <a:alpha val="93000"/>
                  </a:schemeClr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A4-4D78-B5C1-EFB0369DC44E}"/>
              </c:ext>
            </c:extLst>
          </c:dPt>
          <c:xVal>
            <c:numRef>
              <c:f>变压器设计!$C$56</c:f>
              <c:numCache>
                <c:formatCode>0.0_ </c:formatCode>
                <c:ptCount val="1"/>
                <c:pt idx="0">
                  <c:v>120</c:v>
                </c:pt>
              </c:numCache>
            </c:numRef>
          </c:xVal>
          <c:yVal>
            <c:numRef>
              <c:f>变压器设计!$C$58</c:f>
              <c:numCache>
                <c:formatCode>0.00_ </c:formatCode>
                <c:ptCount val="1"/>
                <c:pt idx="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A4-4D78-B5C1-EFB0369D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0453104"/>
        <c:axId val="-2042145408"/>
      </c:scatterChart>
      <c:valAx>
        <c:axId val="-2040453104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="1" i="0" baseline="0">
                    <a:effectLst/>
                  </a:rPr>
                  <a:t>Deg_triac (°) </a:t>
                </a:r>
                <a:r>
                  <a:rPr lang="zh-CN" altLang="en-US" sz="1400" b="1" i="0" baseline="0">
                    <a:effectLst/>
                  </a:rPr>
                  <a:t>调光器导通角</a:t>
                </a:r>
                <a:endParaRPr lang="zh-CN" altLang="zh-CN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98916590139831"/>
              <c:y val="0.87689143775086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2145408"/>
        <c:crosses val="autoZero"/>
        <c:crossBetween val="midCat"/>
        <c:majorUnit val="20"/>
      </c:valAx>
      <c:valAx>
        <c:axId val="-204214540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Iout</a:t>
                </a:r>
                <a:r>
                  <a:rPr lang="zh-CN" altLang="en-US"/>
                  <a:t>（</a:t>
                </a:r>
                <a:r>
                  <a:rPr lang="en-US" altLang="zh-CN"/>
                  <a:t>mA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crossAx val="-2040453104"/>
        <c:crosses val="autoZero"/>
        <c:crossBetween val="midCat"/>
        <c:minorUnit val="10"/>
      </c:valAx>
    </c:plotArea>
    <c:legend>
      <c:legendPos val="r"/>
      <c:layout>
        <c:manualLayout>
          <c:xMode val="edge"/>
          <c:yMode val="edge"/>
          <c:x val="0.84636964357198197"/>
          <c:y val="0.60365089067980204"/>
          <c:w val="0.13980405983299701"/>
          <c:h val="0.1800485120620350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zh-CN" altLang="en-US" sz="1200"/>
              <a:t>电感峰值电流 </a:t>
            </a:r>
            <a:r>
              <a:rPr lang="en-US" altLang="zh-CN" sz="1200"/>
              <a:t>Ipk</a:t>
            </a:r>
          </a:p>
        </c:rich>
      </c:tx>
      <c:layout>
        <c:manualLayout>
          <c:xMode val="edge"/>
          <c:yMode val="edge"/>
          <c:x val="0.3348266855655879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867186851382499"/>
          <c:y val="0.14785369950178001"/>
          <c:w val="0.68554144742748102"/>
          <c:h val="0.63770399140833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变压器设计!$AQ$4</c:f>
              <c:strCache>
                <c:ptCount val="1"/>
                <c:pt idx="0">
                  <c:v>Ipk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变压器设计!$AQ$7:$AQ$370</c:f>
              <c:numCache>
                <c:formatCode>General</c:formatCode>
                <c:ptCount val="364"/>
                <c:pt idx="0">
                  <c:v>0</c:v>
                </c:pt>
                <c:pt idx="1">
                  <c:v>2.6621107847968378E-3</c:v>
                </c:pt>
                <c:pt idx="2">
                  <c:v>5.3478439739933353E-3</c:v>
                </c:pt>
                <c:pt idx="3">
                  <c:v>8.0569868740194821E-3</c:v>
                </c:pt>
                <c:pt idx="4">
                  <c:v>1.0789319568268931E-2</c:v>
                </c:pt>
                <c:pt idx="5">
                  <c:v>1.3544614937990673E-2</c:v>
                </c:pt>
                <c:pt idx="6">
                  <c:v>1.6322638685385072E-2</c:v>
                </c:pt>
                <c:pt idx="7">
                  <c:v>1.9123149358900814E-2</c:v>
                </c:pt>
                <c:pt idx="8">
                  <c:v>2.1945898380728433E-2</c:v>
                </c:pt>
                <c:pt idx="9">
                  <c:v>2.479063007648568E-2</c:v>
                </c:pt>
                <c:pt idx="10">
                  <c:v>2.7657081707089085E-2</c:v>
                </c:pt>
                <c:pt idx="11">
                  <c:v>3.0544983502805635E-2</c:v>
                </c:pt>
                <c:pt idx="12">
                  <c:v>3.3454058699477547E-2</c:v>
                </c:pt>
                <c:pt idx="13">
                  <c:v>3.638402357691279E-2</c:v>
                </c:pt>
                <c:pt idx="14">
                  <c:v>3.9334587499432826E-2</c:v>
                </c:pt>
                <c:pt idx="15">
                  <c:v>4.2305452958569287E-2</c:v>
                </c:pt>
                <c:pt idx="16">
                  <c:v>4.5296315617899319E-2</c:v>
                </c:pt>
                <c:pt idx="17">
                  <c:v>4.8306864360010186E-2</c:v>
                </c:pt>
                <c:pt idx="18">
                  <c:v>5.1336781335581658E-2</c:v>
                </c:pt>
                <c:pt idx="19">
                  <c:v>5.4385742014575161E-2</c:v>
                </c:pt>
                <c:pt idx="20">
                  <c:v>5.7453415239517497E-2</c:v>
                </c:pt>
                <c:pt idx="21">
                  <c:v>6.053946328086595E-2</c:v>
                </c:pt>
                <c:pt idx="22">
                  <c:v>6.3643541894442088E-2</c:v>
                </c:pt>
                <c:pt idx="23">
                  <c:v>6.6765300380919698E-2</c:v>
                </c:pt>
                <c:pt idx="24">
                  <c:v>6.990438164735234E-2</c:v>
                </c:pt>
                <c:pt idx="25">
                  <c:v>7.3060422270725164E-2</c:v>
                </c:pt>
                <c:pt idx="26">
                  <c:v>7.623305256351541E-2</c:v>
                </c:pt>
                <c:pt idx="27">
                  <c:v>7.9421896641244424E-2</c:v>
                </c:pt>
                <c:pt idx="28">
                  <c:v>8.2626572492004821E-2</c:v>
                </c:pt>
                <c:pt idx="29">
                  <c:v>8.5846692047944137E-2</c:v>
                </c:pt>
                <c:pt idx="30">
                  <c:v>8.9081861258687667E-2</c:v>
                </c:pt>
                <c:pt idx="31">
                  <c:v>9.2331680166680613E-2</c:v>
                </c:pt>
                <c:pt idx="32">
                  <c:v>9.5595742984430382E-2</c:v>
                </c:pt>
                <c:pt idx="33">
                  <c:v>9.8873638173629055E-2</c:v>
                </c:pt>
                <c:pt idx="34">
                  <c:v>0.102164948526135</c:v>
                </c:pt>
                <c:pt idx="35">
                  <c:v>0.1054692512467925</c:v>
                </c:pt>
                <c:pt idx="36">
                  <c:v>0.10878611803806752</c:v>
                </c:pt>
                <c:pt idx="37">
                  <c:v>0.11211511518647736</c:v>
                </c:pt>
                <c:pt idx="40">
                  <c:v>0.11545580365079058</c:v>
                </c:pt>
                <c:pt idx="41">
                  <c:v>0.11880773915197478</c:v>
                </c:pt>
                <c:pt idx="42">
                  <c:v>0.12217047226486709</c:v>
                </c:pt>
                <c:pt idx="43">
                  <c:v>0.12554354851154331</c:v>
                </c:pt>
                <c:pt idx="45">
                  <c:v>0.12892650845636072</c:v>
                </c:pt>
                <c:pt idx="46">
                  <c:v>0.13231888780264814</c:v>
                </c:pt>
                <c:pt idx="47">
                  <c:v>0.13572021749101831</c:v>
                </c:pt>
                <c:pt idx="48">
                  <c:v>0.13913002379927467</c:v>
                </c:pt>
                <c:pt idx="49">
                  <c:v>0.14254782844388619</c:v>
                </c:pt>
                <c:pt idx="50">
                  <c:v>0.14597314868300257</c:v>
                </c:pt>
                <c:pt idx="51">
                  <c:v>0.14940549742098078</c:v>
                </c:pt>
                <c:pt idx="52">
                  <c:v>0.15284438331439582</c:v>
                </c:pt>
                <c:pt idx="53">
                  <c:v>0.15628931087950543</c:v>
                </c:pt>
                <c:pt idx="54">
                  <c:v>0.15973978060113939</c:v>
                </c:pt>
                <c:pt idx="55">
                  <c:v>0.16319528904298461</c:v>
                </c:pt>
                <c:pt idx="56">
                  <c:v>0.1666553289592333</c:v>
                </c:pt>
                <c:pt idx="57">
                  <c:v>0.17011938940756632</c:v>
                </c:pt>
                <c:pt idx="58">
                  <c:v>0.17358695586343761</c:v>
                </c:pt>
                <c:pt idx="59">
                  <c:v>0.17705751033563</c:v>
                </c:pt>
                <c:pt idx="60">
                  <c:v>0.1805305314830494</c:v>
                </c:pt>
                <c:pt idx="61">
                  <c:v>0.18400549473272587</c:v>
                </c:pt>
                <c:pt idx="62">
                  <c:v>0.18748187239898662</c:v>
                </c:pt>
                <c:pt idx="63">
                  <c:v>0.19095913380377086</c:v>
                </c:pt>
                <c:pt idx="64">
                  <c:v>0.19443674539805003</c:v>
                </c:pt>
                <c:pt idx="65">
                  <c:v>0.19791417088432092</c:v>
                </c:pt>
                <c:pt idx="66">
                  <c:v>0.20139087134013772</c:v>
                </c:pt>
                <c:pt idx="67">
                  <c:v>0.20486630534264727</c:v>
                </c:pt>
                <c:pt idx="68">
                  <c:v>0.20833992909409343</c:v>
                </c:pt>
                <c:pt idx="69">
                  <c:v>0.21181119654825503</c:v>
                </c:pt>
                <c:pt idx="70">
                  <c:v>0.2152795595377823</c:v>
                </c:pt>
                <c:pt idx="71">
                  <c:v>0.21874446790239488</c:v>
                </c:pt>
                <c:pt idx="72">
                  <c:v>0.22220536961790663</c:v>
                </c:pt>
                <c:pt idx="73">
                  <c:v>0.22566171092604051</c:v>
                </c:pt>
                <c:pt idx="74">
                  <c:v>0.22911293646499564</c:v>
                </c:pt>
                <c:pt idx="75">
                  <c:v>0.2325584894007319</c:v>
                </c:pt>
                <c:pt idx="76">
                  <c:v>0.23599781155893282</c:v>
                </c:pt>
                <c:pt idx="77">
                  <c:v>0.23943034355761139</c:v>
                </c:pt>
                <c:pt idx="78">
                  <c:v>0.24285552494031895</c:v>
                </c:pt>
                <c:pt idx="79">
                  <c:v>0.24627279430992197</c:v>
                </c:pt>
                <c:pt idx="80">
                  <c:v>0.249681589462907</c:v>
                </c:pt>
                <c:pt idx="81">
                  <c:v>0.25308134752417555</c:v>
                </c:pt>
                <c:pt idx="82">
                  <c:v>0.25647150508229266</c:v>
                </c:pt>
                <c:pt idx="83">
                  <c:v>0.25985149832514798</c:v>
                </c:pt>
                <c:pt idx="84">
                  <c:v>0.2632207631759933</c:v>
                </c:pt>
                <c:pt idx="85">
                  <c:v>0.26657873542981497</c:v>
                </c:pt>
                <c:pt idx="86">
                  <c:v>0.26992485089000662</c:v>
                </c:pt>
                <c:pt idx="87">
                  <c:v>0.27325854550529738</c:v>
                </c:pt>
                <c:pt idx="88">
                  <c:v>0.27657925550690282</c:v>
                </c:pt>
                <c:pt idx="89">
                  <c:v>0.27988641754585458</c:v>
                </c:pt>
                <c:pt idx="90">
                  <c:v>0.28317946883047196</c:v>
                </c:pt>
                <c:pt idx="91">
                  <c:v>0.28645784726393575</c:v>
                </c:pt>
                <c:pt idx="92">
                  <c:v>0.2897209915819246</c:v>
                </c:pt>
                <c:pt idx="93">
                  <c:v>0.29296834149027423</c:v>
                </c:pt>
                <c:pt idx="94">
                  <c:v>0.29619933780262225</c:v>
                </c:pt>
                <c:pt idx="95">
                  <c:v>0.29941342257799552</c:v>
                </c:pt>
                <c:pt idx="96">
                  <c:v>0.30261003925830426</c:v>
                </c:pt>
                <c:pt idx="97">
                  <c:v>0.30578863280570112</c:v>
                </c:pt>
                <c:pt idx="98">
                  <c:v>0.30894864983976655</c:v>
                </c:pt>
                <c:pt idx="99">
                  <c:v>0.31208953877448165</c:v>
                </c:pt>
                <c:pt idx="100">
                  <c:v>0.31521074995494869</c:v>
                </c:pt>
                <c:pt idx="101">
                  <c:v>0.31831173579381933</c:v>
                </c:pt>
                <c:pt idx="102">
                  <c:v>0.32139195090739264</c:v>
                </c:pt>
                <c:pt idx="103">
                  <c:v>0.3244508522513434</c:v>
                </c:pt>
                <c:pt idx="104">
                  <c:v>0.3274878992560411</c:v>
                </c:pt>
                <c:pt idx="105">
                  <c:v>0.33050255396142103</c:v>
                </c:pt>
                <c:pt idx="106">
                  <c:v>0.33349428115136909</c:v>
                </c:pt>
                <c:pt idx="107">
                  <c:v>0.33646254848758095</c:v>
                </c:pt>
                <c:pt idx="108">
                  <c:v>0.33940682664285676</c:v>
                </c:pt>
                <c:pt idx="109">
                  <c:v>0.3423265894337954</c:v>
                </c:pt>
                <c:pt idx="110">
                  <c:v>0.34522131395284583</c:v>
                </c:pt>
                <c:pt idx="111">
                  <c:v>0.3480904806996814</c:v>
                </c:pt>
                <c:pt idx="112">
                  <c:v>0.35093357371185668</c:v>
                </c:pt>
                <c:pt idx="113">
                  <c:v>0.35375008069471142</c:v>
                </c:pt>
                <c:pt idx="114">
                  <c:v>0.35653949315048072</c:v>
                </c:pt>
                <c:pt idx="115">
                  <c:v>0.35930130650657788</c:v>
                </c:pt>
                <c:pt idx="116">
                  <c:v>0.36203502024301093</c:v>
                </c:pt>
                <c:pt idx="117">
                  <c:v>0.36474013801889593</c:v>
                </c:pt>
                <c:pt idx="118">
                  <c:v>0.36741616779803049</c:v>
                </c:pt>
                <c:pt idx="119">
                  <c:v>0.37006262197349243</c:v>
                </c:pt>
                <c:pt idx="120">
                  <c:v>0.37267901749122656</c:v>
                </c:pt>
                <c:pt idx="121">
                  <c:v>0.37526487597258307</c:v>
                </c:pt>
                <c:pt idx="122">
                  <c:v>0.37781972383577456</c:v>
                </c:pt>
                <c:pt idx="123">
                  <c:v>0.38034309241621256</c:v>
                </c:pt>
                <c:pt idx="124">
                  <c:v>0.38283451808569441</c:v>
                </c:pt>
                <c:pt idx="125">
                  <c:v>0.38529354237039926</c:v>
                </c:pt>
                <c:pt idx="126">
                  <c:v>0.3877197120676652</c:v>
                </c:pt>
                <c:pt idx="127">
                  <c:v>0.39011257936150923</c:v>
                </c:pt>
                <c:pt idx="128">
                  <c:v>0.39247170193685904</c:v>
                </c:pt>
                <c:pt idx="129">
                  <c:v>0.39479664309246287</c:v>
                </c:pt>
                <c:pt idx="130">
                  <c:v>0.39708697185244396</c:v>
                </c:pt>
                <c:pt idx="131">
                  <c:v>0.39934226307646853</c:v>
                </c:pt>
                <c:pt idx="132">
                  <c:v>0.40156209756849459</c:v>
                </c:pt>
                <c:pt idx="133">
                  <c:v>0.40374606218407005</c:v>
                </c:pt>
                <c:pt idx="134">
                  <c:v>0.4058937499361488</c:v>
                </c:pt>
                <c:pt idx="135">
                  <c:v>0.40800476009939507</c:v>
                </c:pt>
                <c:pt idx="136">
                  <c:v>0.41007869831294447</c:v>
                </c:pt>
                <c:pt idx="137">
                  <c:v>0.41211517668159264</c:v>
                </c:pt>
                <c:pt idx="138">
                  <c:v>0.41411381387538237</c:v>
                </c:pt>
                <c:pt idx="139">
                  <c:v>0.41607423522755904</c:v>
                </c:pt>
                <c:pt idx="140">
                  <c:v>0.41799607283086748</c:v>
                </c:pt>
                <c:pt idx="141">
                  <c:v>0.4198789656321617</c:v>
                </c:pt>
                <c:pt idx="142">
                  <c:v>0.42172255952529891</c:v>
                </c:pt>
                <c:pt idx="143">
                  <c:v>0.42352650744229275</c:v>
                </c:pt>
                <c:pt idx="144">
                  <c:v>0.42529046944269799</c:v>
                </c:pt>
                <c:pt idx="145">
                  <c:v>0.42701411280120039</c:v>
                </c:pt>
                <c:pt idx="146">
                  <c:v>0.42869711209338807</c:v>
                </c:pt>
                <c:pt idx="147">
                  <c:v>0.43033914927967692</c:v>
                </c:pt>
                <c:pt idx="148">
                  <c:v>0.43193991378736807</c:v>
                </c:pt>
                <c:pt idx="149">
                  <c:v>0.43349910259081192</c:v>
                </c:pt>
                <c:pt idx="150">
                  <c:v>0.43501642028965565</c:v>
                </c:pt>
                <c:pt idx="151">
                  <c:v>0.43649157918515247</c:v>
                </c:pt>
                <c:pt idx="152">
                  <c:v>0.43792429935450888</c:v>
                </c:pt>
                <c:pt idx="153">
                  <c:v>0.43931430872325028</c:v>
                </c:pt>
                <c:pt idx="154">
                  <c:v>0.44066134313558064</c:v>
                </c:pt>
                <c:pt idx="155">
                  <c:v>0.44196514642272072</c:v>
                </c:pt>
                <c:pt idx="156">
                  <c:v>0.44322547046919869</c:v>
                </c:pt>
                <c:pt idx="157">
                  <c:v>0.44444207527708002</c:v>
                </c:pt>
                <c:pt idx="158">
                  <c:v>0.4456147290281135</c:v>
                </c:pt>
                <c:pt idx="159">
                  <c:v>0.44674320814377727</c:v>
                </c:pt>
                <c:pt idx="160">
                  <c:v>0.44782729734320759</c:v>
                </c:pt>
                <c:pt idx="161">
                  <c:v>0.44886678969899158</c:v>
                </c:pt>
                <c:pt idx="162">
                  <c:v>0.44986148669081033</c:v>
                </c:pt>
                <c:pt idx="163">
                  <c:v>0.45081119825691529</c:v>
                </c:pt>
                <c:pt idx="164">
                  <c:v>0.45171574284342153</c:v>
                </c:pt>
                <c:pt idx="165">
                  <c:v>0.45257494745140736</c:v>
                </c:pt>
                <c:pt idx="166">
                  <c:v>0.45338864768180176</c:v>
                </c:pt>
                <c:pt idx="167">
                  <c:v>0.45415668777805235</c:v>
                </c:pt>
                <c:pt idx="168">
                  <c:v>0.45487892066655422</c:v>
                </c:pt>
                <c:pt idx="169">
                  <c:v>0.45555520799483507</c:v>
                </c:pt>
                <c:pt idx="170">
                  <c:v>0.45618542016748059</c:v>
                </c:pt>
                <c:pt idx="171">
                  <c:v>0.45676943637979167</c:v>
                </c:pt>
                <c:pt idx="172">
                  <c:v>0.45730714464916344</c:v>
                </c:pt>
                <c:pt idx="173">
                  <c:v>0.45779844184417645</c:v>
                </c:pt>
                <c:pt idx="174">
                  <c:v>0.45824323371139219</c:v>
                </c:pt>
                <c:pt idx="175">
                  <c:v>0.45864143489984416</c:v>
                </c:pt>
                <c:pt idx="176">
                  <c:v>0.45899296898321945</c:v>
                </c:pt>
                <c:pt idx="177">
                  <c:v>0.45929776847972098</c:v>
                </c:pt>
                <c:pt idx="178">
                  <c:v>0.45955577486960802</c:v>
                </c:pt>
                <c:pt idx="179">
                  <c:v>0.45976693861040752</c:v>
                </c:pt>
                <c:pt idx="180">
                  <c:v>0.45993121914979351</c:v>
                </c:pt>
                <c:pt idx="181">
                  <c:v>0.46004858493612921</c:v>
                </c:pt>
                <c:pt idx="182">
                  <c:v>0.46011901342666989</c:v>
                </c:pt>
                <c:pt idx="183">
                  <c:v>0.46014249109342381</c:v>
                </c:pt>
                <c:pt idx="184">
                  <c:v>0.46011901342666989</c:v>
                </c:pt>
                <c:pt idx="185">
                  <c:v>0.46004858493612921</c:v>
                </c:pt>
                <c:pt idx="186">
                  <c:v>0.45993121914979351</c:v>
                </c:pt>
                <c:pt idx="187">
                  <c:v>0.45976693861040752</c:v>
                </c:pt>
                <c:pt idx="188">
                  <c:v>0.45955577486960802</c:v>
                </c:pt>
                <c:pt idx="189">
                  <c:v>0.45929776847972098</c:v>
                </c:pt>
                <c:pt idx="190">
                  <c:v>0.45899296898321945</c:v>
                </c:pt>
                <c:pt idx="191">
                  <c:v>0.45864143489984416</c:v>
                </c:pt>
                <c:pt idx="192">
                  <c:v>0.45824323371139219</c:v>
                </c:pt>
                <c:pt idx="193">
                  <c:v>0.45779844184417645</c:v>
                </c:pt>
                <c:pt idx="194">
                  <c:v>0.4573071446491635</c:v>
                </c:pt>
                <c:pt idx="195">
                  <c:v>0.45676943637979178</c:v>
                </c:pt>
                <c:pt idx="196">
                  <c:v>0.45618542016748059</c:v>
                </c:pt>
                <c:pt idx="197">
                  <c:v>0.45555520799483512</c:v>
                </c:pt>
                <c:pt idx="198">
                  <c:v>0.45487892066655433</c:v>
                </c:pt>
                <c:pt idx="199">
                  <c:v>0.45415668777805246</c:v>
                </c:pt>
                <c:pt idx="200">
                  <c:v>0.45338864768180176</c:v>
                </c:pt>
                <c:pt idx="201">
                  <c:v>0.45257494745140714</c:v>
                </c:pt>
                <c:pt idx="202">
                  <c:v>0.45171574284342159</c:v>
                </c:pt>
                <c:pt idx="203">
                  <c:v>0.45081119825691529</c:v>
                </c:pt>
                <c:pt idx="204">
                  <c:v>0.44986148669081033</c:v>
                </c:pt>
                <c:pt idx="205">
                  <c:v>0.44886678969899158</c:v>
                </c:pt>
                <c:pt idx="206">
                  <c:v>0.44782729734320759</c:v>
                </c:pt>
                <c:pt idx="207">
                  <c:v>0.44674320814377727</c:v>
                </c:pt>
                <c:pt idx="208">
                  <c:v>0.4456147290281135</c:v>
                </c:pt>
                <c:pt idx="209">
                  <c:v>0.44444207527708002</c:v>
                </c:pt>
                <c:pt idx="210">
                  <c:v>0.4432254704691988</c:v>
                </c:pt>
                <c:pt idx="211">
                  <c:v>0.44196514642272072</c:v>
                </c:pt>
                <c:pt idx="212">
                  <c:v>0.44066134313558064</c:v>
                </c:pt>
                <c:pt idx="213">
                  <c:v>0.43931430872325028</c:v>
                </c:pt>
                <c:pt idx="214">
                  <c:v>0.43792429935450888</c:v>
                </c:pt>
                <c:pt idx="215">
                  <c:v>0.43649157918515247</c:v>
                </c:pt>
                <c:pt idx="216">
                  <c:v>0.43501642028965565</c:v>
                </c:pt>
                <c:pt idx="217">
                  <c:v>0.43349910259081204</c:v>
                </c:pt>
                <c:pt idx="218">
                  <c:v>0.43193991378736812</c:v>
                </c:pt>
                <c:pt idx="219">
                  <c:v>0.43033914927967698</c:v>
                </c:pt>
                <c:pt idx="220">
                  <c:v>0.42869711209338812</c:v>
                </c:pt>
                <c:pt idx="221">
                  <c:v>0.4270141128012005</c:v>
                </c:pt>
                <c:pt idx="222">
                  <c:v>0.42529046944269799</c:v>
                </c:pt>
                <c:pt idx="223">
                  <c:v>0.42352650744229275</c:v>
                </c:pt>
                <c:pt idx="224">
                  <c:v>0.42172255952529891</c:v>
                </c:pt>
                <c:pt idx="225">
                  <c:v>0.4198789656321617</c:v>
                </c:pt>
                <c:pt idx="226">
                  <c:v>0.41799607283086748</c:v>
                </c:pt>
                <c:pt idx="227">
                  <c:v>0.41607423522755904</c:v>
                </c:pt>
                <c:pt idx="228">
                  <c:v>0.41411381387538237</c:v>
                </c:pt>
                <c:pt idx="229">
                  <c:v>0.41211517668159281</c:v>
                </c:pt>
                <c:pt idx="230">
                  <c:v>0.41007869831294452</c:v>
                </c:pt>
                <c:pt idx="231">
                  <c:v>0.40800476009939518</c:v>
                </c:pt>
                <c:pt idx="232">
                  <c:v>0.40589374993614891</c:v>
                </c:pt>
                <c:pt idx="233">
                  <c:v>0.40374606218407011</c:v>
                </c:pt>
                <c:pt idx="234">
                  <c:v>0.40156209756849459</c:v>
                </c:pt>
                <c:pt idx="235">
                  <c:v>0.39934226307646853</c:v>
                </c:pt>
                <c:pt idx="236">
                  <c:v>0.3970869718524439</c:v>
                </c:pt>
                <c:pt idx="237">
                  <c:v>0.39479664309246287</c:v>
                </c:pt>
                <c:pt idx="238">
                  <c:v>0.39247170193685921</c:v>
                </c:pt>
                <c:pt idx="239">
                  <c:v>0.39011257936150928</c:v>
                </c:pt>
                <c:pt idx="240">
                  <c:v>0.3877197120676652</c:v>
                </c:pt>
                <c:pt idx="241">
                  <c:v>0.38529354237039926</c:v>
                </c:pt>
                <c:pt idx="242">
                  <c:v>0.38283451808569441</c:v>
                </c:pt>
                <c:pt idx="243">
                  <c:v>0.38034309241621256</c:v>
                </c:pt>
                <c:pt idx="244">
                  <c:v>0.37781972383577456</c:v>
                </c:pt>
                <c:pt idx="245">
                  <c:v>0.37526487597258318</c:v>
                </c:pt>
                <c:pt idx="246">
                  <c:v>0.37267901749122656</c:v>
                </c:pt>
                <c:pt idx="247">
                  <c:v>0.37006262197349254</c:v>
                </c:pt>
                <c:pt idx="248">
                  <c:v>0.3674161677980306</c:v>
                </c:pt>
                <c:pt idx="249">
                  <c:v>0.36474013801889593</c:v>
                </c:pt>
                <c:pt idx="250">
                  <c:v>0.36203502024301099</c:v>
                </c:pt>
                <c:pt idx="251">
                  <c:v>0.35930130650657788</c:v>
                </c:pt>
                <c:pt idx="252">
                  <c:v>0.35653949315048072</c:v>
                </c:pt>
                <c:pt idx="253">
                  <c:v>0.35375008069471164</c:v>
                </c:pt>
                <c:pt idx="254">
                  <c:v>0.35093357371185674</c:v>
                </c:pt>
                <c:pt idx="255">
                  <c:v>0.3480904806996814</c:v>
                </c:pt>
                <c:pt idx="256">
                  <c:v>0.34522131395284583</c:v>
                </c:pt>
                <c:pt idx="257">
                  <c:v>0.34232658943379529</c:v>
                </c:pt>
                <c:pt idx="258">
                  <c:v>0.33940682664285676</c:v>
                </c:pt>
                <c:pt idx="259">
                  <c:v>0.33646254848758095</c:v>
                </c:pt>
                <c:pt idx="260">
                  <c:v>0.33349428115136925</c:v>
                </c:pt>
                <c:pt idx="261">
                  <c:v>0.3305025539614212</c:v>
                </c:pt>
                <c:pt idx="262">
                  <c:v>0.32748789925604127</c:v>
                </c:pt>
                <c:pt idx="263">
                  <c:v>0.3244508522513434</c:v>
                </c:pt>
                <c:pt idx="264">
                  <c:v>0.32139195090739264</c:v>
                </c:pt>
                <c:pt idx="265">
                  <c:v>0.31831173579381922</c:v>
                </c:pt>
                <c:pt idx="266">
                  <c:v>0.31521074995494869</c:v>
                </c:pt>
                <c:pt idx="267">
                  <c:v>0.3120895387744817</c:v>
                </c:pt>
                <c:pt idx="268">
                  <c:v>0.30894864983976655</c:v>
                </c:pt>
                <c:pt idx="269">
                  <c:v>0.30578863280570112</c:v>
                </c:pt>
                <c:pt idx="270">
                  <c:v>0.30261003925830449</c:v>
                </c:pt>
                <c:pt idx="271">
                  <c:v>0.29941342257799569</c:v>
                </c:pt>
                <c:pt idx="272">
                  <c:v>0.29619933780262225</c:v>
                </c:pt>
                <c:pt idx="273">
                  <c:v>0.29296834149027429</c:v>
                </c:pt>
                <c:pt idx="274">
                  <c:v>0.28972099158192466</c:v>
                </c:pt>
                <c:pt idx="275">
                  <c:v>0.28645784726393569</c:v>
                </c:pt>
                <c:pt idx="276">
                  <c:v>0.28317946883047196</c:v>
                </c:pt>
                <c:pt idx="277">
                  <c:v>0.27988641754585464</c:v>
                </c:pt>
                <c:pt idx="278">
                  <c:v>0.27657925550690288</c:v>
                </c:pt>
                <c:pt idx="279">
                  <c:v>0.27325854550529743</c:v>
                </c:pt>
                <c:pt idx="280">
                  <c:v>0.26992485089000656</c:v>
                </c:pt>
                <c:pt idx="281">
                  <c:v>0.26657873542981503</c:v>
                </c:pt>
                <c:pt idx="282">
                  <c:v>0.2632207631759933</c:v>
                </c:pt>
                <c:pt idx="283">
                  <c:v>0.25985149832514809</c:v>
                </c:pt>
                <c:pt idx="284">
                  <c:v>0.25647150508229277</c:v>
                </c:pt>
                <c:pt idx="285">
                  <c:v>0.25308134752417566</c:v>
                </c:pt>
                <c:pt idx="286">
                  <c:v>0.24968158946290703</c:v>
                </c:pt>
                <c:pt idx="287">
                  <c:v>0.24627279430992213</c:v>
                </c:pt>
                <c:pt idx="288">
                  <c:v>0.24285552494031884</c:v>
                </c:pt>
                <c:pt idx="289">
                  <c:v>0.23943034355761131</c:v>
                </c:pt>
                <c:pt idx="290">
                  <c:v>0.23599781155893282</c:v>
                </c:pt>
                <c:pt idx="291">
                  <c:v>0.2325584894007319</c:v>
                </c:pt>
                <c:pt idx="292">
                  <c:v>0.22911293646499567</c:v>
                </c:pt>
                <c:pt idx="293">
                  <c:v>0.22566171092604065</c:v>
                </c:pt>
                <c:pt idx="294">
                  <c:v>0.22220536961790682</c:v>
                </c:pt>
                <c:pt idx="295">
                  <c:v>0.21874446790239488</c:v>
                </c:pt>
                <c:pt idx="296">
                  <c:v>0.21527955953778233</c:v>
                </c:pt>
                <c:pt idx="297">
                  <c:v>0.211811196548255</c:v>
                </c:pt>
                <c:pt idx="298">
                  <c:v>0.20833992909409338</c:v>
                </c:pt>
                <c:pt idx="299">
                  <c:v>0.20486630534264727</c:v>
                </c:pt>
                <c:pt idx="300">
                  <c:v>0.20139087134013775</c:v>
                </c:pt>
                <c:pt idx="301">
                  <c:v>0.19791417088432098</c:v>
                </c:pt>
                <c:pt idx="302">
                  <c:v>0.19443674539805017</c:v>
                </c:pt>
                <c:pt idx="303">
                  <c:v>0.19095913380377086</c:v>
                </c:pt>
                <c:pt idx="304">
                  <c:v>0.18748187239898667</c:v>
                </c:pt>
                <c:pt idx="305">
                  <c:v>0.1840054947327259</c:v>
                </c:pt>
                <c:pt idx="306">
                  <c:v>0.18053053148304951</c:v>
                </c:pt>
                <c:pt idx="307">
                  <c:v>0.17705751033563011</c:v>
                </c:pt>
                <c:pt idx="308">
                  <c:v>0.17358695586343761</c:v>
                </c:pt>
                <c:pt idx="309">
                  <c:v>0.17011938940756638</c:v>
                </c:pt>
                <c:pt idx="310">
                  <c:v>0.16665532895923341</c:v>
                </c:pt>
                <c:pt idx="311">
                  <c:v>0.16319528904298453</c:v>
                </c:pt>
                <c:pt idx="312">
                  <c:v>0.15973978060113939</c:v>
                </c:pt>
                <c:pt idx="313">
                  <c:v>0.15628931087950543</c:v>
                </c:pt>
                <c:pt idx="314">
                  <c:v>0.15284438331439595</c:v>
                </c:pt>
                <c:pt idx="315">
                  <c:v>0.14940549742098089</c:v>
                </c:pt>
                <c:pt idx="316">
                  <c:v>0.14597314868300273</c:v>
                </c:pt>
                <c:pt idx="317">
                  <c:v>0.14254782844388639</c:v>
                </c:pt>
                <c:pt idx="318">
                  <c:v>0.13913002379927469</c:v>
                </c:pt>
                <c:pt idx="319">
                  <c:v>0.13572021749101837</c:v>
                </c:pt>
                <c:pt idx="320">
                  <c:v>0.13231888780264806</c:v>
                </c:pt>
                <c:pt idx="321">
                  <c:v>0.12892650845636067</c:v>
                </c:pt>
                <c:pt idx="322">
                  <c:v>0.12554354851154337</c:v>
                </c:pt>
                <c:pt idx="323">
                  <c:v>0.12217047226486717</c:v>
                </c:pt>
                <c:pt idx="324">
                  <c:v>0.11880773915197489</c:v>
                </c:pt>
                <c:pt idx="325">
                  <c:v>0.11545580365079071</c:v>
                </c:pt>
                <c:pt idx="326">
                  <c:v>0.11211511518647736</c:v>
                </c:pt>
                <c:pt idx="327">
                  <c:v>0.10878611803806761</c:v>
                </c:pt>
                <c:pt idx="328">
                  <c:v>0.1054692512467926</c:v>
                </c:pt>
                <c:pt idx="329">
                  <c:v>0.10216494852613513</c:v>
                </c:pt>
                <c:pt idx="330">
                  <c:v>9.8873638173629042E-2</c:v>
                </c:pt>
                <c:pt idx="331">
                  <c:v>9.5595742984430562E-2</c:v>
                </c:pt>
                <c:pt idx="332">
                  <c:v>9.2331680166680669E-2</c:v>
                </c:pt>
                <c:pt idx="333">
                  <c:v>8.9081861258687764E-2</c:v>
                </c:pt>
                <c:pt idx="334">
                  <c:v>8.5846692047944109E-2</c:v>
                </c:pt>
                <c:pt idx="335">
                  <c:v>8.2626572492004821E-2</c:v>
                </c:pt>
                <c:pt idx="336">
                  <c:v>7.9421896641244494E-2</c:v>
                </c:pt>
                <c:pt idx="337">
                  <c:v>7.6233052563515327E-2</c:v>
                </c:pt>
                <c:pt idx="338">
                  <c:v>7.3060422270725289E-2</c:v>
                </c:pt>
                <c:pt idx="339">
                  <c:v>6.990438164735234E-2</c:v>
                </c:pt>
                <c:pt idx="340">
                  <c:v>6.6765300380919879E-2</c:v>
                </c:pt>
                <c:pt idx="341">
                  <c:v>6.3643541894442143E-2</c:v>
                </c:pt>
                <c:pt idx="342">
                  <c:v>6.0539463280866034E-2</c:v>
                </c:pt>
                <c:pt idx="343">
                  <c:v>5.7453415239517476E-2</c:v>
                </c:pt>
                <c:pt idx="344">
                  <c:v>5.4385742014575335E-2</c:v>
                </c:pt>
                <c:pt idx="345">
                  <c:v>5.1336781335581692E-2</c:v>
                </c:pt>
                <c:pt idx="346">
                  <c:v>4.8306864360010103E-2</c:v>
                </c:pt>
                <c:pt idx="347">
                  <c:v>4.5296315617899423E-2</c:v>
                </c:pt>
                <c:pt idx="348">
                  <c:v>4.2305452958569287E-2</c:v>
                </c:pt>
                <c:pt idx="349">
                  <c:v>3.9334587499432853E-2</c:v>
                </c:pt>
                <c:pt idx="350">
                  <c:v>3.6384023576912845E-2</c:v>
                </c:pt>
                <c:pt idx="351">
                  <c:v>3.3454058699477651E-2</c:v>
                </c:pt>
                <c:pt idx="352">
                  <c:v>3.0544983502805614E-2</c:v>
                </c:pt>
                <c:pt idx="353">
                  <c:v>2.7657081707089238E-2</c:v>
                </c:pt>
                <c:pt idx="354">
                  <c:v>2.4790630076485722E-2</c:v>
                </c:pt>
                <c:pt idx="355">
                  <c:v>2.1945898380728513E-2</c:v>
                </c:pt>
                <c:pt idx="356">
                  <c:v>1.9123149358900918E-2</c:v>
                </c:pt>
                <c:pt idx="357">
                  <c:v>1.6322638685385065E-2</c:v>
                </c:pt>
                <c:pt idx="358">
                  <c:v>1.3544614937990694E-2</c:v>
                </c:pt>
                <c:pt idx="359">
                  <c:v>1.0789319568268847E-2</c:v>
                </c:pt>
                <c:pt idx="360">
                  <c:v>8.0569868740195654E-3</c:v>
                </c:pt>
                <c:pt idx="361">
                  <c:v>5.347843973993311E-3</c:v>
                </c:pt>
                <c:pt idx="362">
                  <c:v>2.6621107847969814E-3</c:v>
                </c:pt>
                <c:pt idx="363">
                  <c:v>3.7207028892060171E-17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AA-448E-817B-1091B12EA7E9}"/>
            </c:ext>
          </c:extLst>
        </c:ser>
        <c:ser>
          <c:idx val="1"/>
          <c:order val="1"/>
          <c:tx>
            <c:strRef>
              <c:f>变压器设计!$AR$4</c:f>
              <c:strCache>
                <c:ptCount val="1"/>
                <c:pt idx="0">
                  <c:v>Ipk_L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变压器设计!$AR$7:$AR$370</c:f>
              <c:numCache>
                <c:formatCode>General</c:formatCode>
                <c:ptCount val="364"/>
                <c:pt idx="0">
                  <c:v>0</c:v>
                </c:pt>
                <c:pt idx="1">
                  <c:v>2.6423619295031613E-3</c:v>
                </c:pt>
                <c:pt idx="2">
                  <c:v>5.3081710207192974E-3</c:v>
                </c:pt>
                <c:pt idx="3">
                  <c:v>7.9972161579445651E-3</c:v>
                </c:pt>
                <c:pt idx="4">
                  <c:v>1.0709279056022841E-2</c:v>
                </c:pt>
                <c:pt idx="5">
                  <c:v>1.3444134281082411E-2</c:v>
                </c:pt>
                <c:pt idx="6">
                  <c:v>1.6201549273460673E-2</c:v>
                </c:pt>
                <c:pt idx="7">
                  <c:v>1.898128437281342E-2</c:v>
                </c:pt>
                <c:pt idx="8">
                  <c:v>2.1783092845404396E-2</c:v>
                </c:pt>
                <c:pt idx="9">
                  <c:v>2.4606720913570447E-2</c:v>
                </c:pt>
                <c:pt idx="10">
                  <c:v>2.7451907787356664E-2</c:v>
                </c:pt>
                <c:pt idx="11">
                  <c:v>3.031838569831543E-2</c:v>
                </c:pt>
                <c:pt idx="12">
                  <c:v>3.3205879935462451E-2</c:v>
                </c:pt>
                <c:pt idx="13">
                  <c:v>3.611410888338247E-2</c:v>
                </c:pt>
                <c:pt idx="14">
                  <c:v>3.9042784062476299E-2</c:v>
                </c:pt>
                <c:pt idx="15">
                  <c:v>4.1991610171340565E-2</c:v>
                </c:pt>
                <c:pt idx="16">
                  <c:v>4.4960285131270684E-2</c:v>
                </c:pt>
                <c:pt idx="17">
                  <c:v>4.7948500132876819E-2</c:v>
                </c:pt>
                <c:pt idx="18">
                  <c:v>5.0955939684802304E-2</c:v>
                </c:pt>
                <c:pt idx="19">
                  <c:v>5.3982281664533026E-2</c:v>
                </c:pt>
                <c:pt idx="20">
                  <c:v>5.7027197371285782E-2</c:v>
                </c:pt>
                <c:pt idx="21">
                  <c:v>6.0090351580962757E-2</c:v>
                </c:pt>
                <c:pt idx="22">
                  <c:v>6.3171402603159232E-2</c:v>
                </c:pt>
                <c:pt idx="23">
                  <c:v>6.6270002340210146E-2</c:v>
                </c:pt>
                <c:pt idx="24">
                  <c:v>6.9385796348261225E-2</c:v>
                </c:pt>
                <c:pt idx="25">
                  <c:v>7.2518423900349474E-2</c:v>
                </c:pt>
                <c:pt idx="26">
                  <c:v>7.5667518051477048E-2</c:v>
                </c:pt>
                <c:pt idx="27">
                  <c:v>7.8832705705662476E-2</c:v>
                </c:pt>
                <c:pt idx="28">
                  <c:v>8.2013607684951667E-2</c:v>
                </c:pt>
                <c:pt idx="29">
                  <c:v>8.5209838800371612E-2</c:v>
                </c:pt>
                <c:pt idx="30">
                  <c:v>8.8421007924808281E-2</c:v>
                </c:pt>
                <c:pt idx="31">
                  <c:v>9.1646718067789956E-2</c:v>
                </c:pt>
                <c:pt idx="32">
                  <c:v>9.4886566452156512E-2</c:v>
                </c:pt>
                <c:pt idx="33">
                  <c:v>9.8140144592594875E-2</c:v>
                </c:pt>
                <c:pt idx="34">
                  <c:v>0.10140703837601986</c:v>
                </c:pt>
                <c:pt idx="35">
                  <c:v>0.10468682814377941</c:v>
                </c:pt>
                <c:pt idx="36">
                  <c:v>0.10797908877566266</c:v>
                </c:pt>
                <c:pt idx="37">
                  <c:v>0.11128338977568812</c:v>
                </c:pt>
                <c:pt idx="40">
                  <c:v>0.11459929535964944</c:v>
                </c:pt>
                <c:pt idx="41">
                  <c:v>0.1179263645443961</c:v>
                </c:pt>
                <c:pt idx="42">
                  <c:v>0.12126415123882338</c:v>
                </c:pt>
                <c:pt idx="43">
                  <c:v>0.12461220433654932</c:v>
                </c:pt>
                <c:pt idx="45">
                  <c:v>0.12797006781025214</c:v>
                </c:pt>
                <c:pt idx="46">
                  <c:v>0.13133728080764315</c:v>
                </c:pt>
                <c:pt idx="47">
                  <c:v>0.13471337774904973</c:v>
                </c:pt>
                <c:pt idx="48">
                  <c:v>0.13809788842658113</c:v>
                </c:pt>
                <c:pt idx="49">
                  <c:v>0.14149033810485023</c:v>
                </c:pt>
                <c:pt idx="50">
                  <c:v>0.14489024762322456</c:v>
                </c:pt>
                <c:pt idx="51">
                  <c:v>0.14829713349957771</c:v>
                </c:pt>
                <c:pt idx="52">
                  <c:v>0.15171050803551347</c:v>
                </c:pt>
                <c:pt idx="53">
                  <c:v>0.15512987942303302</c:v>
                </c:pt>
                <c:pt idx="54">
                  <c:v>0.15855475185261705</c:v>
                </c:pt>
                <c:pt idx="55">
                  <c:v>0.16198462562269209</c:v>
                </c:pt>
                <c:pt idx="56">
                  <c:v>0.16541899725045087</c:v>
                </c:pt>
                <c:pt idx="57">
                  <c:v>0.16885735958399717</c:v>
                </c:pt>
                <c:pt idx="58">
                  <c:v>0.17229920191578268</c:v>
                </c:pt>
                <c:pt idx="59">
                  <c:v>0.17574401009730536</c:v>
                </c:pt>
                <c:pt idx="60">
                  <c:v>0.1791912666550376</c:v>
                </c:pt>
                <c:pt idx="61">
                  <c:v>0.1826404509075511</c:v>
                </c:pt>
                <c:pt idx="62">
                  <c:v>0.1860910390838067</c:v>
                </c:pt>
                <c:pt idx="63">
                  <c:v>0.18954250444257606</c:v>
                </c:pt>
                <c:pt idx="64">
                  <c:v>0.1929943173929613</c:v>
                </c:pt>
                <c:pt idx="65">
                  <c:v>0.19644594561597967</c:v>
                </c:pt>
                <c:pt idx="66">
                  <c:v>0.19989685418717865</c:v>
                </c:pt>
                <c:pt idx="67">
                  <c:v>0.20334650570024773</c:v>
                </c:pt>
                <c:pt idx="68">
                  <c:v>0.20679436039159177</c:v>
                </c:pt>
                <c:pt idx="69">
                  <c:v>0.21023987626583066</c:v>
                </c:pt>
                <c:pt idx="70">
                  <c:v>0.2136825092221912</c:v>
                </c:pt>
                <c:pt idx="71">
                  <c:v>0.21712171318175447</c:v>
                </c:pt>
                <c:pt idx="72">
                  <c:v>0.22055694021552286</c:v>
                </c:pt>
                <c:pt idx="73">
                  <c:v>0.22398764067327223</c:v>
                </c:pt>
                <c:pt idx="74">
                  <c:v>0.22741326331315051</c:v>
                </c:pt>
                <c:pt idx="75">
                  <c:v>0.23083325543198788</c:v>
                </c:pt>
                <c:pt idx="76">
                  <c:v>0.23424706299628151</c:v>
                </c:pt>
                <c:pt idx="77">
                  <c:v>0.23765413077381636</c:v>
                </c:pt>
                <c:pt idx="78">
                  <c:v>0.24105390246588748</c:v>
                </c:pt>
                <c:pt idx="79">
                  <c:v>0.24444582084008301</c:v>
                </c:pt>
                <c:pt idx="80">
                  <c:v>0.24782932786359319</c:v>
                </c:pt>
                <c:pt idx="81">
                  <c:v>0.25120386483700585</c:v>
                </c:pt>
                <c:pt idx="82">
                  <c:v>0.25456887252855082</c:v>
                </c:pt>
                <c:pt idx="83">
                  <c:v>0.25792379130875498</c:v>
                </c:pt>
                <c:pt idx="84">
                  <c:v>0.26126806128547048</c:v>
                </c:pt>
                <c:pt idx="85">
                  <c:v>0.26460112243923595</c:v>
                </c:pt>
                <c:pt idx="86">
                  <c:v>0.26792241475893447</c:v>
                </c:pt>
                <c:pt idx="87">
                  <c:v>0.27123137837770672</c:v>
                </c:pt>
                <c:pt idx="88">
                  <c:v>0.27452745370908405</c:v>
                </c:pt>
                <c:pt idx="89">
                  <c:v>0.27781008158329967</c:v>
                </c:pt>
                <c:pt idx="90">
                  <c:v>0.28107870338374014</c:v>
                </c:pt>
                <c:pt idx="91">
                  <c:v>0.28433276118349859</c:v>
                </c:pt>
                <c:pt idx="92">
                  <c:v>0.28757169788198977</c:v>
                </c:pt>
                <c:pt idx="93">
                  <c:v>0.29079495734158955</c:v>
                </c:pt>
                <c:pt idx="94">
                  <c:v>0.29400198452425613</c:v>
                </c:pt>
                <c:pt idx="95">
                  <c:v>0.29719222562809899</c:v>
                </c:pt>
                <c:pt idx="96">
                  <c:v>0.30036512822385153</c:v>
                </c:pt>
                <c:pt idx="97">
                  <c:v>0.30352014139121181</c:v>
                </c:pt>
                <c:pt idx="98">
                  <c:v>0.30665671585501014</c:v>
                </c:pt>
                <c:pt idx="99">
                  <c:v>0.30977430412116569</c:v>
                </c:pt>
                <c:pt idx="100">
                  <c:v>0.31287236061239299</c:v>
                </c:pt>
                <c:pt idx="101">
                  <c:v>0.3159503418036172</c:v>
                </c:pt>
                <c:pt idx="102">
                  <c:v>0.3190077063570641</c:v>
                </c:pt>
                <c:pt idx="103">
                  <c:v>0.32204391525697973</c:v>
                </c:pt>
                <c:pt idx="104">
                  <c:v>0.32505843194394674</c:v>
                </c:pt>
                <c:pt idx="105">
                  <c:v>0.32805072244875438</c:v>
                </c:pt>
                <c:pt idx="106">
                  <c:v>0.33102025552578646</c:v>
                </c:pt>
                <c:pt idx="107">
                  <c:v>0.33396650278588785</c:v>
                </c:pt>
                <c:pt idx="108">
                  <c:v>0.33688893882866966</c:v>
                </c:pt>
                <c:pt idx="109">
                  <c:v>0.33978704137421983</c:v>
                </c:pt>
                <c:pt idx="110">
                  <c:v>0.34266029139417414</c:v>
                </c:pt>
                <c:pt idx="111">
                  <c:v>0.34550817324211663</c:v>
                </c:pt>
                <c:pt idx="112">
                  <c:v>0.34833017478326656</c:v>
                </c:pt>
                <c:pt idx="113">
                  <c:v>0.351125787523419</c:v>
                </c:pt>
                <c:pt idx="114">
                  <c:v>0.35389450673709699</c:v>
                </c:pt>
                <c:pt idx="115">
                  <c:v>0.35663583159488332</c:v>
                </c:pt>
                <c:pt idx="116">
                  <c:v>0.35934926528989081</c:v>
                </c:pt>
                <c:pt idx="117">
                  <c:v>0.36203431516333778</c:v>
                </c:pt>
                <c:pt idx="118">
                  <c:v>0.36469049282919014</c:v>
                </c:pt>
                <c:pt idx="119">
                  <c:v>0.36731731429783498</c:v>
                </c:pt>
                <c:pt idx="120">
                  <c:v>0.36991430009875126</c:v>
                </c:pt>
                <c:pt idx="121">
                  <c:v>0.3724809754021387</c:v>
                </c:pt>
                <c:pt idx="122">
                  <c:v>0.37501687013947382</c:v>
                </c:pt>
                <c:pt idx="123">
                  <c:v>0.3775215191229544</c:v>
                </c:pt>
                <c:pt idx="124">
                  <c:v>0.37999446216380084</c:v>
                </c:pt>
                <c:pt idx="125">
                  <c:v>0.38243524418937824</c:v>
                </c:pt>
                <c:pt idx="126">
                  <c:v>0.38484341535910632</c:v>
                </c:pt>
                <c:pt idx="127">
                  <c:v>0.38721853117912247</c:v>
                </c:pt>
                <c:pt idx="128">
                  <c:v>0.38956015261566673</c:v>
                </c:pt>
                <c:pt idx="129">
                  <c:v>0.39186784620715315</c:v>
                </c:pt>
                <c:pt idx="130">
                  <c:v>0.39414118417489741</c:v>
                </c:pt>
                <c:pt idx="131">
                  <c:v>0.39637974453246722</c:v>
                </c:pt>
                <c:pt idx="132">
                  <c:v>0.39858311119362405</c:v>
                </c:pt>
                <c:pt idx="133">
                  <c:v>0.40075087407882609</c:v>
                </c:pt>
                <c:pt idx="134">
                  <c:v>0.40288262922025836</c:v>
                </c:pt>
                <c:pt idx="135">
                  <c:v>0.40497797886536413</c:v>
                </c:pt>
                <c:pt idx="136">
                  <c:v>0.40703653157884295</c:v>
                </c:pt>
                <c:pt idx="137">
                  <c:v>0.40905790234308903</c:v>
                </c:pt>
                <c:pt idx="138">
                  <c:v>0.4110417126570397</c:v>
                </c:pt>
                <c:pt idx="139">
                  <c:v>0.4129875906334034</c:v>
                </c:pt>
                <c:pt idx="140">
                  <c:v>0.41489517109424345</c:v>
                </c:pt>
                <c:pt idx="141">
                  <c:v>0.41676409566488448</c:v>
                </c:pt>
                <c:pt idx="142">
                  <c:v>0.41859401286611847</c:v>
                </c:pt>
                <c:pt idx="143">
                  <c:v>0.42038457820468123</c:v>
                </c:pt>
                <c:pt idx="144">
                  <c:v>0.42213545426197374</c:v>
                </c:pt>
                <c:pt idx="145">
                  <c:v>0.42384631078100293</c:v>
                </c:pt>
                <c:pt idx="146">
                  <c:v>0.42551682475151642</c:v>
                </c:pt>
                <c:pt idx="147">
                  <c:v>0.42714668049330495</c:v>
                </c:pt>
                <c:pt idx="148">
                  <c:v>0.42873556973765153</c:v>
                </c:pt>
                <c:pt idx="149">
                  <c:v>0.43028319170690099</c:v>
                </c:pt>
                <c:pt idx="150">
                  <c:v>0.43178925319212658</c:v>
                </c:pt>
                <c:pt idx="151">
                  <c:v>0.43325346862887293</c:v>
                </c:pt>
                <c:pt idx="152">
                  <c:v>0.43467556017095266</c:v>
                </c:pt>
                <c:pt idx="153">
                  <c:v>0.43605525776227411</c:v>
                </c:pt>
                <c:pt idx="154">
                  <c:v>0.43739229920667966</c:v>
                </c:pt>
                <c:pt idx="155">
                  <c:v>0.43868643023577691</c:v>
                </c:pt>
                <c:pt idx="156">
                  <c:v>0.43993740457473735</c:v>
                </c:pt>
                <c:pt idx="157">
                  <c:v>0.44114498400605001</c:v>
                </c:pt>
                <c:pt idx="158">
                  <c:v>0.442308938431206</c:v>
                </c:pt>
                <c:pt idx="159">
                  <c:v>0.44342904593029969</c:v>
                </c:pt>
                <c:pt idx="160">
                  <c:v>0.44450509281952755</c:v>
                </c:pt>
                <c:pt idx="161">
                  <c:v>0.44553687370656625</c:v>
                </c:pt>
                <c:pt idx="162">
                  <c:v>0.44652419154381928</c:v>
                </c:pt>
                <c:pt idx="163">
                  <c:v>0.44746685767950983</c:v>
                </c:pt>
                <c:pt idx="164">
                  <c:v>0.44836469190660966</c:v>
                </c:pt>
                <c:pt idx="165">
                  <c:v>0.44921752250958868</c:v>
                </c:pt>
                <c:pt idx="166">
                  <c:v>0.4500251863089697</c:v>
                </c:pt>
                <c:pt idx="167">
                  <c:v>0.45078752870367944</c:v>
                </c:pt>
                <c:pt idx="168">
                  <c:v>0.45150440371117773</c:v>
                </c:pt>
                <c:pt idx="169">
                  <c:v>0.4521756740053593</c:v>
                </c:pt>
                <c:pt idx="170">
                  <c:v>0.45280121095221293</c:v>
                </c:pt>
                <c:pt idx="171">
                  <c:v>0.45338089464322867</c:v>
                </c:pt>
                <c:pt idx="172">
                  <c:v>0.45391461392654359</c:v>
                </c:pt>
                <c:pt idx="173">
                  <c:v>0.45440226643581849</c:v>
                </c:pt>
                <c:pt idx="174">
                  <c:v>0.45484375861683346</c:v>
                </c:pt>
                <c:pt idx="175">
                  <c:v>0.45523900575179765</c:v>
                </c:pt>
                <c:pt idx="176">
                  <c:v>0.4555879319813666</c:v>
                </c:pt>
                <c:pt idx="177">
                  <c:v>0.45589047032435631</c:v>
                </c:pt>
                <c:pt idx="178">
                  <c:v>0.45614656269515447</c:v>
                </c:pt>
                <c:pt idx="179">
                  <c:v>0.45635615991881873</c:v>
                </c:pt>
                <c:pt idx="180">
                  <c:v>0.45651922174386028</c:v>
                </c:pt>
                <c:pt idx="181">
                  <c:v>0.45663571685270798</c:v>
                </c:pt>
                <c:pt idx="182">
                  <c:v>0.45670562286985045</c:v>
                </c:pt>
                <c:pt idx="183">
                  <c:v>0.45672892636765322</c:v>
                </c:pt>
                <c:pt idx="184">
                  <c:v>0.45670562286985045</c:v>
                </c:pt>
                <c:pt idx="185">
                  <c:v>0.45663571685270798</c:v>
                </c:pt>
                <c:pt idx="186">
                  <c:v>0.45651922174386028</c:v>
                </c:pt>
                <c:pt idx="187">
                  <c:v>0.45635615991881873</c:v>
                </c:pt>
                <c:pt idx="188">
                  <c:v>0.45614656269515447</c:v>
                </c:pt>
                <c:pt idx="189">
                  <c:v>0.45589047032435631</c:v>
                </c:pt>
                <c:pt idx="190">
                  <c:v>0.4555879319813666</c:v>
                </c:pt>
                <c:pt idx="191">
                  <c:v>0.45523900575179765</c:v>
                </c:pt>
                <c:pt idx="192">
                  <c:v>0.45484375861683346</c:v>
                </c:pt>
                <c:pt idx="193">
                  <c:v>0.45440226643581849</c:v>
                </c:pt>
                <c:pt idx="194">
                  <c:v>0.45391461392654364</c:v>
                </c:pt>
                <c:pt idx="195">
                  <c:v>0.45338089464322867</c:v>
                </c:pt>
                <c:pt idx="196">
                  <c:v>0.45280121095221293</c:v>
                </c:pt>
                <c:pt idx="197">
                  <c:v>0.45217567400535935</c:v>
                </c:pt>
                <c:pt idx="198">
                  <c:v>0.45150440371117784</c:v>
                </c:pt>
                <c:pt idx="199">
                  <c:v>0.45078752870367944</c:v>
                </c:pt>
                <c:pt idx="200">
                  <c:v>0.4500251863089697</c:v>
                </c:pt>
                <c:pt idx="201">
                  <c:v>0.44921752250958852</c:v>
                </c:pt>
                <c:pt idx="202">
                  <c:v>0.44836469190660966</c:v>
                </c:pt>
                <c:pt idx="203">
                  <c:v>0.44746685767950983</c:v>
                </c:pt>
                <c:pt idx="204">
                  <c:v>0.44652419154381928</c:v>
                </c:pt>
                <c:pt idx="205">
                  <c:v>0.44553687370656625</c:v>
                </c:pt>
                <c:pt idx="206">
                  <c:v>0.44450509281952755</c:v>
                </c:pt>
                <c:pt idx="207">
                  <c:v>0.4434290459302998</c:v>
                </c:pt>
                <c:pt idx="208">
                  <c:v>0.442308938431206</c:v>
                </c:pt>
                <c:pt idx="209">
                  <c:v>0.44114498400605001</c:v>
                </c:pt>
                <c:pt idx="210">
                  <c:v>0.4399374045747374</c:v>
                </c:pt>
                <c:pt idx="211">
                  <c:v>0.43868643023577691</c:v>
                </c:pt>
                <c:pt idx="212">
                  <c:v>0.43739229920667966</c:v>
                </c:pt>
                <c:pt idx="213">
                  <c:v>0.43605525776227411</c:v>
                </c:pt>
                <c:pt idx="214">
                  <c:v>0.43467556017095266</c:v>
                </c:pt>
                <c:pt idx="215">
                  <c:v>0.43325346862887293</c:v>
                </c:pt>
                <c:pt idx="216">
                  <c:v>0.43178925319212658</c:v>
                </c:pt>
                <c:pt idx="217">
                  <c:v>0.4302831917069011</c:v>
                </c:pt>
                <c:pt idx="218">
                  <c:v>0.42873556973765153</c:v>
                </c:pt>
                <c:pt idx="219">
                  <c:v>0.42714668049330495</c:v>
                </c:pt>
                <c:pt idx="220">
                  <c:v>0.42551682475151648</c:v>
                </c:pt>
                <c:pt idx="221">
                  <c:v>0.42384631078100304</c:v>
                </c:pt>
                <c:pt idx="222">
                  <c:v>0.42213545426197374</c:v>
                </c:pt>
                <c:pt idx="223">
                  <c:v>0.42038457820468128</c:v>
                </c:pt>
                <c:pt idx="224">
                  <c:v>0.41859401286611847</c:v>
                </c:pt>
                <c:pt idx="225">
                  <c:v>0.41676409566488448</c:v>
                </c:pt>
                <c:pt idx="226">
                  <c:v>0.41489517109424345</c:v>
                </c:pt>
                <c:pt idx="227">
                  <c:v>0.4129875906334034</c:v>
                </c:pt>
                <c:pt idx="228">
                  <c:v>0.4110417126570397</c:v>
                </c:pt>
                <c:pt idx="229">
                  <c:v>0.40905790234308914</c:v>
                </c:pt>
                <c:pt idx="230">
                  <c:v>0.40703653157884301</c:v>
                </c:pt>
                <c:pt idx="231">
                  <c:v>0.40497797886536413</c:v>
                </c:pt>
                <c:pt idx="232">
                  <c:v>0.40288262922025847</c:v>
                </c:pt>
                <c:pt idx="233">
                  <c:v>0.40075087407882615</c:v>
                </c:pt>
                <c:pt idx="234">
                  <c:v>0.39858311119362405</c:v>
                </c:pt>
                <c:pt idx="235">
                  <c:v>0.39637974453246716</c:v>
                </c:pt>
                <c:pt idx="236">
                  <c:v>0.39414118417489735</c:v>
                </c:pt>
                <c:pt idx="237">
                  <c:v>0.39186784620715315</c:v>
                </c:pt>
                <c:pt idx="238">
                  <c:v>0.3895601526156669</c:v>
                </c:pt>
                <c:pt idx="239">
                  <c:v>0.38721853117912258</c:v>
                </c:pt>
                <c:pt idx="240">
                  <c:v>0.38484341535910632</c:v>
                </c:pt>
                <c:pt idx="241">
                  <c:v>0.3824352441893783</c:v>
                </c:pt>
                <c:pt idx="242">
                  <c:v>0.37999446216380084</c:v>
                </c:pt>
                <c:pt idx="243">
                  <c:v>0.37752151912295451</c:v>
                </c:pt>
                <c:pt idx="244">
                  <c:v>0.37501687013947382</c:v>
                </c:pt>
                <c:pt idx="245">
                  <c:v>0.37248097540213876</c:v>
                </c:pt>
                <c:pt idx="246">
                  <c:v>0.36991430009875131</c:v>
                </c:pt>
                <c:pt idx="247">
                  <c:v>0.3673173142978351</c:v>
                </c:pt>
                <c:pt idx="248">
                  <c:v>0.36469049282919025</c:v>
                </c:pt>
                <c:pt idx="249">
                  <c:v>0.36203431516333778</c:v>
                </c:pt>
                <c:pt idx="250">
                  <c:v>0.35934926528989092</c:v>
                </c:pt>
                <c:pt idx="251">
                  <c:v>0.35663583159488332</c:v>
                </c:pt>
                <c:pt idx="252">
                  <c:v>0.35389450673709705</c:v>
                </c:pt>
                <c:pt idx="253">
                  <c:v>0.35112578752341911</c:v>
                </c:pt>
                <c:pt idx="254">
                  <c:v>0.34833017478326667</c:v>
                </c:pt>
                <c:pt idx="255">
                  <c:v>0.34550817324211663</c:v>
                </c:pt>
                <c:pt idx="256">
                  <c:v>0.34266029139417425</c:v>
                </c:pt>
                <c:pt idx="257">
                  <c:v>0.33978704137421978</c:v>
                </c:pt>
                <c:pt idx="258">
                  <c:v>0.33688893882866966</c:v>
                </c:pt>
                <c:pt idx="259">
                  <c:v>0.33396650278588785</c:v>
                </c:pt>
                <c:pt idx="260">
                  <c:v>0.33102025552578662</c:v>
                </c:pt>
                <c:pt idx="261">
                  <c:v>0.32805072244875449</c:v>
                </c:pt>
                <c:pt idx="262">
                  <c:v>0.32505843194394685</c:v>
                </c:pt>
                <c:pt idx="263">
                  <c:v>0.32204391525697973</c:v>
                </c:pt>
                <c:pt idx="264">
                  <c:v>0.3190077063570641</c:v>
                </c:pt>
                <c:pt idx="265">
                  <c:v>0.31595034180361709</c:v>
                </c:pt>
                <c:pt idx="266">
                  <c:v>0.31287236061239299</c:v>
                </c:pt>
                <c:pt idx="267">
                  <c:v>0.30977430412116574</c:v>
                </c:pt>
                <c:pt idx="268">
                  <c:v>0.30665671585501014</c:v>
                </c:pt>
                <c:pt idx="269">
                  <c:v>0.30352014139121186</c:v>
                </c:pt>
                <c:pt idx="270">
                  <c:v>0.3003651282238517</c:v>
                </c:pt>
                <c:pt idx="271">
                  <c:v>0.29719222562809916</c:v>
                </c:pt>
                <c:pt idx="272">
                  <c:v>0.29400198452425613</c:v>
                </c:pt>
                <c:pt idx="273">
                  <c:v>0.29079495734158961</c:v>
                </c:pt>
                <c:pt idx="274">
                  <c:v>0.28757169788198989</c:v>
                </c:pt>
                <c:pt idx="275">
                  <c:v>0.28433276118349848</c:v>
                </c:pt>
                <c:pt idx="276">
                  <c:v>0.28107870338374014</c:v>
                </c:pt>
                <c:pt idx="277">
                  <c:v>0.27781008158329978</c:v>
                </c:pt>
                <c:pt idx="278">
                  <c:v>0.2745274537090841</c:v>
                </c:pt>
                <c:pt idx="279">
                  <c:v>0.27123137837770672</c:v>
                </c:pt>
                <c:pt idx="280">
                  <c:v>0.26792241475893441</c:v>
                </c:pt>
                <c:pt idx="281">
                  <c:v>0.264601122439236</c:v>
                </c:pt>
                <c:pt idx="282">
                  <c:v>0.26126806128547053</c:v>
                </c:pt>
                <c:pt idx="283">
                  <c:v>0.25792379130875509</c:v>
                </c:pt>
                <c:pt idx="284">
                  <c:v>0.25456887252855087</c:v>
                </c:pt>
                <c:pt idx="285">
                  <c:v>0.25120386483700602</c:v>
                </c:pt>
                <c:pt idx="286">
                  <c:v>0.24782932786359324</c:v>
                </c:pt>
                <c:pt idx="287">
                  <c:v>0.24444582084008309</c:v>
                </c:pt>
                <c:pt idx="288">
                  <c:v>0.2410539024658874</c:v>
                </c:pt>
                <c:pt idx="289">
                  <c:v>0.23765413077381631</c:v>
                </c:pt>
                <c:pt idx="290">
                  <c:v>0.23424706299628151</c:v>
                </c:pt>
                <c:pt idx="291">
                  <c:v>0.23083325543198796</c:v>
                </c:pt>
                <c:pt idx="292">
                  <c:v>0.22741326331315054</c:v>
                </c:pt>
                <c:pt idx="293">
                  <c:v>0.22398764067327234</c:v>
                </c:pt>
                <c:pt idx="294">
                  <c:v>0.22055694021552308</c:v>
                </c:pt>
                <c:pt idx="295">
                  <c:v>0.21712171318175447</c:v>
                </c:pt>
                <c:pt idx="296">
                  <c:v>0.21368250922219126</c:v>
                </c:pt>
                <c:pt idx="297">
                  <c:v>0.21023987626583063</c:v>
                </c:pt>
                <c:pt idx="298">
                  <c:v>0.20679436039159174</c:v>
                </c:pt>
                <c:pt idx="299">
                  <c:v>0.20334650570024773</c:v>
                </c:pt>
                <c:pt idx="300">
                  <c:v>0.19989685418717867</c:v>
                </c:pt>
                <c:pt idx="301">
                  <c:v>0.19644594561597975</c:v>
                </c:pt>
                <c:pt idx="302">
                  <c:v>0.19299431739296144</c:v>
                </c:pt>
                <c:pt idx="303">
                  <c:v>0.18954250444257606</c:v>
                </c:pt>
                <c:pt idx="304">
                  <c:v>0.18609103908380678</c:v>
                </c:pt>
                <c:pt idx="305">
                  <c:v>0.18264045090755116</c:v>
                </c:pt>
                <c:pt idx="306">
                  <c:v>0.17919126665503771</c:v>
                </c:pt>
                <c:pt idx="307">
                  <c:v>0.1757440100973055</c:v>
                </c:pt>
                <c:pt idx="308">
                  <c:v>0.17229920191578268</c:v>
                </c:pt>
                <c:pt idx="309">
                  <c:v>0.16885735958399722</c:v>
                </c:pt>
                <c:pt idx="310">
                  <c:v>0.16541899725045098</c:v>
                </c:pt>
                <c:pt idx="311">
                  <c:v>0.161984625622692</c:v>
                </c:pt>
                <c:pt idx="312">
                  <c:v>0.15855475185261705</c:v>
                </c:pt>
                <c:pt idx="313">
                  <c:v>0.15512987942303305</c:v>
                </c:pt>
                <c:pt idx="314">
                  <c:v>0.15171050803551353</c:v>
                </c:pt>
                <c:pt idx="315">
                  <c:v>0.14829713349957785</c:v>
                </c:pt>
                <c:pt idx="316">
                  <c:v>0.14489024762322472</c:v>
                </c:pt>
                <c:pt idx="317">
                  <c:v>0.14149033810485037</c:v>
                </c:pt>
                <c:pt idx="318">
                  <c:v>0.13809788842658116</c:v>
                </c:pt>
                <c:pt idx="319">
                  <c:v>0.13471337774904985</c:v>
                </c:pt>
                <c:pt idx="320">
                  <c:v>0.13133728080764309</c:v>
                </c:pt>
                <c:pt idx="321">
                  <c:v>0.12797006781025211</c:v>
                </c:pt>
                <c:pt idx="322">
                  <c:v>0.12461220433654942</c:v>
                </c:pt>
                <c:pt idx="323">
                  <c:v>0.12126415123882348</c:v>
                </c:pt>
                <c:pt idx="324">
                  <c:v>0.11792636454439623</c:v>
                </c:pt>
                <c:pt idx="325">
                  <c:v>0.11459929535964963</c:v>
                </c:pt>
                <c:pt idx="326">
                  <c:v>0.11128338977568812</c:v>
                </c:pt>
                <c:pt idx="327">
                  <c:v>0.1079790887756627</c:v>
                </c:pt>
                <c:pt idx="328">
                  <c:v>0.1046868281437795</c:v>
                </c:pt>
                <c:pt idx="329">
                  <c:v>0.10140703837601996</c:v>
                </c:pt>
                <c:pt idx="330">
                  <c:v>9.8140144592594861E-2</c:v>
                </c:pt>
                <c:pt idx="331">
                  <c:v>9.4886566452156706E-2</c:v>
                </c:pt>
                <c:pt idx="332">
                  <c:v>9.1646718067790026E-2</c:v>
                </c:pt>
                <c:pt idx="333">
                  <c:v>8.8421007924808392E-2</c:v>
                </c:pt>
                <c:pt idx="334">
                  <c:v>8.5209838800371585E-2</c:v>
                </c:pt>
                <c:pt idx="335">
                  <c:v>8.2013607684951667E-2</c:v>
                </c:pt>
                <c:pt idx="336">
                  <c:v>7.8832705705662504E-2</c:v>
                </c:pt>
                <c:pt idx="337">
                  <c:v>7.5667518051476979E-2</c:v>
                </c:pt>
                <c:pt idx="338">
                  <c:v>7.2518423900349571E-2</c:v>
                </c:pt>
                <c:pt idx="339">
                  <c:v>6.9385796348261225E-2</c:v>
                </c:pt>
                <c:pt idx="340">
                  <c:v>6.6270002340210341E-2</c:v>
                </c:pt>
                <c:pt idx="341">
                  <c:v>6.3171402603159302E-2</c:v>
                </c:pt>
                <c:pt idx="342">
                  <c:v>6.0090351580962861E-2</c:v>
                </c:pt>
                <c:pt idx="343">
                  <c:v>5.7027197371285761E-2</c:v>
                </c:pt>
                <c:pt idx="344">
                  <c:v>5.3982281664533199E-2</c:v>
                </c:pt>
                <c:pt idx="345">
                  <c:v>5.0955939684802339E-2</c:v>
                </c:pt>
                <c:pt idx="346">
                  <c:v>4.7948500132876729E-2</c:v>
                </c:pt>
                <c:pt idx="347">
                  <c:v>4.4960285131270795E-2</c:v>
                </c:pt>
                <c:pt idx="348">
                  <c:v>4.1991610171340565E-2</c:v>
                </c:pt>
                <c:pt idx="349">
                  <c:v>3.904278406247632E-2</c:v>
                </c:pt>
                <c:pt idx="350">
                  <c:v>3.6114108883382526E-2</c:v>
                </c:pt>
                <c:pt idx="351">
                  <c:v>3.3205879935462541E-2</c:v>
                </c:pt>
                <c:pt idx="352">
                  <c:v>3.0318385698315405E-2</c:v>
                </c:pt>
                <c:pt idx="353">
                  <c:v>2.7451907787356823E-2</c:v>
                </c:pt>
                <c:pt idx="354">
                  <c:v>2.4606720913570489E-2</c:v>
                </c:pt>
                <c:pt idx="355">
                  <c:v>2.1783092845404469E-2</c:v>
                </c:pt>
                <c:pt idx="356">
                  <c:v>1.8981284372813528E-2</c:v>
                </c:pt>
                <c:pt idx="357">
                  <c:v>1.6201549273460666E-2</c:v>
                </c:pt>
                <c:pt idx="358">
                  <c:v>1.344413428108243E-2</c:v>
                </c:pt>
                <c:pt idx="359">
                  <c:v>1.0709279056022758E-2</c:v>
                </c:pt>
                <c:pt idx="360">
                  <c:v>7.9972161579446518E-3</c:v>
                </c:pt>
                <c:pt idx="361">
                  <c:v>5.3081710207192731E-3</c:v>
                </c:pt>
                <c:pt idx="362">
                  <c:v>2.6423619295033035E-3</c:v>
                </c:pt>
                <c:pt idx="363">
                  <c:v>3.6931008737792612E-17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AA-448E-817B-1091B12EA7E9}"/>
            </c:ext>
          </c:extLst>
        </c:ser>
        <c:ser>
          <c:idx val="2"/>
          <c:order val="2"/>
          <c:tx>
            <c:strRef>
              <c:f>变压器设计!$AS$4</c:f>
              <c:strCache>
                <c:ptCount val="1"/>
                <c:pt idx="0">
                  <c:v>Ipk_H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变压器设计!$AS$7:$AS$370</c:f>
              <c:numCache>
                <c:formatCode>General</c:formatCode>
                <c:ptCount val="364"/>
                <c:pt idx="0">
                  <c:v>0</c:v>
                </c:pt>
                <c:pt idx="1">
                  <c:v>2.5114066584536357E-3</c:v>
                </c:pt>
                <c:pt idx="2">
                  <c:v>5.0450984389377998E-3</c:v>
                </c:pt>
                <c:pt idx="3">
                  <c:v>7.6008746886280613E-3</c:v>
                </c:pt>
                <c:pt idx="4">
                  <c:v>1.0178527940565252E-2</c:v>
                </c:pt>
                <c:pt idx="5">
                  <c:v>1.2777843933364447E-2</c:v>
                </c:pt>
                <c:pt idx="6">
                  <c:v>1.5398601633003554E-2</c:v>
                </c:pt>
                <c:pt idx="7">
                  <c:v>1.8040573256688126E-2</c:v>
                </c:pt>
                <c:pt idx="8">
                  <c:v>2.0703524298788498E-2</c:v>
                </c:pt>
                <c:pt idx="9">
                  <c:v>2.3387213558844613E-2</c:v>
                </c:pt>
                <c:pt idx="10">
                  <c:v>2.6091393171633365E-2</c:v>
                </c:pt>
                <c:pt idx="11">
                  <c:v>2.8815808639292523E-2</c:v>
                </c:pt>
                <c:pt idx="12">
                  <c:v>3.1560198865494826E-2</c:v>
                </c:pt>
                <c:pt idx="13">
                  <c:v>3.4324296191665153E-2</c:v>
                </c:pt>
                <c:pt idx="14">
                  <c:v>3.7107826435232916E-2</c:v>
                </c:pt>
                <c:pt idx="15">
                  <c:v>3.9910508929911499E-2</c:v>
                </c:pt>
                <c:pt idx="16">
                  <c:v>4.2732056567995641E-2</c:v>
                </c:pt>
                <c:pt idx="17">
                  <c:v>4.5572175844667093E-2</c:v>
                </c:pt>
                <c:pt idx="18">
                  <c:v>4.8430566904298589E-2</c:v>
                </c:pt>
                <c:pt idx="19">
                  <c:v>5.130692358874514E-2</c:v>
                </c:pt>
                <c:pt idx="20">
                  <c:v>5.4200933487611173E-2</c:v>
                </c:pt>
                <c:pt idx="21">
                  <c:v>5.7112277990481589E-2</c:v>
                </c:pt>
                <c:pt idx="22">
                  <c:v>6.0040632341104003E-2</c:v>
                </c:pt>
                <c:pt idx="23">
                  <c:v>6.2985665693509107E-2</c:v>
                </c:pt>
                <c:pt idx="24">
                  <c:v>6.5947041170055079E-2</c:v>
                </c:pt>
                <c:pt idx="25">
                  <c:v>6.8924415921381835E-2</c:v>
                </c:pt>
                <c:pt idx="26">
                  <c:v>7.191744118825974E-2</c:v>
                </c:pt>
                <c:pt idx="27">
                  <c:v>7.4925762365317866E-2</c:v>
                </c:pt>
                <c:pt idx="28">
                  <c:v>7.7949019066634803E-2</c:v>
                </c:pt>
                <c:pt idx="29">
                  <c:v>8.0986845193175935E-2</c:v>
                </c:pt>
                <c:pt idx="30">
                  <c:v>8.4038869002059438E-2</c:v>
                </c:pt>
                <c:pt idx="31">
                  <c:v>8.7104713177633394E-2</c:v>
                </c:pt>
                <c:pt idx="32">
                  <c:v>9.0183994904345366E-2</c:v>
                </c:pt>
                <c:pt idx="33">
                  <c:v>9.327632594138556E-2</c:v>
                </c:pt>
                <c:pt idx="34">
                  <c:v>9.6381312699084162E-2</c:v>
                </c:pt>
                <c:pt idx="35">
                  <c:v>9.9498556317042394E-2</c:v>
                </c:pt>
                <c:pt idx="36">
                  <c:v>0.102627652743977</c:v>
                </c:pt>
                <c:pt idx="37">
                  <c:v>0.10576819281925699</c:v>
                </c:pt>
                <c:pt idx="40">
                  <c:v>0.10891976235611071</c:v>
                </c:pt>
                <c:pt idx="41">
                  <c:v>0.11208194222648135</c:v>
                </c:pt>
                <c:pt idx="42">
                  <c:v>0.115254308447508</c:v>
                </c:pt>
                <c:pt idx="43">
                  <c:v>0.11843643226960922</c:v>
                </c:pt>
                <c:pt idx="45">
                  <c:v>0.12162788026614507</c:v>
                </c:pt>
                <c:pt idx="46">
                  <c:v>0.12482821442463386</c:v>
                </c:pt>
                <c:pt idx="47">
                  <c:v>0.12803699223949883</c:v>
                </c:pt>
                <c:pt idx="48">
                  <c:v>0.13125376680631906</c:v>
                </c:pt>
                <c:pt idx="49">
                  <c:v>0.13447808691755972</c:v>
                </c:pt>
                <c:pt idx="50">
                  <c:v>0.13770949715975569</c:v>
                </c:pt>
                <c:pt idx="51">
                  <c:v>0.14094753801212062</c:v>
                </c:pt>
                <c:pt idx="52">
                  <c:v>0.14419174594655637</c:v>
                </c:pt>
                <c:pt idx="53">
                  <c:v>0.14744165352903393</c:v>
                </c:pt>
                <c:pt idx="54">
                  <c:v>0.15069678952231894</c:v>
                </c:pt>
                <c:pt idx="55">
                  <c:v>0.1539566789900125</c:v>
                </c:pt>
                <c:pt idx="56">
                  <c:v>0.15722084340188</c:v>
                </c:pt>
                <c:pt idx="57">
                  <c:v>0.16048880074043734</c:v>
                </c:pt>
                <c:pt idx="58">
                  <c:v>0.16376006560876633</c:v>
                </c:pt>
                <c:pt idx="59">
                  <c:v>0.16703414933952854</c:v>
                </c:pt>
                <c:pt idx="60">
                  <c:v>0.17031056010514775</c:v>
                </c:pt>
                <c:pt idx="61">
                  <c:v>0.17358880302913079</c:v>
                </c:pt>
                <c:pt idx="62">
                  <c:v>0.17686838029849411</c:v>
                </c:pt>
                <c:pt idx="63">
                  <c:v>0.18014879127726771</c:v>
                </c:pt>
                <c:pt idx="64">
                  <c:v>0.18342953262104114</c:v>
                </c:pt>
                <c:pt idx="65">
                  <c:v>0.18671009839252298</c:v>
                </c:pt>
                <c:pt idx="66">
                  <c:v>0.18998998017807889</c:v>
                </c:pt>
                <c:pt idx="67">
                  <c:v>0.19326866720521729</c:v>
                </c:pt>
                <c:pt idx="68">
                  <c:v>0.19654564646098871</c:v>
                </c:pt>
                <c:pt idx="69">
                  <c:v>0.19982040281126595</c:v>
                </c:pt>
                <c:pt idx="70">
                  <c:v>0.20309241912087173</c:v>
                </c:pt>
                <c:pt idx="71">
                  <c:v>0.20636117637451995</c:v>
                </c:pt>
                <c:pt idx="72">
                  <c:v>0.2096261537985355</c:v>
                </c:pt>
                <c:pt idx="73">
                  <c:v>0.21288682898332048</c:v>
                </c:pt>
                <c:pt idx="74">
                  <c:v>0.21614267800653039</c:v>
                </c:pt>
                <c:pt idx="75">
                  <c:v>0.21939317555692542</c:v>
                </c:pt>
                <c:pt idx="76">
                  <c:v>0.22263779505886408</c:v>
                </c:pt>
                <c:pt idx="77">
                  <c:v>0.225876008797401</c:v>
                </c:pt>
                <c:pt idx="78">
                  <c:v>0.22910728804395561</c:v>
                </c:pt>
                <c:pt idx="79">
                  <c:v>0.23233110318251515</c:v>
                </c:pt>
                <c:pt idx="80">
                  <c:v>0.23554692383633682</c:v>
                </c:pt>
                <c:pt idx="81">
                  <c:v>0.23875421899511168</c:v>
                </c:pt>
                <c:pt idx="82">
                  <c:v>0.24195245714255684</c:v>
                </c:pt>
                <c:pt idx="83">
                  <c:v>0.24514110638439632</c:v>
                </c:pt>
                <c:pt idx="84">
                  <c:v>0.24831963457669781</c:v>
                </c:pt>
                <c:pt idx="85">
                  <c:v>0.25148750945452492</c:v>
                </c:pt>
                <c:pt idx="86">
                  <c:v>0.25464419876087213</c:v>
                </c:pt>
                <c:pt idx="87">
                  <c:v>0.25778917037584237</c:v>
                </c:pt>
                <c:pt idx="88">
                  <c:v>0.26092189244603298</c:v>
                </c:pt>
                <c:pt idx="89">
                  <c:v>0.26404183351409127</c:v>
                </c:pt>
                <c:pt idx="90">
                  <c:v>0.26714846264840381</c:v>
                </c:pt>
                <c:pt idx="91">
                  <c:v>0.27024124957288193</c:v>
                </c:pt>
                <c:pt idx="92">
                  <c:v>0.27331966479680642</c:v>
                </c:pt>
                <c:pt idx="93">
                  <c:v>0.27638317974469412</c:v>
                </c:pt>
                <c:pt idx="94">
                  <c:v>0.27943126688614983</c:v>
                </c:pt>
                <c:pt idx="95">
                  <c:v>0.28246339986566554</c:v>
                </c:pt>
                <c:pt idx="96">
                  <c:v>0.28547905363233023</c:v>
                </c:pt>
                <c:pt idx="97">
                  <c:v>0.28847770456941341</c:v>
                </c:pt>
                <c:pt idx="98">
                  <c:v>0.29145883062378408</c:v>
                </c:pt>
                <c:pt idx="99">
                  <c:v>0.29442191143512936</c:v>
                </c:pt>
                <c:pt idx="100">
                  <c:v>0.29736642846493544</c:v>
                </c:pt>
                <c:pt idx="101">
                  <c:v>0.3002918651251924</c:v>
                </c:pt>
                <c:pt idx="102">
                  <c:v>0.3031977069067876</c:v>
                </c:pt>
                <c:pt idx="103">
                  <c:v>0.30608344150754979</c:v>
                </c:pt>
                <c:pt idx="104">
                  <c:v>0.30894855895990891</c:v>
                </c:pt>
                <c:pt idx="105">
                  <c:v>0.3117925517581302</c:v>
                </c:pt>
                <c:pt idx="106">
                  <c:v>0.31461491498509331</c:v>
                </c:pt>
                <c:pt idx="107">
                  <c:v>0.31741514643857194</c:v>
                </c:pt>
                <c:pt idx="108">
                  <c:v>0.32019274675698373</c:v>
                </c:pt>
                <c:pt idx="109">
                  <c:v>0.32294721954457212</c:v>
                </c:pt>
                <c:pt idx="110">
                  <c:v>0.32567807149598221</c:v>
                </c:pt>
                <c:pt idx="111">
                  <c:v>0.32838481252019791</c:v>
                </c:pt>
                <c:pt idx="112">
                  <c:v>0.33106695586380219</c:v>
                </c:pt>
                <c:pt idx="113">
                  <c:v>0.33372401823352715</c:v>
                </c:pt>
                <c:pt idx="114">
                  <c:v>0.3363555199180549</c:v>
                </c:pt>
                <c:pt idx="115">
                  <c:v>0.3389609849090387</c:v>
                </c:pt>
                <c:pt idx="116">
                  <c:v>0.34153994102130592</c:v>
                </c:pt>
                <c:pt idx="117">
                  <c:v>0.34409192001220928</c:v>
                </c:pt>
                <c:pt idx="118">
                  <c:v>0.34661645770009197</c:v>
                </c:pt>
                <c:pt idx="119">
                  <c:v>0.3491130940818325</c:v>
                </c:pt>
                <c:pt idx="120">
                  <c:v>0.3515813734494348</c:v>
                </c:pt>
                <c:pt idx="121">
                  <c:v>0.35402084450563037</c:v>
                </c:pt>
                <c:pt idx="122">
                  <c:v>0.35643106047845829</c:v>
                </c:pt>
                <c:pt idx="123">
                  <c:v>0.35881157923479112</c:v>
                </c:pt>
                <c:pt idx="124">
                  <c:v>0.3611619633927729</c:v>
                </c:pt>
                <c:pt idx="125">
                  <c:v>0.36348178043313634</c:v>
                </c:pt>
                <c:pt idx="126">
                  <c:v>0.36577060280936863</c:v>
                </c:pt>
                <c:pt idx="127">
                  <c:v>0.36802800805669172</c:v>
                </c:pt>
                <c:pt idx="128">
                  <c:v>0.3702535788998278</c:v>
                </c:pt>
                <c:pt idx="129">
                  <c:v>0.37244690335951658</c:v>
                </c:pt>
                <c:pt idx="130">
                  <c:v>0.37460757485775531</c:v>
                </c:pt>
                <c:pt idx="131">
                  <c:v>0.37673519232172936</c:v>
                </c:pt>
                <c:pt idx="132">
                  <c:v>0.37882936028640496</c:v>
                </c:pt>
                <c:pt idx="133">
                  <c:v>0.38088968899575354</c:v>
                </c:pt>
                <c:pt idx="134">
                  <c:v>0.38291579450257662</c:v>
                </c:pt>
                <c:pt idx="135">
                  <c:v>0.38490729876690599</c:v>
                </c:pt>
                <c:pt idx="136">
                  <c:v>0.38686382975294714</c:v>
                </c:pt>
                <c:pt idx="137">
                  <c:v>0.38878502152453981</c:v>
                </c:pt>
                <c:pt idx="138">
                  <c:v>0.3906705143391071</c:v>
                </c:pt>
                <c:pt idx="139">
                  <c:v>0.39251995474006585</c:v>
                </c:pt>
                <c:pt idx="140">
                  <c:v>0.39433299564767177</c:v>
                </c:pt>
                <c:pt idx="141">
                  <c:v>0.39610929644827325</c:v>
                </c:pt>
                <c:pt idx="142">
                  <c:v>0.39784852308194718</c:v>
                </c:pt>
                <c:pt idx="143">
                  <c:v>0.39955034812849105</c:v>
                </c:pt>
                <c:pt idx="144">
                  <c:v>0.40121445089174818</c:v>
                </c:pt>
                <c:pt idx="145">
                  <c:v>0.40284051748223865</c:v>
                </c:pt>
                <c:pt idx="146">
                  <c:v>0.40442824089807511</c:v>
                </c:pt>
                <c:pt idx="147">
                  <c:v>0.40597732110413759</c:v>
                </c:pt>
                <c:pt idx="148">
                  <c:v>0.40748746510948514</c:v>
                </c:pt>
                <c:pt idx="149">
                  <c:v>0.4089583870429816</c:v>
                </c:pt>
                <c:pt idx="150">
                  <c:v>0.41038980822711407</c:v>
                </c:pt>
                <c:pt idx="151">
                  <c:v>0.41178145724998161</c:v>
                </c:pt>
                <c:pt idx="152">
                  <c:v>0.4131330700354342</c:v>
                </c:pt>
                <c:pt idx="153">
                  <c:v>0.41444438991134097</c:v>
                </c:pt>
                <c:pt idx="154">
                  <c:v>0.41571516767596778</c:v>
                </c:pt>
                <c:pt idx="155">
                  <c:v>0.41694516166244533</c:v>
                </c:pt>
                <c:pt idx="156">
                  <c:v>0.41813413780130848</c:v>
                </c:pt>
                <c:pt idx="157">
                  <c:v>0.41928186968108949</c:v>
                </c:pt>
                <c:pt idx="158">
                  <c:v>0.42038813860694518</c:v>
                </c:pt>
                <c:pt idx="159">
                  <c:v>0.42145273365730479</c:v>
                </c:pt>
                <c:pt idx="160">
                  <c:v>0.42247545173851897</c:v>
                </c:pt>
                <c:pt idx="161">
                  <c:v>0.4234560976374937</c:v>
                </c:pt>
                <c:pt idx="162">
                  <c:v>0.42439448407229735</c:v>
                </c:pt>
                <c:pt idx="163">
                  <c:v>0.42529043174072179</c:v>
                </c:pt>
                <c:pt idx="164">
                  <c:v>0.42614376936678661</c:v>
                </c:pt>
                <c:pt idx="165">
                  <c:v>0.426954333745171</c:v>
                </c:pt>
                <c:pt idx="166">
                  <c:v>0.42772196978356153</c:v>
                </c:pt>
                <c:pt idx="167">
                  <c:v>0.42844653054290283</c:v>
                </c:pt>
                <c:pt idx="168">
                  <c:v>0.42912787727553942</c:v>
                </c:pt>
                <c:pt idx="169">
                  <c:v>0.42976587946123812</c:v>
                </c:pt>
                <c:pt idx="170">
                  <c:v>0.4303604148410799</c:v>
                </c:pt>
                <c:pt idx="171">
                  <c:v>0.43091136944921238</c:v>
                </c:pt>
                <c:pt idx="172">
                  <c:v>0.43141863764245136</c:v>
                </c:pt>
                <c:pt idx="173">
                  <c:v>0.43188212212772581</c:v>
                </c:pt>
                <c:pt idx="174">
                  <c:v>0.4323017339873565</c:v>
                </c:pt>
                <c:pt idx="175">
                  <c:v>0.43267739270216043</c:v>
                </c:pt>
                <c:pt idx="176">
                  <c:v>0.43300902617237663</c:v>
                </c:pt>
                <c:pt idx="177">
                  <c:v>0.43329657073640426</c:v>
                </c:pt>
                <c:pt idx="178">
                  <c:v>0.43353997118734955</c:v>
                </c:pt>
                <c:pt idx="179">
                  <c:v>0.43373918078737689</c:v>
                </c:pt>
                <c:pt idx="180">
                  <c:v>0.43389416127985847</c:v>
                </c:pt>
                <c:pt idx="181">
                  <c:v>0.43400488289931966</c:v>
                </c:pt>
                <c:pt idx="182">
                  <c:v>0.43407132437917795</c:v>
                </c:pt>
                <c:pt idx="183">
                  <c:v>0.43409347295727163</c:v>
                </c:pt>
                <c:pt idx="184">
                  <c:v>0.43407132437917795</c:v>
                </c:pt>
                <c:pt idx="185">
                  <c:v>0.43400488289931966</c:v>
                </c:pt>
                <c:pt idx="186">
                  <c:v>0.43389416127985847</c:v>
                </c:pt>
                <c:pt idx="187">
                  <c:v>0.43373918078737689</c:v>
                </c:pt>
                <c:pt idx="188">
                  <c:v>0.43353997118734955</c:v>
                </c:pt>
                <c:pt idx="189">
                  <c:v>0.43329657073640426</c:v>
                </c:pt>
                <c:pt idx="190">
                  <c:v>0.43300902617237663</c:v>
                </c:pt>
                <c:pt idx="191">
                  <c:v>0.43267739270216043</c:v>
                </c:pt>
                <c:pt idx="192">
                  <c:v>0.4323017339873565</c:v>
                </c:pt>
                <c:pt idx="193">
                  <c:v>0.43188212212772581</c:v>
                </c:pt>
                <c:pt idx="194">
                  <c:v>0.43141863764245136</c:v>
                </c:pt>
                <c:pt idx="195">
                  <c:v>0.43091136944921249</c:v>
                </c:pt>
                <c:pt idx="196">
                  <c:v>0.4303604148410799</c:v>
                </c:pt>
                <c:pt idx="197">
                  <c:v>0.42976587946123812</c:v>
                </c:pt>
                <c:pt idx="198">
                  <c:v>0.42912787727553942</c:v>
                </c:pt>
                <c:pt idx="199">
                  <c:v>0.42844653054290283</c:v>
                </c:pt>
                <c:pt idx="200">
                  <c:v>0.42772196978356153</c:v>
                </c:pt>
                <c:pt idx="201">
                  <c:v>0.426954333745171</c:v>
                </c:pt>
                <c:pt idx="202">
                  <c:v>0.42614376936678661</c:v>
                </c:pt>
                <c:pt idx="203">
                  <c:v>0.42529043174072179</c:v>
                </c:pt>
                <c:pt idx="204">
                  <c:v>0.42439448407229735</c:v>
                </c:pt>
                <c:pt idx="205">
                  <c:v>0.4234560976374937</c:v>
                </c:pt>
                <c:pt idx="206">
                  <c:v>0.42247545173851897</c:v>
                </c:pt>
                <c:pt idx="207">
                  <c:v>0.4214527336573049</c:v>
                </c:pt>
                <c:pt idx="208">
                  <c:v>0.42038813860694518</c:v>
                </c:pt>
                <c:pt idx="209">
                  <c:v>0.41928186968108949</c:v>
                </c:pt>
                <c:pt idx="210">
                  <c:v>0.4181341378013087</c:v>
                </c:pt>
                <c:pt idx="211">
                  <c:v>0.41694516166244533</c:v>
                </c:pt>
                <c:pt idx="212">
                  <c:v>0.41571516767596778</c:v>
                </c:pt>
                <c:pt idx="213">
                  <c:v>0.41444438991134097</c:v>
                </c:pt>
                <c:pt idx="214">
                  <c:v>0.4131330700354342</c:v>
                </c:pt>
                <c:pt idx="215">
                  <c:v>0.41178145724998161</c:v>
                </c:pt>
                <c:pt idx="216">
                  <c:v>0.41038980822711407</c:v>
                </c:pt>
                <c:pt idx="217">
                  <c:v>0.40895838704298171</c:v>
                </c:pt>
                <c:pt idx="218">
                  <c:v>0.40748746510948519</c:v>
                </c:pt>
                <c:pt idx="219">
                  <c:v>0.40597732110413765</c:v>
                </c:pt>
                <c:pt idx="220">
                  <c:v>0.40442824089807516</c:v>
                </c:pt>
                <c:pt idx="221">
                  <c:v>0.40284051748223865</c:v>
                </c:pt>
                <c:pt idx="222">
                  <c:v>0.40121445089174818</c:v>
                </c:pt>
                <c:pt idx="223">
                  <c:v>0.39955034812849116</c:v>
                </c:pt>
                <c:pt idx="224">
                  <c:v>0.39784852308194718</c:v>
                </c:pt>
                <c:pt idx="225">
                  <c:v>0.39610929644827325</c:v>
                </c:pt>
                <c:pt idx="226">
                  <c:v>0.39433299564767177</c:v>
                </c:pt>
                <c:pt idx="227">
                  <c:v>0.39251995474006585</c:v>
                </c:pt>
                <c:pt idx="228">
                  <c:v>0.3906705143391071</c:v>
                </c:pt>
                <c:pt idx="229">
                  <c:v>0.38878502152453986</c:v>
                </c:pt>
                <c:pt idx="230">
                  <c:v>0.38686382975294714</c:v>
                </c:pt>
                <c:pt idx="231">
                  <c:v>0.38490729876690599</c:v>
                </c:pt>
                <c:pt idx="232">
                  <c:v>0.38291579450257673</c:v>
                </c:pt>
                <c:pt idx="233">
                  <c:v>0.38088968899575359</c:v>
                </c:pt>
                <c:pt idx="234">
                  <c:v>0.37882936028640496</c:v>
                </c:pt>
                <c:pt idx="235">
                  <c:v>0.37673519232172925</c:v>
                </c:pt>
                <c:pt idx="236">
                  <c:v>0.3746075748577552</c:v>
                </c:pt>
                <c:pt idx="237">
                  <c:v>0.37244690335951669</c:v>
                </c:pt>
                <c:pt idx="238">
                  <c:v>0.37025357889982796</c:v>
                </c:pt>
                <c:pt idx="239">
                  <c:v>0.36802800805669184</c:v>
                </c:pt>
                <c:pt idx="240">
                  <c:v>0.36577060280936863</c:v>
                </c:pt>
                <c:pt idx="241">
                  <c:v>0.36348178043313639</c:v>
                </c:pt>
                <c:pt idx="242">
                  <c:v>0.3611619633927729</c:v>
                </c:pt>
                <c:pt idx="243">
                  <c:v>0.35881157923479123</c:v>
                </c:pt>
                <c:pt idx="244">
                  <c:v>0.35643106047845829</c:v>
                </c:pt>
                <c:pt idx="245">
                  <c:v>0.35402084450563037</c:v>
                </c:pt>
                <c:pt idx="246">
                  <c:v>0.35158137344943491</c:v>
                </c:pt>
                <c:pt idx="247">
                  <c:v>0.34911309408183255</c:v>
                </c:pt>
                <c:pt idx="248">
                  <c:v>0.34661645770009203</c:v>
                </c:pt>
                <c:pt idx="249">
                  <c:v>0.34409192001220928</c:v>
                </c:pt>
                <c:pt idx="250">
                  <c:v>0.34153994102130597</c:v>
                </c:pt>
                <c:pt idx="251">
                  <c:v>0.3389609849090387</c:v>
                </c:pt>
                <c:pt idx="252">
                  <c:v>0.33635551991805496</c:v>
                </c:pt>
                <c:pt idx="253">
                  <c:v>0.33372401823352726</c:v>
                </c:pt>
                <c:pt idx="254">
                  <c:v>0.33106695586380225</c:v>
                </c:pt>
                <c:pt idx="255">
                  <c:v>0.32838481252019791</c:v>
                </c:pt>
                <c:pt idx="256">
                  <c:v>0.32567807149598221</c:v>
                </c:pt>
                <c:pt idx="257">
                  <c:v>0.32294721954457206</c:v>
                </c:pt>
                <c:pt idx="258">
                  <c:v>0.32019274675698373</c:v>
                </c:pt>
                <c:pt idx="259">
                  <c:v>0.31741514643857194</c:v>
                </c:pt>
                <c:pt idx="260">
                  <c:v>0.31461491498509342</c:v>
                </c:pt>
                <c:pt idx="261">
                  <c:v>0.31179255175813031</c:v>
                </c:pt>
                <c:pt idx="262">
                  <c:v>0.30894855895990891</c:v>
                </c:pt>
                <c:pt idx="263">
                  <c:v>0.30608344150754979</c:v>
                </c:pt>
                <c:pt idx="264">
                  <c:v>0.3031977069067876</c:v>
                </c:pt>
                <c:pt idx="265">
                  <c:v>0.30029186512519229</c:v>
                </c:pt>
                <c:pt idx="266">
                  <c:v>0.29736642846493544</c:v>
                </c:pt>
                <c:pt idx="267">
                  <c:v>0.29442191143512936</c:v>
                </c:pt>
                <c:pt idx="268">
                  <c:v>0.29145883062378408</c:v>
                </c:pt>
                <c:pt idx="269">
                  <c:v>0.28847770456941352</c:v>
                </c:pt>
                <c:pt idx="270">
                  <c:v>0.28547905363233039</c:v>
                </c:pt>
                <c:pt idx="271">
                  <c:v>0.28246339986566571</c:v>
                </c:pt>
                <c:pt idx="272">
                  <c:v>0.27943126688614983</c:v>
                </c:pt>
                <c:pt idx="273">
                  <c:v>0.27638317974469412</c:v>
                </c:pt>
                <c:pt idx="274">
                  <c:v>0.27331966479680647</c:v>
                </c:pt>
                <c:pt idx="275">
                  <c:v>0.27024124957288187</c:v>
                </c:pt>
                <c:pt idx="276">
                  <c:v>0.26714846264840381</c:v>
                </c:pt>
                <c:pt idx="277">
                  <c:v>0.26404183351409133</c:v>
                </c:pt>
                <c:pt idx="278">
                  <c:v>0.26092189244603303</c:v>
                </c:pt>
                <c:pt idx="279">
                  <c:v>0.25778917037584242</c:v>
                </c:pt>
                <c:pt idx="280">
                  <c:v>0.25464419876087208</c:v>
                </c:pt>
                <c:pt idx="281">
                  <c:v>0.25148750945452492</c:v>
                </c:pt>
                <c:pt idx="282">
                  <c:v>0.24831963457669787</c:v>
                </c:pt>
                <c:pt idx="283">
                  <c:v>0.2451411063843964</c:v>
                </c:pt>
                <c:pt idx="284">
                  <c:v>0.24195245714255692</c:v>
                </c:pt>
                <c:pt idx="285">
                  <c:v>0.23875421899511187</c:v>
                </c:pt>
                <c:pt idx="286">
                  <c:v>0.23554692383633688</c:v>
                </c:pt>
                <c:pt idx="287">
                  <c:v>0.23233110318251532</c:v>
                </c:pt>
                <c:pt idx="288">
                  <c:v>0.22910728804395553</c:v>
                </c:pt>
                <c:pt idx="289">
                  <c:v>0.22587600879740094</c:v>
                </c:pt>
                <c:pt idx="290">
                  <c:v>0.22263779505886408</c:v>
                </c:pt>
                <c:pt idx="291">
                  <c:v>0.21939317555692547</c:v>
                </c:pt>
                <c:pt idx="292">
                  <c:v>0.21614267800653042</c:v>
                </c:pt>
                <c:pt idx="293">
                  <c:v>0.21288682898332068</c:v>
                </c:pt>
                <c:pt idx="294">
                  <c:v>0.20962615379853558</c:v>
                </c:pt>
                <c:pt idx="295">
                  <c:v>0.20636117637451995</c:v>
                </c:pt>
                <c:pt idx="296">
                  <c:v>0.20309241912087181</c:v>
                </c:pt>
                <c:pt idx="297">
                  <c:v>0.1998204028112659</c:v>
                </c:pt>
                <c:pt idx="298">
                  <c:v>0.19654564646098868</c:v>
                </c:pt>
                <c:pt idx="299">
                  <c:v>0.19326866720521729</c:v>
                </c:pt>
                <c:pt idx="300">
                  <c:v>0.18998998017807892</c:v>
                </c:pt>
                <c:pt idx="301">
                  <c:v>0.18671009839252309</c:v>
                </c:pt>
                <c:pt idx="302">
                  <c:v>0.18342953262104128</c:v>
                </c:pt>
                <c:pt idx="303">
                  <c:v>0.18014879127726771</c:v>
                </c:pt>
                <c:pt idx="304">
                  <c:v>0.17686838029849417</c:v>
                </c:pt>
                <c:pt idx="305">
                  <c:v>0.17358880302913082</c:v>
                </c:pt>
                <c:pt idx="306">
                  <c:v>0.17031056010514789</c:v>
                </c:pt>
                <c:pt idx="307">
                  <c:v>0.16703414933952865</c:v>
                </c:pt>
                <c:pt idx="308">
                  <c:v>0.16376006560876633</c:v>
                </c:pt>
                <c:pt idx="309">
                  <c:v>0.16048880074043737</c:v>
                </c:pt>
                <c:pt idx="310">
                  <c:v>0.15722084340188011</c:v>
                </c:pt>
                <c:pt idx="311">
                  <c:v>0.15395667899001247</c:v>
                </c:pt>
                <c:pt idx="312">
                  <c:v>0.15069678952231894</c:v>
                </c:pt>
                <c:pt idx="313">
                  <c:v>0.14744165352903396</c:v>
                </c:pt>
                <c:pt idx="314">
                  <c:v>0.14419174594655643</c:v>
                </c:pt>
                <c:pt idx="315">
                  <c:v>0.14094753801212076</c:v>
                </c:pt>
                <c:pt idx="316">
                  <c:v>0.13770949715975583</c:v>
                </c:pt>
                <c:pt idx="317">
                  <c:v>0.13447808691755991</c:v>
                </c:pt>
                <c:pt idx="318">
                  <c:v>0.13125376680631909</c:v>
                </c:pt>
                <c:pt idx="319">
                  <c:v>0.12803699223949891</c:v>
                </c:pt>
                <c:pt idx="320">
                  <c:v>0.12482821442463381</c:v>
                </c:pt>
                <c:pt idx="321">
                  <c:v>0.12162788026614503</c:v>
                </c:pt>
                <c:pt idx="322">
                  <c:v>0.11843643226960926</c:v>
                </c:pt>
                <c:pt idx="323">
                  <c:v>0.11525430844750807</c:v>
                </c:pt>
                <c:pt idx="324">
                  <c:v>0.11208194222648146</c:v>
                </c:pt>
                <c:pt idx="325">
                  <c:v>0.10891976235611087</c:v>
                </c:pt>
                <c:pt idx="326">
                  <c:v>0.10576819281925699</c:v>
                </c:pt>
                <c:pt idx="327">
                  <c:v>0.10262765274397705</c:v>
                </c:pt>
                <c:pt idx="328">
                  <c:v>9.9498556317042464E-2</c:v>
                </c:pt>
                <c:pt idx="329">
                  <c:v>9.6381312699084273E-2</c:v>
                </c:pt>
                <c:pt idx="330">
                  <c:v>9.3276325941385532E-2</c:v>
                </c:pt>
                <c:pt idx="331">
                  <c:v>9.0183994904345532E-2</c:v>
                </c:pt>
                <c:pt idx="332">
                  <c:v>8.7104713177633478E-2</c:v>
                </c:pt>
                <c:pt idx="333">
                  <c:v>8.4038869002059563E-2</c:v>
                </c:pt>
                <c:pt idx="334">
                  <c:v>8.0986845193175921E-2</c:v>
                </c:pt>
                <c:pt idx="335">
                  <c:v>7.7949019066634803E-2</c:v>
                </c:pt>
                <c:pt idx="336">
                  <c:v>7.4925762365317908E-2</c:v>
                </c:pt>
                <c:pt idx="337">
                  <c:v>7.191744118825967E-2</c:v>
                </c:pt>
                <c:pt idx="338">
                  <c:v>6.8924415921381932E-2</c:v>
                </c:pt>
                <c:pt idx="339">
                  <c:v>6.5947041170055079E-2</c:v>
                </c:pt>
                <c:pt idx="340">
                  <c:v>6.2985665693509274E-2</c:v>
                </c:pt>
                <c:pt idx="341">
                  <c:v>6.0040632341104044E-2</c:v>
                </c:pt>
                <c:pt idx="342">
                  <c:v>5.7112277990481665E-2</c:v>
                </c:pt>
                <c:pt idx="343">
                  <c:v>5.4200933487611166E-2</c:v>
                </c:pt>
                <c:pt idx="344">
                  <c:v>5.13069235887453E-2</c:v>
                </c:pt>
                <c:pt idx="345">
                  <c:v>4.8430566904298623E-2</c:v>
                </c:pt>
                <c:pt idx="346">
                  <c:v>4.5572175844667009E-2</c:v>
                </c:pt>
                <c:pt idx="347">
                  <c:v>4.2732056567995738E-2</c:v>
                </c:pt>
                <c:pt idx="348">
                  <c:v>3.9910508929911499E-2</c:v>
                </c:pt>
                <c:pt idx="349">
                  <c:v>3.7107826435232937E-2</c:v>
                </c:pt>
                <c:pt idx="350">
                  <c:v>3.4324296191665202E-2</c:v>
                </c:pt>
                <c:pt idx="351">
                  <c:v>3.1560198865494903E-2</c:v>
                </c:pt>
                <c:pt idx="352">
                  <c:v>2.8815808639292496E-2</c:v>
                </c:pt>
                <c:pt idx="353">
                  <c:v>2.6091393171633517E-2</c:v>
                </c:pt>
                <c:pt idx="354">
                  <c:v>2.3387213558844652E-2</c:v>
                </c:pt>
                <c:pt idx="355">
                  <c:v>2.0703524298788561E-2</c:v>
                </c:pt>
                <c:pt idx="356">
                  <c:v>1.8040573256688227E-2</c:v>
                </c:pt>
                <c:pt idx="357">
                  <c:v>1.5398601633003547E-2</c:v>
                </c:pt>
                <c:pt idx="358">
                  <c:v>1.277784393336447E-2</c:v>
                </c:pt>
                <c:pt idx="359">
                  <c:v>1.0178527940565171E-2</c:v>
                </c:pt>
                <c:pt idx="360">
                  <c:v>7.600874688628142E-3</c:v>
                </c:pt>
                <c:pt idx="361">
                  <c:v>5.0450984389377798E-3</c:v>
                </c:pt>
                <c:pt idx="362">
                  <c:v>2.511406658453771E-3</c:v>
                </c:pt>
                <c:pt idx="363">
                  <c:v>3.5100710546848198E-17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AA-448E-817B-1091B12EA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2433376"/>
        <c:axId val="-2048640688"/>
      </c:scatterChart>
      <c:valAx>
        <c:axId val="-2042433376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l-GR" altLang="zh-CN" sz="1200" b="1" i="0" baseline="0">
                    <a:effectLst/>
                  </a:rPr>
                  <a:t>θ</a:t>
                </a:r>
                <a:r>
                  <a:rPr lang="zh-CN" altLang="en-US" sz="1200" b="1" i="0" baseline="0">
                    <a:effectLst/>
                  </a:rPr>
                  <a:t>（工频周期）</a:t>
                </a:r>
                <a:endParaRPr lang="zh-CN" altLang="zh-CN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557676059478601"/>
              <c:y val="0.887117755832074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8640688"/>
        <c:crosses val="autoZero"/>
        <c:crossBetween val="midCat"/>
        <c:majorUnit val="0.5"/>
      </c:valAx>
      <c:valAx>
        <c:axId val="-2048640688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 i="0"/>
                  <a:t>Ipk</a:t>
                </a:r>
                <a:r>
                  <a:rPr lang="zh-CN" altLang="en-US" i="0"/>
                  <a:t>（</a:t>
                </a:r>
                <a:r>
                  <a:rPr lang="en-US" altLang="zh-CN" i="0"/>
                  <a:t>A</a:t>
                </a:r>
                <a:r>
                  <a:rPr lang="zh-CN" altLang="en-US" i="0"/>
                  <a:t>）</a:t>
                </a:r>
              </a:p>
            </c:rich>
          </c:tx>
          <c:layout>
            <c:manualLayout>
              <c:xMode val="edge"/>
              <c:yMode val="edge"/>
              <c:x val="1.09837663493578E-3"/>
              <c:y val="0.334243255592338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-2042433376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95529592831274"/>
          <c:y val="0.13565949642575501"/>
          <c:w val="0.196868406155113"/>
          <c:h val="0.2829469572117440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zh-CN" altLang="en-US" sz="1200"/>
              <a:t>输出电流 </a:t>
            </a:r>
            <a:r>
              <a:rPr lang="en-US" altLang="zh-CN" sz="1200">
                <a:latin typeface="Times New Roman" panose="02020603050405020304" pitchFamily="18" charset="0"/>
                <a:cs typeface="Times New Roman" panose="02020603050405020304" pitchFamily="18" charset="0"/>
              </a:rPr>
              <a:t>Io</a:t>
            </a:r>
            <a:endParaRPr lang="zh-CN" altLang="en-US" sz="12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7766081721883998"/>
          <c:y val="1.4489938079664799E-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3870794134299"/>
          <c:y val="0.167669035276441"/>
          <c:w val="0.70529045710037397"/>
          <c:h val="0.5984691583746970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变压器设计!$AU$4</c:f>
              <c:strCache>
                <c:ptCount val="1"/>
                <c:pt idx="0">
                  <c:v>Io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变压器设计!$AU$7:$AU$370</c:f>
              <c:numCache>
                <c:formatCode>General</c:formatCode>
                <c:ptCount val="364"/>
                <c:pt idx="0">
                  <c:v>-3.1984414318810636E-9</c:v>
                </c:pt>
                <c:pt idx="1">
                  <c:v>2.1855034769451366E-5</c:v>
                </c:pt>
                <c:pt idx="2">
                  <c:v>8.8044153322073529E-5</c:v>
                </c:pt>
                <c:pt idx="3">
                  <c:v>1.9947486696161911E-4</c:v>
                </c:pt>
                <c:pt idx="4">
                  <c:v>3.570486927622375E-4</c:v>
                </c:pt>
                <c:pt idx="5">
                  <c:v>5.6165507511238928E-4</c:v>
                </c:pt>
                <c:pt idx="6">
                  <c:v>8.1417078441358662E-4</c:v>
                </c:pt>
                <c:pt idx="7">
                  <c:v>1.1154592395351251E-3</c:v>
                </c:pt>
                <c:pt idx="8">
                  <c:v>1.4663697861166396E-3</c:v>
                </c:pt>
                <c:pt idx="9">
                  <c:v>1.867736967079878E-3</c:v>
                </c:pt>
                <c:pt idx="10">
                  <c:v>2.320379793095084E-3</c:v>
                </c:pt>
                <c:pt idx="11">
                  <c:v>2.8251010155449737E-3</c:v>
                </c:pt>
                <c:pt idx="12">
                  <c:v>3.3826864032287253E-3</c:v>
                </c:pt>
                <c:pt idx="13">
                  <c:v>3.9939040236478792E-3</c:v>
                </c:pt>
                <c:pt idx="14">
                  <c:v>4.6595035295722564E-3</c:v>
                </c:pt>
                <c:pt idx="15">
                  <c:v>5.3802154515256474E-3</c:v>
                </c:pt>
                <c:pt idx="16">
                  <c:v>6.156750496803972E-3</c:v>
                </c:pt>
                <c:pt idx="17">
                  <c:v>6.9897988556247865E-3</c:v>
                </c:pt>
                <c:pt idx="18">
                  <c:v>7.8800295149980687E-3</c:v>
                </c:pt>
                <c:pt idx="19">
                  <c:v>8.8280895809019558E-3</c:v>
                </c:pt>
                <c:pt idx="20">
                  <c:v>9.8346036093415398E-3</c:v>
                </c:pt>
                <c:pt idx="21">
                  <c:v>1.0900172946863431E-2</c:v>
                </c:pt>
                <c:pt idx="22">
                  <c:v>1.2025375081093656E-2</c:v>
                </c:pt>
                <c:pt idx="23">
                  <c:v>1.3210763001860595E-2</c:v>
                </c:pt>
                <c:pt idx="24">
                  <c:v>1.4337509948677413E-2</c:v>
                </c:pt>
                <c:pt idx="25">
                  <c:v>1.5348998296572795E-2</c:v>
                </c:pt>
                <c:pt idx="26">
                  <c:v>1.6382777403707558E-2</c:v>
                </c:pt>
                <c:pt idx="27">
                  <c:v>1.7438037978031097E-2</c:v>
                </c:pt>
                <c:pt idx="28">
                  <c:v>1.8514006730901644E-2</c:v>
                </c:pt>
                <c:pt idx="29">
                  <c:v>1.9609943452870964E-2</c:v>
                </c:pt>
                <c:pt idx="30">
                  <c:v>2.0725138354862511E-2</c:v>
                </c:pt>
                <c:pt idx="31">
                  <c:v>2.185890964756609E-2</c:v>
                </c:pt>
                <c:pt idx="32">
                  <c:v>2.3010601335016138E-2</c:v>
                </c:pt>
                <c:pt idx="33">
                  <c:v>2.4179581201061159E-2</c:v>
                </c:pt>
                <c:pt idx="34">
                  <c:v>2.5365238969824906E-2</c:v>
                </c:pt>
                <c:pt idx="35">
                  <c:v>2.6566984623354901E-2</c:v>
                </c:pt>
                <c:pt idx="36">
                  <c:v>2.7784246861490749E-2</c:v>
                </c:pt>
                <c:pt idx="37">
                  <c:v>2.9016471690598632E-2</c:v>
                </c:pt>
                <c:pt idx="40">
                  <c:v>3.0263121129238593E-2</c:v>
                </c:pt>
                <c:pt idx="41">
                  <c:v>3.1523672020084499E-2</c:v>
                </c:pt>
                <c:pt idx="42">
                  <c:v>3.2797614938521916E-2</c:v>
                </c:pt>
                <c:pt idx="43">
                  <c:v>3.4084453189328782E-2</c:v>
                </c:pt>
                <c:pt idx="45">
                  <c:v>3.5383701883711358E-2</c:v>
                </c:pt>
                <c:pt idx="46">
                  <c:v>3.6694887089736755E-2</c:v>
                </c:pt>
                <c:pt idx="47">
                  <c:v>3.8017545049890272E-2</c:v>
                </c:pt>
                <c:pt idx="48">
                  <c:v>3.9351221460092532E-2</c:v>
                </c:pt>
                <c:pt idx="49">
                  <c:v>4.0695470805057352E-2</c:v>
                </c:pt>
                <c:pt idx="50">
                  <c:v>4.2049855745355302E-2</c:v>
                </c:pt>
                <c:pt idx="51">
                  <c:v>4.3413946551982004E-2</c:v>
                </c:pt>
                <c:pt idx="52">
                  <c:v>4.4787320584619927E-2</c:v>
                </c:pt>
                <c:pt idx="53">
                  <c:v>4.6169561810129343E-2</c:v>
                </c:pt>
                <c:pt idx="54">
                  <c:v>4.7560260358118306E-2</c:v>
                </c:pt>
                <c:pt idx="55">
                  <c:v>4.8959012110722532E-2</c:v>
                </c:pt>
                <c:pt idx="56">
                  <c:v>5.0365418323977978E-2</c:v>
                </c:pt>
                <c:pt idx="57">
                  <c:v>5.1779085278399639E-2</c:v>
                </c:pt>
                <c:pt idx="58">
                  <c:v>5.3199623956582766E-2</c:v>
                </c:pt>
                <c:pt idx="59">
                  <c:v>5.4626649745831285E-2</c:v>
                </c:pt>
                <c:pt idx="60">
                  <c:v>5.6059782163984842E-2</c:v>
                </c:pt>
                <c:pt idx="61">
                  <c:v>5.7498644606769171E-2</c:v>
                </c:pt>
                <c:pt idx="62">
                  <c:v>5.8942864115130306E-2</c:v>
                </c:pt>
                <c:pt idx="63">
                  <c:v>6.0392071161142084E-2</c:v>
                </c:pt>
                <c:pt idx="64">
                  <c:v>6.1845899451185724E-2</c:v>
                </c:pt>
                <c:pt idx="65">
                  <c:v>6.3303985745206709E-2</c:v>
                </c:pt>
                <c:pt idx="66">
                  <c:v>6.4765969690947348E-2</c:v>
                </c:pt>
                <c:pt idx="67">
                  <c:v>6.623149367213825E-2</c:v>
                </c:pt>
                <c:pt idx="68">
                  <c:v>6.7700202669710968E-2</c:v>
                </c:pt>
                <c:pt idx="69">
                  <c:v>6.9171744135165414E-2</c:v>
                </c:pt>
                <c:pt idx="70">
                  <c:v>7.0645767875289894E-2</c:v>
                </c:pt>
                <c:pt idx="71">
                  <c:v>7.2121925947491644E-2</c:v>
                </c:pt>
                <c:pt idx="72">
                  <c:v>7.3599872565050711E-2</c:v>
                </c:pt>
                <c:pt idx="73">
                  <c:v>7.5079264011659264E-2</c:v>
                </c:pt>
                <c:pt idx="74">
                  <c:v>7.6559758564653357E-2</c:v>
                </c:pt>
                <c:pt idx="75">
                  <c:v>7.8041016426388624E-2</c:v>
                </c:pt>
                <c:pt idx="76">
                  <c:v>7.9522699663246946E-2</c:v>
                </c:pt>
                <c:pt idx="77">
                  <c:v>8.1004472151799012E-2</c:v>
                </c:pt>
                <c:pt idx="78">
                  <c:v>8.2485999531677928E-2</c:v>
                </c:pt>
                <c:pt idx="79">
                  <c:v>8.3966949164751351E-2</c:v>
                </c:pt>
                <c:pt idx="80">
                  <c:v>8.5446990100205594E-2</c:v>
                </c:pt>
                <c:pt idx="81">
                  <c:v>8.6925793045180333E-2</c:v>
                </c:pt>
                <c:pt idx="82">
                  <c:v>8.8403030340618333E-2</c:v>
                </c:pt>
                <c:pt idx="83">
                  <c:v>8.987837594201295E-2</c:v>
                </c:pt>
                <c:pt idx="84">
                  <c:v>9.1351505404759281E-2</c:v>
                </c:pt>
                <c:pt idx="85">
                  <c:v>9.2822095873829946E-2</c:v>
                </c:pt>
                <c:pt idx="86">
                  <c:v>9.4289826077519234E-2</c:v>
                </c:pt>
                <c:pt idx="87">
                  <c:v>9.5754376325006205E-2</c:v>
                </c:pt>
                <c:pt idx="88">
                  <c:v>9.7215428507512816E-2</c:v>
                </c:pt>
                <c:pt idx="89">
                  <c:v>9.8672666102837203E-2</c:v>
                </c:pt>
                <c:pt idx="90">
                  <c:v>0.1001257741830608</c:v>
                </c:pt>
                <c:pt idx="91">
                  <c:v>0.10157443942523782</c:v>
                </c:pt>
                <c:pt idx="92">
                  <c:v>0.10301835012488537</c:v>
                </c:pt>
                <c:pt idx="93">
                  <c:v>0.10445719621210471</c:v>
                </c:pt>
                <c:pt idx="94">
                  <c:v>0.10589066927017279</c:v>
                </c:pt>
                <c:pt idx="95">
                  <c:v>0.10731846255645014</c:v>
                </c:pt>
                <c:pt idx="96">
                  <c:v>0.10874027102546309</c:v>
                </c:pt>
                <c:pt idx="97">
                  <c:v>0.11015579135402212</c:v>
                </c:pt>
                <c:pt idx="98">
                  <c:v>0.11156472196824734</c:v>
                </c:pt>
                <c:pt idx="99">
                  <c:v>0.11296676307237852</c:v>
                </c:pt>
                <c:pt idx="100">
                  <c:v>0.11436161667925318</c:v>
                </c:pt>
                <c:pt idx="101">
                  <c:v>0.11574898664234055</c:v>
                </c:pt>
                <c:pt idx="102">
                  <c:v>0.11712857868922751</c:v>
                </c:pt>
                <c:pt idx="103">
                  <c:v>0.11850010045645508</c:v>
                </c:pt>
                <c:pt idx="104">
                  <c:v>0.11986326152561026</c:v>
                </c:pt>
                <c:pt idx="105">
                  <c:v>0.12121777346058137</c:v>
                </c:pt>
                <c:pt idx="106">
                  <c:v>0.12256334984589018</c:v>
                </c:pt>
                <c:pt idx="107">
                  <c:v>0.12389970632601802</c:v>
                </c:pt>
                <c:pt idx="108">
                  <c:v>0.12522656064564472</c:v>
                </c:pt>
                <c:pt idx="109">
                  <c:v>0.12654363269072713</c:v>
                </c:pt>
                <c:pt idx="110">
                  <c:v>0.12785064453034106</c:v>
                </c:pt>
                <c:pt idx="111">
                  <c:v>0.12914732045921931</c:v>
                </c:pt>
                <c:pt idx="112">
                  <c:v>0.1304333870409175</c:v>
                </c:pt>
                <c:pt idx="113">
                  <c:v>0.13170857315154502</c:v>
                </c:pt>
                <c:pt idx="114">
                  <c:v>0.13297261002399646</c:v>
                </c:pt>
                <c:pt idx="115">
                  <c:v>0.13422523129262814</c:v>
                </c:pt>
                <c:pt idx="116">
                  <c:v>0.13546617303831979</c:v>
                </c:pt>
                <c:pt idx="117">
                  <c:v>0.13669517383386801</c:v>
                </c:pt>
                <c:pt idx="118">
                  <c:v>0.13791197478965808</c:v>
                </c:pt>
                <c:pt idx="119">
                  <c:v>0.13911631959956341</c:v>
                </c:pt>
                <c:pt idx="120">
                  <c:v>0.14030795458702483</c:v>
                </c:pt>
                <c:pt idx="121">
                  <c:v>0.14148662875125997</c:v>
                </c:pt>
                <c:pt idx="122">
                  <c:v>0.14265209381356014</c:v>
                </c:pt>
                <c:pt idx="123">
                  <c:v>0.14380410426362711</c:v>
                </c:pt>
                <c:pt idx="124">
                  <c:v>0.14494241740591213</c:v>
                </c:pt>
                <c:pt idx="125">
                  <c:v>0.14606679340591064</c:v>
                </c:pt>
                <c:pt idx="126">
                  <c:v>0.14717699533637732</c:v>
                </c:pt>
                <c:pt idx="127">
                  <c:v>0.14827278922342049</c:v>
                </c:pt>
                <c:pt idx="128">
                  <c:v>0.14935394409244024</c:v>
                </c:pt>
                <c:pt idx="129">
                  <c:v>0.15042023201387283</c:v>
                </c:pt>
                <c:pt idx="130">
                  <c:v>0.15147142814870801</c:v>
                </c:pt>
                <c:pt idx="131">
                  <c:v>0.15250731079374449</c:v>
                </c:pt>
                <c:pt idx="132">
                  <c:v>0.15352766142655125</c:v>
                </c:pt>
                <c:pt idx="133">
                  <c:v>0.15453226475010293</c:v>
                </c:pt>
                <c:pt idx="134">
                  <c:v>0.15552090873705873</c:v>
                </c:pt>
                <c:pt idx="135">
                  <c:v>0.1564933846736549</c:v>
                </c:pt>
                <c:pt idx="136">
                  <c:v>0.15744948720318189</c:v>
                </c:pt>
                <c:pt idx="137">
                  <c:v>0.15838901436901814</c:v>
                </c:pt>
                <c:pt idx="138">
                  <c:v>0.15931176765719432</c:v>
                </c:pt>
                <c:pt idx="139">
                  <c:v>0.16021755203845944</c:v>
                </c:pt>
                <c:pt idx="140">
                  <c:v>0.16110617600982605</c:v>
                </c:pt>
                <c:pt idx="141">
                  <c:v>0.16197745163556745</c:v>
                </c:pt>
                <c:pt idx="142">
                  <c:v>0.1628311945876445</c:v>
                </c:pt>
                <c:pt idx="143">
                  <c:v>0.1636672241855377</c:v>
                </c:pt>
                <c:pt idx="144">
                  <c:v>0.16448536343546244</c:v>
                </c:pt>
                <c:pt idx="145">
                  <c:v>0.16528543906894494</c:v>
                </c:pt>
                <c:pt idx="146">
                  <c:v>0.16606728158073933</c:v>
                </c:pt>
                <c:pt idx="147">
                  <c:v>0.16683072526606235</c:v>
                </c:pt>
                <c:pt idx="148">
                  <c:v>0.16757560825712853</c:v>
                </c:pt>
                <c:pt idx="149">
                  <c:v>0.1683017725589657</c:v>
                </c:pt>
                <c:pt idx="150">
                  <c:v>0.16900906408449035</c:v>
                </c:pt>
                <c:pt idx="151">
                  <c:v>0.16969733268882814</c:v>
                </c:pt>
                <c:pt idx="152">
                  <c:v>0.17036643220285827</c:v>
                </c:pt>
                <c:pt idx="153">
                  <c:v>0.17101622046596898</c:v>
                </c:pt>
                <c:pt idx="154">
                  <c:v>0.1716465593580026</c:v>
                </c:pt>
                <c:pt idx="155">
                  <c:v>0.17225731483038034</c:v>
                </c:pt>
                <c:pt idx="156">
                  <c:v>0.17284835693638598</c:v>
                </c:pt>
                <c:pt idx="157">
                  <c:v>0.17341955986059801</c:v>
                </c:pt>
                <c:pt idx="158">
                  <c:v>0.17397080194745349</c:v>
                </c:pt>
                <c:pt idx="159">
                  <c:v>0.17450196572893104</c:v>
                </c:pt>
                <c:pt idx="160">
                  <c:v>0.17501293795134037</c:v>
                </c:pt>
                <c:pt idx="161">
                  <c:v>0.17550360960120392</c:v>
                </c:pt>
                <c:pt idx="162">
                  <c:v>0.17597387593022032</c:v>
                </c:pt>
                <c:pt idx="163">
                  <c:v>0.17642363647929882</c:v>
                </c:pt>
                <c:pt idx="164">
                  <c:v>0.17685279510164958</c:v>
                </c:pt>
                <c:pt idx="165">
                  <c:v>0.17726125998492509</c:v>
                </c:pt>
                <c:pt idx="166">
                  <c:v>0.1776489436723965</c:v>
                </c:pt>
                <c:pt idx="167">
                  <c:v>0.17801576308316228</c:v>
                </c:pt>
                <c:pt idx="168">
                  <c:v>0.17836163953137277</c:v>
                </c:pt>
                <c:pt idx="169">
                  <c:v>0.17868649874446713</c:v>
                </c:pt>
                <c:pt idx="170">
                  <c:v>0.17899027088041361</c:v>
                </c:pt>
                <c:pt idx="171">
                  <c:v>0.17927289054394357</c:v>
                </c:pt>
                <c:pt idx="172">
                  <c:v>0.1795342968017748</c:v>
                </c:pt>
                <c:pt idx="173">
                  <c:v>0.17977443319681527</c:v>
                </c:pt>
                <c:pt idx="174">
                  <c:v>0.17999324776134254</c:v>
                </c:pt>
                <c:pt idx="175">
                  <c:v>0.18019069302915219</c:v>
                </c:pt>
                <c:pt idx="176">
                  <c:v>0.18036672604667126</c:v>
                </c:pt>
                <c:pt idx="177">
                  <c:v>0.18052130838303018</c:v>
                </c:pt>
                <c:pt idx="178">
                  <c:v>0.18065440613909028</c:v>
                </c:pt>
                <c:pt idx="179">
                  <c:v>0.18076598995542253</c:v>
                </c:pt>
                <c:pt idx="180">
                  <c:v>0.18085603501923458</c:v>
                </c:pt>
                <c:pt idx="181">
                  <c:v>0.18092452107024209</c:v>
                </c:pt>
                <c:pt idx="182">
                  <c:v>0.18097143240548294</c:v>
                </c:pt>
                <c:pt idx="183">
                  <c:v>0.18099675788307243</c:v>
                </c:pt>
                <c:pt idx="184">
                  <c:v>0.18100049092489726</c:v>
                </c:pt>
                <c:pt idx="185">
                  <c:v>0.18098262951824712</c:v>
                </c:pt>
                <c:pt idx="186">
                  <c:v>0.18094317621638459</c:v>
                </c:pt>
                <c:pt idx="187">
                  <c:v>0.18088213813805198</c:v>
                </c:pt>
                <c:pt idx="188">
                  <c:v>0.18079952696591567</c:v>
                </c:pt>
                <c:pt idx="189">
                  <c:v>0.18069535894394892</c:v>
                </c:pt>
                <c:pt idx="190">
                  <c:v>0.1805696548737554</c:v>
                </c:pt>
                <c:pt idx="191">
                  <c:v>0.18042244010983272</c:v>
                </c:pt>
                <c:pt idx="192">
                  <c:v>0.18025374455378113</c:v>
                </c:pt>
                <c:pt idx="193">
                  <c:v>0.1800636026474571</c:v>
                </c:pt>
                <c:pt idx="194">
                  <c:v>0.17985205336507862</c:v>
                </c:pt>
                <c:pt idx="195">
                  <c:v>0.17961914020428091</c:v>
                </c:pt>
                <c:pt idx="196">
                  <c:v>0.17936491117613168</c:v>
                </c:pt>
                <c:pt idx="197">
                  <c:v>0.17908941879410722</c:v>
                </c:pt>
                <c:pt idx="198">
                  <c:v>0.17879272006203523</c:v>
                </c:pt>
                <c:pt idx="199">
                  <c:v>0.17847487646100976</c:v>
                </c:pt>
                <c:pt idx="200">
                  <c:v>0.17813595393528542</c:v>
                </c:pt>
                <c:pt idx="201">
                  <c:v>0.17777602287715563</c:v>
                </c:pt>
                <c:pt idx="202">
                  <c:v>0.17739515811082268</c:v>
                </c:pt>
                <c:pt idx="203">
                  <c:v>0.17699343887526653</c:v>
                </c:pt>
                <c:pt idx="204">
                  <c:v>0.17657094880612159</c:v>
                </c:pt>
                <c:pt idx="205">
                  <c:v>0.17612777591656884</c:v>
                </c:pt>
                <c:pt idx="206">
                  <c:v>0.17566401257725078</c:v>
                </c:pt>
                <c:pt idx="207">
                  <c:v>0.17517975549522241</c:v>
                </c:pt>
                <c:pt idx="208">
                  <c:v>0.17467510569194483</c:v>
                </c:pt>
                <c:pt idx="209">
                  <c:v>0.17415016848033182</c:v>
                </c:pt>
                <c:pt idx="210">
                  <c:v>0.17360505344086416</c:v>
                </c:pt>
                <c:pt idx="211">
                  <c:v>0.17303987439677734</c:v>
                </c:pt>
                <c:pt idx="212">
                  <c:v>0.17245474938834002</c:v>
                </c:pt>
                <c:pt idx="213">
                  <c:v>0.1718498006462322</c:v>
                </c:pt>
                <c:pt idx="214">
                  <c:v>0.17122515456403731</c:v>
                </c:pt>
                <c:pt idx="215">
                  <c:v>0.17058094166986296</c:v>
                </c:pt>
                <c:pt idx="216">
                  <c:v>0.16991729659710117</c:v>
                </c:pt>
                <c:pt idx="217">
                  <c:v>0.16923435805434744</c:v>
                </c:pt>
                <c:pt idx="218">
                  <c:v>0.16853226879448846</c:v>
                </c:pt>
                <c:pt idx="219">
                  <c:v>0.16781117558298006</c:v>
                </c:pt>
                <c:pt idx="220">
                  <c:v>0.16707122916532621</c:v>
                </c:pt>
                <c:pt idx="221">
                  <c:v>0.16631258423378026</c:v>
                </c:pt>
                <c:pt idx="222">
                  <c:v>0.16553539939328371</c:v>
                </c:pt>
                <c:pt idx="223">
                  <c:v>0.16473983712666196</c:v>
                </c:pt>
                <c:pt idx="224">
                  <c:v>0.16392606375909427</c:v>
                </c:pt>
                <c:pt idx="225">
                  <c:v>0.16309424942187933</c:v>
                </c:pt>
                <c:pt idx="226">
                  <c:v>0.16224456801551526</c:v>
                </c:pt>
                <c:pt idx="227">
                  <c:v>0.16137719717211479</c:v>
                </c:pt>
                <c:pt idx="228">
                  <c:v>0.16049231821717819</c:v>
                </c:pt>
                <c:pt idx="229">
                  <c:v>0.15959011613074511</c:v>
                </c:pt>
                <c:pt idx="230">
                  <c:v>0.1586707795079477</c:v>
                </c:pt>
                <c:pt idx="231">
                  <c:v>0.15773450051899088</c:v>
                </c:pt>
                <c:pt idx="232">
                  <c:v>0.15678147486858135</c:v>
                </c:pt>
                <c:pt idx="233">
                  <c:v>0.15581190175483314</c:v>
                </c:pt>
                <c:pt idx="234">
                  <c:v>0.15482598382767315</c:v>
                </c:pt>
                <c:pt idx="235">
                  <c:v>0.15382392714677609</c:v>
                </c:pt>
                <c:pt idx="236">
                  <c:v>0.15280594113905402</c:v>
                </c:pt>
                <c:pt idx="237">
                  <c:v>0.15177223855573141</c:v>
                </c:pt>
                <c:pt idx="238">
                  <c:v>0.15072303542903362</c:v>
                </c:pt>
                <c:pt idx="239">
                  <c:v>0.14965855102851922</c:v>
                </c:pt>
                <c:pt idx="240">
                  <c:v>0.14857900781708994</c:v>
                </c:pt>
                <c:pt idx="241">
                  <c:v>0.14748463140670734</c:v>
                </c:pt>
                <c:pt idx="242">
                  <c:v>0.14637565051385232</c:v>
                </c:pt>
                <c:pt idx="243">
                  <c:v>0.14525229691476138</c:v>
                </c:pt>
                <c:pt idx="244">
                  <c:v>0.14411480540047611</c:v>
                </c:pt>
                <c:pt idx="245">
                  <c:v>0.14296341373174123</c:v>
                </c:pt>
                <c:pt idx="246">
                  <c:v>0.14179836259379255</c:v>
                </c:pt>
                <c:pt idx="247">
                  <c:v>0.14061989555107207</c:v>
                </c:pt>
                <c:pt idx="248">
                  <c:v>0.13942825900191239</c:v>
                </c:pt>
                <c:pt idx="249">
                  <c:v>0.13822370213323323</c:v>
                </c:pt>
                <c:pt idx="250">
                  <c:v>0.13700647687529496</c:v>
                </c:pt>
                <c:pt idx="251">
                  <c:v>0.13577683785655242</c:v>
                </c:pt>
                <c:pt idx="252">
                  <c:v>0.13453504235865957</c:v>
                </c:pt>
                <c:pt idx="253">
                  <c:v>0.13328135027167329</c:v>
                </c:pt>
                <c:pt idx="254">
                  <c:v>0.13201602404950577</c:v>
                </c:pt>
                <c:pt idx="255">
                  <c:v>0.13073932866568319</c:v>
                </c:pt>
                <c:pt idx="256">
                  <c:v>0.12945153156946021</c:v>
                </c:pt>
                <c:pt idx="257">
                  <c:v>0.12815290264235304</c:v>
                </c:pt>
                <c:pt idx="258">
                  <c:v>0.12684371415514903</c:v>
                </c:pt>
                <c:pt idx="259">
                  <c:v>0.12552424072545379</c:v>
                </c:pt>
                <c:pt idx="260">
                  <c:v>0.12419475927584456</c:v>
                </c:pt>
                <c:pt idx="261">
                  <c:v>0.12285554899269452</c:v>
                </c:pt>
                <c:pt idx="262">
                  <c:v>0.12150689128574117</c:v>
                </c:pt>
                <c:pt idx="263">
                  <c:v>0.12014906974847119</c:v>
                </c:pt>
                <c:pt idx="264">
                  <c:v>0.11878237011940225</c:v>
                </c:pt>
                <c:pt idx="265">
                  <c:v>0.11740708024433827</c:v>
                </c:pt>
                <c:pt idx="266">
                  <c:v>0.11602349003968898</c:v>
                </c:pt>
                <c:pt idx="267">
                  <c:v>0.11463189145693699</c:v>
                </c:pt>
                <c:pt idx="268">
                  <c:v>0.11323257844835052</c:v>
                </c:pt>
                <c:pt idx="269">
                  <c:v>0.11182584693403698</c:v>
                </c:pt>
                <c:pt idx="270">
                  <c:v>0.11041199477044204</c:v>
                </c:pt>
                <c:pt idx="271">
                  <c:v>0.1089913217204008</c:v>
                </c:pt>
                <c:pt idx="272">
                  <c:v>0.10756412942485763</c:v>
                </c:pt>
                <c:pt idx="273">
                  <c:v>0.1061307213763726</c:v>
                </c:pt>
                <c:pt idx="274">
                  <c:v>0.10469140289454128</c:v>
                </c:pt>
                <c:pt idx="275">
                  <c:v>0.10324648110346245</c:v>
                </c:pt>
                <c:pt idx="276">
                  <c:v>0.10179626491139532</c:v>
                </c:pt>
                <c:pt idx="277">
                  <c:v>0.10034106499275204</c:v>
                </c:pt>
                <c:pt idx="278">
                  <c:v>9.8881193772586848E-2</c:v>
                </c:pt>
                <c:pt idx="279">
                  <c:v>9.7416965413747364E-2</c:v>
                </c:pt>
                <c:pt idx="280">
                  <c:v>9.594869580686366E-2</c:v>
                </c:pt>
                <c:pt idx="281">
                  <c:v>9.4476702563364892E-2</c:v>
                </c:pt>
                <c:pt idx="282">
                  <c:v>9.3001305011720478E-2</c:v>
                </c:pt>
                <c:pt idx="283">
                  <c:v>9.152282419711856E-2</c:v>
                </c:pt>
                <c:pt idx="284">
                  <c:v>9.0041582884806834E-2</c:v>
                </c:pt>
                <c:pt idx="285">
                  <c:v>8.8557905567333381E-2</c:v>
                </c:pt>
                <c:pt idx="286">
                  <c:v>8.707211847594494E-2</c:v>
                </c:pt>
                <c:pt idx="287">
                  <c:v>8.5584549596412443E-2</c:v>
                </c:pt>
                <c:pt idx="288">
                  <c:v>8.4095528689573693E-2</c:v>
                </c:pt>
                <c:pt idx="289">
                  <c:v>8.260538731690624E-2</c:v>
                </c:pt>
                <c:pt idx="290">
                  <c:v>8.1114458871456033E-2</c:v>
                </c:pt>
                <c:pt idx="291">
                  <c:v>7.9623078614481826E-2</c:v>
                </c:pt>
                <c:pt idx="292">
                  <c:v>7.8131583718190886E-2</c:v>
                </c:pt>
                <c:pt idx="293">
                  <c:v>7.6640313314974909E-2</c:v>
                </c:pt>
                <c:pt idx="294">
                  <c:v>7.5149608553580827E-2</c:v>
                </c:pt>
                <c:pt idx="295">
                  <c:v>7.3659812662686466E-2</c:v>
                </c:pt>
                <c:pt idx="296">
                  <c:v>7.2171271022384506E-2</c:v>
                </c:pt>
                <c:pt idx="297">
                  <c:v>7.0684331244114371E-2</c:v>
                </c:pt>
                <c:pt idx="298">
                  <c:v>6.9199343259628801E-2</c:v>
                </c:pt>
                <c:pt idx="299">
                  <c:v>6.7716659419620767E-2</c:v>
                </c:pt>
                <c:pt idx="300">
                  <c:v>6.623663460269015E-2</c:v>
                </c:pt>
                <c:pt idx="301">
                  <c:v>6.4759626335382528E-2</c:v>
                </c:pt>
                <c:pt idx="302">
                  <c:v>6.3285994924090677E-2</c:v>
                </c:pt>
                <c:pt idx="303">
                  <c:v>6.1816103599674647E-2</c:v>
                </c:pt>
                <c:pt idx="304">
                  <c:v>6.0350318675729445E-2</c:v>
                </c:pt>
                <c:pt idx="305">
                  <c:v>5.8889009721500511E-2</c:v>
                </c:pt>
                <c:pt idx="306">
                  <c:v>5.7432549750542031E-2</c:v>
                </c:pt>
                <c:pt idx="307">
                  <c:v>5.5981315426297758E-2</c:v>
                </c:pt>
                <c:pt idx="308">
                  <c:v>5.4535687285892455E-2</c:v>
                </c:pt>
                <c:pt idx="309">
                  <c:v>5.3096049983535031E-2</c:v>
                </c:pt>
                <c:pt idx="310">
                  <c:v>5.1662792555055327E-2</c:v>
                </c:pt>
                <c:pt idx="311">
                  <c:v>5.0236308705240498E-2</c:v>
                </c:pt>
                <c:pt idx="312">
                  <c:v>4.8816997119785419E-2</c:v>
                </c:pt>
                <c:pt idx="313">
                  <c:v>4.7405261803838104E-2</c:v>
                </c:pt>
                <c:pt idx="314">
                  <c:v>4.6001512449313102E-2</c:v>
                </c:pt>
                <c:pt idx="315">
                  <c:v>4.4606164833346486E-2</c:v>
                </c:pt>
                <c:pt idx="316">
                  <c:v>4.3219641250498424E-2</c:v>
                </c:pt>
                <c:pt idx="317">
                  <c:v>4.1842370981561461E-2</c:v>
                </c:pt>
                <c:pt idx="318">
                  <c:v>4.0474790802117015E-2</c:v>
                </c:pt>
                <c:pt idx="319">
                  <c:v>3.9117345534296806E-2</c:v>
                </c:pt>
                <c:pt idx="320">
                  <c:v>3.7770488645554677E-2</c:v>
                </c:pt>
                <c:pt idx="321">
                  <c:v>3.6434682898651087E-2</c:v>
                </c:pt>
                <c:pt idx="322">
                  <c:v>3.5110401057483531E-2</c:v>
                </c:pt>
                <c:pt idx="323">
                  <c:v>3.3798126653893076E-2</c:v>
                </c:pt>
                <c:pt idx="324">
                  <c:v>3.2498354821121532E-2</c:v>
                </c:pt>
                <c:pt idx="325">
                  <c:v>3.1211593200213369E-2</c:v>
                </c:pt>
                <c:pt idx="326">
                  <c:v>2.9938362926348716E-2</c:v>
                </c:pt>
                <c:pt idx="327">
                  <c:v>2.8679199702876038E-2</c:v>
                </c:pt>
                <c:pt idx="328">
                  <c:v>2.743465497169115E-2</c:v>
                </c:pt>
                <c:pt idx="329">
                  <c:v>2.6205297189608259E-2</c:v>
                </c:pt>
                <c:pt idx="330">
                  <c:v>2.4991713221490464E-2</c:v>
                </c:pt>
                <c:pt idx="331">
                  <c:v>2.3794509862187025E-2</c:v>
                </c:pt>
                <c:pt idx="332">
                  <c:v>2.261431550076928E-2</c:v>
                </c:pt>
                <c:pt idx="333">
                  <c:v>2.1451781942213175E-2</c:v>
                </c:pt>
                <c:pt idx="334">
                  <c:v>2.0307586403545512E-2</c:v>
                </c:pt>
                <c:pt idx="335">
                  <c:v>1.9182433703626645E-2</c:v>
                </c:pt>
                <c:pt idx="336">
                  <c:v>1.8077058668189341E-2</c:v>
                </c:pt>
                <c:pt idx="337">
                  <c:v>1.6992228774574118E-2</c:v>
                </c:pt>
                <c:pt idx="338">
                  <c:v>1.5764181918603109E-2</c:v>
                </c:pt>
                <c:pt idx="339">
                  <c:v>1.445686457345881E-2</c:v>
                </c:pt>
                <c:pt idx="340">
                  <c:v>1.3210763001860665E-2</c:v>
                </c:pt>
                <c:pt idx="341">
                  <c:v>1.2025375081093678E-2</c:v>
                </c:pt>
                <c:pt idx="342">
                  <c:v>1.0900172946863462E-2</c:v>
                </c:pt>
                <c:pt idx="343">
                  <c:v>9.8346036093415346E-3</c:v>
                </c:pt>
                <c:pt idx="344">
                  <c:v>8.8280895809020096E-3</c:v>
                </c:pt>
                <c:pt idx="345">
                  <c:v>7.8800295149980791E-3</c:v>
                </c:pt>
                <c:pt idx="346">
                  <c:v>6.9897988556247648E-3</c:v>
                </c:pt>
                <c:pt idx="347">
                  <c:v>6.1567504968039997E-3</c:v>
                </c:pt>
                <c:pt idx="348">
                  <c:v>5.3802154515256474E-3</c:v>
                </c:pt>
                <c:pt idx="349">
                  <c:v>4.6595035295722634E-3</c:v>
                </c:pt>
                <c:pt idx="350">
                  <c:v>3.9939040236478922E-3</c:v>
                </c:pt>
                <c:pt idx="351">
                  <c:v>3.3826864032287466E-3</c:v>
                </c:pt>
                <c:pt idx="352">
                  <c:v>2.8251010155449703E-3</c:v>
                </c:pt>
                <c:pt idx="353">
                  <c:v>2.3203797930951096E-3</c:v>
                </c:pt>
                <c:pt idx="354">
                  <c:v>1.8677369670798843E-3</c:v>
                </c:pt>
                <c:pt idx="355">
                  <c:v>1.46636978611665E-3</c:v>
                </c:pt>
                <c:pt idx="356">
                  <c:v>1.1154592395351375E-3</c:v>
                </c:pt>
                <c:pt idx="357">
                  <c:v>8.1417078441358586E-4</c:v>
                </c:pt>
                <c:pt idx="358">
                  <c:v>5.6165507511239101E-4</c:v>
                </c:pt>
                <c:pt idx="359">
                  <c:v>3.5704869276223186E-4</c:v>
                </c:pt>
                <c:pt idx="360">
                  <c:v>1.9947486696162325E-4</c:v>
                </c:pt>
                <c:pt idx="361">
                  <c:v>8.8044153322072756E-5</c:v>
                </c:pt>
                <c:pt idx="362">
                  <c:v>2.1855034769453724E-5</c:v>
                </c:pt>
                <c:pt idx="363">
                  <c:v>-3.1984414318810636E-9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05-4847-BE74-FA056E1A8C57}"/>
            </c:ext>
          </c:extLst>
        </c:ser>
        <c:ser>
          <c:idx val="0"/>
          <c:order val="1"/>
          <c:tx>
            <c:strRef>
              <c:f>变压器设计!$AV$4</c:f>
              <c:strCache>
                <c:ptCount val="1"/>
                <c:pt idx="0">
                  <c:v>Io_L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变压器设计!$AV$7:$AV$370</c:f>
              <c:numCache>
                <c:formatCode>General</c:formatCode>
                <c:ptCount val="364"/>
                <c:pt idx="0">
                  <c:v>-3.020889929354949E-9</c:v>
                </c:pt>
                <c:pt idx="1">
                  <c:v>2.033368899074389E-5</c:v>
                </c:pt>
                <c:pt idx="2">
                  <c:v>8.1903420986151923E-5</c:v>
                </c:pt>
                <c:pt idx="3">
                  <c:v>1.85535817566564E-4</c:v>
                </c:pt>
                <c:pt idx="4">
                  <c:v>3.3205096574039577E-4</c:v>
                </c:pt>
                <c:pt idx="5">
                  <c:v>5.2225769179899671E-4</c:v>
                </c:pt>
                <c:pt idx="6">
                  <c:v>7.5695271696484088E-4</c:v>
                </c:pt>
                <c:pt idx="7">
                  <c:v>1.0369200535070716E-3</c:v>
                </c:pt>
                <c:pt idx="8">
                  <c:v>1.362930353103116E-3</c:v>
                </c:pt>
                <c:pt idx="9">
                  <c:v>1.7357402468320307E-3</c:v>
                </c:pt>
                <c:pt idx="10">
                  <c:v>2.1560916851028201E-3</c:v>
                </c:pt>
                <c:pt idx="11">
                  <c:v>2.6247112801695868E-3</c:v>
                </c:pt>
                <c:pt idx="12">
                  <c:v>3.14230965247213E-3</c:v>
                </c:pt>
                <c:pt idx="13">
                  <c:v>3.7095807816050724E-3</c:v>
                </c:pt>
                <c:pt idx="14">
                  <c:v>4.3272013625619927E-3</c:v>
                </c:pt>
                <c:pt idx="15">
                  <c:v>4.9958301678372612E-3</c:v>
                </c:pt>
                <c:pt idx="16">
                  <c:v>5.7161074159389185E-3</c:v>
                </c:pt>
                <c:pt idx="17">
                  <c:v>6.4886541468504415E-3</c:v>
                </c:pt>
                <c:pt idx="18">
                  <c:v>7.3140716049699397E-3</c:v>
                </c:pt>
                <c:pt idx="19">
                  <c:v>8.1929406300482854E-3</c:v>
                </c:pt>
                <c:pt idx="20">
                  <c:v>9.1258210566420601E-3</c:v>
                </c:pt>
                <c:pt idx="21">
                  <c:v>1.0113251122591482E-2</c:v>
                </c:pt>
                <c:pt idx="22">
                  <c:v>1.1155746887028532E-2</c:v>
                </c:pt>
                <c:pt idx="23">
                  <c:v>1.2253801658414321E-2</c:v>
                </c:pt>
                <c:pt idx="24">
                  <c:v>1.3407885433099268E-2</c:v>
                </c:pt>
                <c:pt idx="25">
                  <c:v>1.4548487480992143E-2</c:v>
                </c:pt>
                <c:pt idx="26">
                  <c:v>1.5539764227607583E-2</c:v>
                </c:pt>
                <c:pt idx="27">
                  <c:v>1.6552456543304454E-2</c:v>
                </c:pt>
                <c:pt idx="28">
                  <c:v>1.7585817073149577E-2</c:v>
                </c:pt>
                <c:pt idx="29">
                  <c:v>1.8639128290107859E-2</c:v>
                </c:pt>
                <c:pt idx="30">
                  <c:v>1.9711700204205009E-2</c:v>
                </c:pt>
                <c:pt idx="31">
                  <c:v>2.0802868267517118E-2</c:v>
                </c:pt>
                <c:pt idx="32">
                  <c:v>2.1911991456196225E-2</c:v>
                </c:pt>
                <c:pt idx="33">
                  <c:v>2.3038450512781666E-2</c:v>
                </c:pt>
                <c:pt idx="34">
                  <c:v>2.4181646333840835E-2</c:v>
                </c:pt>
                <c:pt idx="35">
                  <c:v>2.5340998489563747E-2</c:v>
                </c:pt>
                <c:pt idx="36">
                  <c:v>2.651594386333082E-2</c:v>
                </c:pt>
                <c:pt idx="37">
                  <c:v>2.7705935400506473E-2</c:v>
                </c:pt>
                <c:pt idx="40">
                  <c:v>2.8910440956803011E-2</c:v>
                </c:pt>
                <c:pt idx="41">
                  <c:v>3.0128942237528638E-2</c:v>
                </c:pt>
                <c:pt idx="42">
                  <c:v>3.1360933819892321E-2</c:v>
                </c:pt>
                <c:pt idx="43">
                  <c:v>3.2605922251305888E-2</c:v>
                </c:pt>
                <c:pt idx="45">
                  <c:v>3.3863425217303844E-2</c:v>
                </c:pt>
                <c:pt idx="46">
                  <c:v>3.5132970773311553E-2</c:v>
                </c:pt>
                <c:pt idx="47">
                  <c:v>3.641409663503592E-2</c:v>
                </c:pt>
                <c:pt idx="48">
                  <c:v>3.7706349522739144E-2</c:v>
                </c:pt>
                <c:pt idx="49">
                  <c:v>3.9009284555092769E-2</c:v>
                </c:pt>
                <c:pt idx="50">
                  <c:v>4.0322464688700488E-2</c:v>
                </c:pt>
                <c:pt idx="51">
                  <c:v>4.1645460199729763E-2</c:v>
                </c:pt>
                <c:pt idx="52">
                  <c:v>4.2977848204408135E-2</c:v>
                </c:pt>
                <c:pt idx="53">
                  <c:v>4.4319212215425972E-2</c:v>
                </c:pt>
                <c:pt idx="54">
                  <c:v>4.5669141731543225E-2</c:v>
                </c:pt>
                <c:pt idx="55">
                  <c:v>4.7027231857930084E-2</c:v>
                </c:pt>
                <c:pt idx="56">
                  <c:v>4.8393082954981154E-2</c:v>
                </c:pt>
                <c:pt idx="57">
                  <c:v>4.9766300313532193E-2</c:v>
                </c:pt>
                <c:pt idx="58">
                  <c:v>5.1146493854579922E-2</c:v>
                </c:pt>
                <c:pt idx="59">
                  <c:v>5.253327785176188E-2</c:v>
                </c:pt>
                <c:pt idx="60">
                  <c:v>5.3926270674994288E-2</c:v>
                </c:pt>
                <c:pt idx="61">
                  <c:v>5.5325094553793905E-2</c:v>
                </c:pt>
                <c:pt idx="62">
                  <c:v>5.6729375358927657E-2</c:v>
                </c:pt>
                <c:pt idx="63">
                  <c:v>5.8138742401139483E-2</c:v>
                </c:pt>
                <c:pt idx="64">
                  <c:v>5.9552828245800916E-2</c:v>
                </c:pt>
                <c:pt idx="65">
                  <c:v>6.0971268542420798E-2</c:v>
                </c:pt>
                <c:pt idx="66">
                  <c:v>6.2393701868029429E-2</c:v>
                </c:pt>
                <c:pt idx="67">
                  <c:v>6.3819769583527336E-2</c:v>
                </c:pt>
                <c:pt idx="68">
                  <c:v>6.5249115702155316E-2</c:v>
                </c:pt>
                <c:pt idx="69">
                  <c:v>6.6681386769304823E-2</c:v>
                </c:pt>
                <c:pt idx="70">
                  <c:v>6.8116231752944303E-2</c:v>
                </c:pt>
                <c:pt idx="71">
                  <c:v>6.9553301943988885E-2</c:v>
                </c:pt>
                <c:pt idx="72">
                  <c:v>7.0992250865987983E-2</c:v>
                </c:pt>
                <c:pt idx="73">
                  <c:v>7.2432734193550882E-2</c:v>
                </c:pt>
                <c:pt idx="74">
                  <c:v>7.3874409678968272E-2</c:v>
                </c:pt>
                <c:pt idx="75">
                  <c:v>7.5316937086525981E-2</c:v>
                </c:pt>
                <c:pt idx="76">
                  <c:v>7.6759978134042131E-2</c:v>
                </c:pt>
                <c:pt idx="77">
                  <c:v>7.8203196441187645E-2</c:v>
                </c:pt>
                <c:pt idx="78">
                  <c:v>7.9646257484182387E-2</c:v>
                </c:pt>
                <c:pt idx="79">
                  <c:v>8.1088828556482723E-2</c:v>
                </c:pt>
                <c:pt idx="80">
                  <c:v>8.2530578735103471E-2</c:v>
                </c:pt>
                <c:pt idx="81">
                  <c:v>8.3971178852238676E-2</c:v>
                </c:pt>
                <c:pt idx="82">
                  <c:v>8.5410301471866401E-2</c:v>
                </c:pt>
                <c:pt idx="83">
                  <c:v>8.6847620871044098E-2</c:v>
                </c:pt>
                <c:pt idx="84">
                  <c:v>8.8282813025616899E-2</c:v>
                </c:pt>
                <c:pt idx="85">
                  <c:v>8.9715555600079294E-2</c:v>
                </c:pt>
                <c:pt idx="86">
                  <c:v>9.1145527941346338E-2</c:v>
                </c:pt>
                <c:pt idx="87">
                  <c:v>9.2572411076203037E-2</c:v>
                </c:pt>
                <c:pt idx="88">
                  <c:v>9.3995887712217521E-2</c:v>
                </c:pt>
                <c:pt idx="89">
                  <c:v>9.5415642241911847E-2</c:v>
                </c:pt>
                <c:pt idx="90">
                  <c:v>9.6831360749998832E-2</c:v>
                </c:pt>
                <c:pt idx="91">
                  <c:v>9.8242731023502936E-2</c:v>
                </c:pt>
                <c:pt idx="92">
                  <c:v>9.9649442564593169E-2</c:v>
                </c:pt>
                <c:pt idx="93">
                  <c:v>0.10105118660596633</c:v>
                </c:pt>
                <c:pt idx="94">
                  <c:v>0.10244765612862457</c:v>
                </c:pt>
                <c:pt idx="95">
                  <c:v>0.10383854588190507</c:v>
                </c:pt>
                <c:pt idx="96">
                  <c:v>0.10522355240561967</c:v>
                </c:pt>
                <c:pt idx="97">
                  <c:v>0.106602374054177</c:v>
                </c:pt>
                <c:pt idx="98">
                  <c:v>0.10797471102255964</c:v>
                </c:pt>
                <c:pt idx="99">
                  <c:v>0.10934026537404018</c:v>
                </c:pt>
                <c:pt idx="100">
                  <c:v>0.11069874106952279</c:v>
                </c:pt>
                <c:pt idx="101">
                  <c:v>0.1120498439984017</c:v>
                </c:pt>
                <c:pt idx="102">
                  <c:v>0.11339328201083829</c:v>
                </c:pt>
                <c:pt idx="103">
                  <c:v>0.11472876495135489</c:v>
                </c:pt>
                <c:pt idx="104">
                  <c:v>0.11605600469365629</c:v>
                </c:pt>
                <c:pt idx="105">
                  <c:v>0.11737471517658753</c:v>
                </c:pt>
                <c:pt idx="106">
                  <c:v>0.11868461244114502</c:v>
                </c:pt>
                <c:pt idx="107">
                  <c:v>0.11998541466845924</c:v>
                </c:pt>
                <c:pt idx="108">
                  <c:v>0.12127684221867072</c:v>
                </c:pt>
                <c:pt idx="109">
                  <c:v>0.12255861767062734</c:v>
                </c:pt>
                <c:pt idx="110">
                  <c:v>0.12383046586232845</c:v>
                </c:pt>
                <c:pt idx="111">
                  <c:v>0.12509211393205066</c:v>
                </c:pt>
                <c:pt idx="112">
                  <c:v>0.12634329136008723</c:v>
                </c:pt>
                <c:pt idx="113">
                  <c:v>0.12758373001104062</c:v>
                </c:pt>
                <c:pt idx="114">
                  <c:v>0.12881316417660463</c:v>
                </c:pt>
                <c:pt idx="115">
                  <c:v>0.13003133061878144</c:v>
                </c:pt>
                <c:pt idx="116">
                  <c:v>0.13123796861347412</c:v>
                </c:pt>
                <c:pt idx="117">
                  <c:v>0.13243281999440365</c:v>
                </c:pt>
                <c:pt idx="118">
                  <c:v>0.13361562919729675</c:v>
                </c:pt>
                <c:pt idx="119">
                  <c:v>0.13478614330429461</c:v>
                </c:pt>
                <c:pt idx="120">
                  <c:v>0.13594411208853516</c:v>
                </c:pt>
                <c:pt idx="121">
                  <c:v>0.13708928805886153</c:v>
                </c:pt>
                <c:pt idx="122">
                  <c:v>0.13822142650461183</c:v>
                </c:pt>
                <c:pt idx="123">
                  <c:v>0.13934028554044683</c:v>
                </c:pt>
                <c:pt idx="124">
                  <c:v>0.14044562615117404</c:v>
                </c:pt>
                <c:pt idx="125">
                  <c:v>0.14153721223652649</c:v>
                </c:pt>
                <c:pt idx="126">
                  <c:v>0.14261481065585846</c:v>
                </c:pt>
                <c:pt idx="127">
                  <c:v>0.14367819127271855</c:v>
                </c:pt>
                <c:pt idx="128">
                  <c:v>0.14472712699926518</c:v>
                </c:pt>
                <c:pt idx="129">
                  <c:v>0.14576139384048664</c:v>
                </c:pt>
                <c:pt idx="130">
                  <c:v>0.146780770938194</c:v>
                </c:pt>
                <c:pt idx="131">
                  <c:v>0.14778504061475056</c:v>
                </c:pt>
                <c:pt idx="132">
                  <c:v>0.14877398841650794</c:v>
                </c:pt>
                <c:pt idx="133">
                  <c:v>0.14974740315691643</c:v>
                </c:pt>
                <c:pt idx="134">
                  <c:v>0.15070507695927823</c:v>
                </c:pt>
                <c:pt idx="135">
                  <c:v>0.15164680529911681</c:v>
                </c:pt>
                <c:pt idx="136">
                  <c:v>0.15257238704613035</c:v>
                </c:pt>
                <c:pt idx="137">
                  <c:v>0.15348162450570502</c:v>
                </c:pt>
                <c:pt idx="138">
                  <c:v>0.1543743234599585</c:v>
                </c:pt>
                <c:pt idx="139">
                  <c:v>0.15525029320828895</c:v>
                </c:pt>
                <c:pt idx="140">
                  <c:v>0.15610934660740458</c:v>
                </c:pt>
                <c:pt idx="141">
                  <c:v>0.15695130011080818</c:v>
                </c:pt>
                <c:pt idx="142">
                  <c:v>0.15777597380771363</c:v>
                </c:pt>
                <c:pt idx="143">
                  <c:v>0.15858319146137106</c:v>
                </c:pt>
                <c:pt idx="144">
                  <c:v>0.1593727805467787</c:v>
                </c:pt>
                <c:pt idx="145">
                  <c:v>0.16014457228775933</c:v>
                </c:pt>
                <c:pt idx="146">
                  <c:v>0.16089840169338049</c:v>
                </c:pt>
                <c:pt idx="147">
                  <c:v>0.16163410759369848</c:v>
                </c:pt>
                <c:pt idx="148">
                  <c:v>0.16235153267480573</c:v>
                </c:pt>
                <c:pt idx="149">
                  <c:v>0.16305052351316385</c:v>
                </c:pt>
                <c:pt idx="150">
                  <c:v>0.16373093060920235</c:v>
                </c:pt>
                <c:pt idx="151">
                  <c:v>0.16439260842016565</c:v>
                </c:pt>
                <c:pt idx="152">
                  <c:v>0.16503541539219249</c:v>
                </c:pt>
                <c:pt idx="153">
                  <c:v>0.16565921399160946</c:v>
                </c:pt>
                <c:pt idx="154">
                  <c:v>0.16626387073542273</c:v>
                </c:pt>
                <c:pt idx="155">
                  <c:v>0.16684925622099384</c:v>
                </c:pt>
                <c:pt idx="156">
                  <c:v>0.16741524515488287</c:v>
                </c:pt>
                <c:pt idx="157">
                  <c:v>0.16796171638084614</c:v>
                </c:pt>
                <c:pt idx="158">
                  <c:v>0.16848855290697279</c:v>
                </c:pt>
                <c:pt idx="159">
                  <c:v>0.16899564193194905</c:v>
                </c:pt>
                <c:pt idx="160">
                  <c:v>0.16948287487043595</c:v>
                </c:pt>
                <c:pt idx="161">
                  <c:v>0.16995014737754763</c:v>
                </c:pt>
                <c:pt idx="162">
                  <c:v>0.17039735937242148</c:v>
                </c:pt>
                <c:pt idx="163">
                  <c:v>0.17082441506086457</c:v>
                </c:pt>
                <c:pt idx="164">
                  <c:v>0.17123122295706925</c:v>
                </c:pt>
                <c:pt idx="165">
                  <c:v>0.17161769590438625</c:v>
                </c:pt>
                <c:pt idx="166">
                  <c:v>0.17198375109514441</c:v>
                </c:pt>
                <c:pt idx="167">
                  <c:v>0.17232931008951108</c:v>
                </c:pt>
                <c:pt idx="168">
                  <c:v>0.17265429883337999</c:v>
                </c:pt>
                <c:pt idx="169">
                  <c:v>0.17295864767528282</c:v>
                </c:pt>
                <c:pt idx="170">
                  <c:v>0.17324229138231312</c:v>
                </c:pt>
                <c:pt idx="171">
                  <c:v>0.17350516915505737</c:v>
                </c:pt>
                <c:pt idx="172">
                  <c:v>0.17374722464152564</c:v>
                </c:pt>
                <c:pt idx="173">
                  <c:v>0.17396840595007601</c:v>
                </c:pt>
                <c:pt idx="174">
                  <c:v>0.17416866566132569</c:v>
                </c:pt>
                <c:pt idx="175">
                  <c:v>0.17434796083904486</c:v>
                </c:pt>
                <c:pt idx="176">
                  <c:v>0.17450625304002829</c:v>
                </c:pt>
                <c:pt idx="177">
                  <c:v>0.17464350832293821</c:v>
                </c:pt>
                <c:pt idx="178">
                  <c:v>0.17475969725611787</c:v>
                </c:pt>
                <c:pt idx="179">
                  <c:v>0.17485479492436906</c:v>
                </c:pt>
                <c:pt idx="180">
                  <c:v>0.17492878093469286</c:v>
                </c:pt>
                <c:pt idx="181">
                  <c:v>0.1749816394209896</c:v>
                </c:pt>
                <c:pt idx="182">
                  <c:v>0.17501335904771675</c:v>
                </c:pt>
                <c:pt idx="183">
                  <c:v>0.17502393301250294</c:v>
                </c:pt>
                <c:pt idx="184">
                  <c:v>0.17501335904771675</c:v>
                </c:pt>
                <c:pt idx="185">
                  <c:v>0.1749816394209896</c:v>
                </c:pt>
                <c:pt idx="186">
                  <c:v>0.17492878093469286</c:v>
                </c:pt>
                <c:pt idx="187">
                  <c:v>0.17485479492436906</c:v>
                </c:pt>
                <c:pt idx="188">
                  <c:v>0.17475969725611787</c:v>
                </c:pt>
                <c:pt idx="189">
                  <c:v>0.17464350832293821</c:v>
                </c:pt>
                <c:pt idx="190">
                  <c:v>0.17450625304002829</c:v>
                </c:pt>
                <c:pt idx="191">
                  <c:v>0.17434796083904486</c:v>
                </c:pt>
                <c:pt idx="192">
                  <c:v>0.17416866566132569</c:v>
                </c:pt>
                <c:pt idx="193">
                  <c:v>0.17396840595007601</c:v>
                </c:pt>
                <c:pt idx="194">
                  <c:v>0.17374722464152567</c:v>
                </c:pt>
                <c:pt idx="195">
                  <c:v>0.17350516915505737</c:v>
                </c:pt>
                <c:pt idx="196">
                  <c:v>0.17324229138231312</c:v>
                </c:pt>
                <c:pt idx="197">
                  <c:v>0.17295864767528282</c:v>
                </c:pt>
                <c:pt idx="198">
                  <c:v>0.17265429883338007</c:v>
                </c:pt>
                <c:pt idx="199">
                  <c:v>0.17232931008951108</c:v>
                </c:pt>
                <c:pt idx="200">
                  <c:v>0.17198375109514441</c:v>
                </c:pt>
                <c:pt idx="201">
                  <c:v>0.17161769590438616</c:v>
                </c:pt>
                <c:pt idx="202">
                  <c:v>0.17123122295706925</c:v>
                </c:pt>
                <c:pt idx="203">
                  <c:v>0.17082441506086457</c:v>
                </c:pt>
                <c:pt idx="204">
                  <c:v>0.17039735937242148</c:v>
                </c:pt>
                <c:pt idx="205">
                  <c:v>0.16995014737754763</c:v>
                </c:pt>
                <c:pt idx="206">
                  <c:v>0.16948287487043595</c:v>
                </c:pt>
                <c:pt idx="207">
                  <c:v>0.16899564193194908</c:v>
                </c:pt>
                <c:pt idx="208">
                  <c:v>0.16848855290697279</c:v>
                </c:pt>
                <c:pt idx="209">
                  <c:v>0.16796171638084614</c:v>
                </c:pt>
                <c:pt idx="210">
                  <c:v>0.16741524515488293</c:v>
                </c:pt>
                <c:pt idx="211">
                  <c:v>0.16684925622099384</c:v>
                </c:pt>
                <c:pt idx="212">
                  <c:v>0.16626387073542273</c:v>
                </c:pt>
                <c:pt idx="213">
                  <c:v>0.16565921399160946</c:v>
                </c:pt>
                <c:pt idx="214">
                  <c:v>0.16503541539219249</c:v>
                </c:pt>
                <c:pt idx="215">
                  <c:v>0.16439260842016565</c:v>
                </c:pt>
                <c:pt idx="216">
                  <c:v>0.16373093060920235</c:v>
                </c:pt>
                <c:pt idx="217">
                  <c:v>0.16305052351316393</c:v>
                </c:pt>
                <c:pt idx="218">
                  <c:v>0.16235153267480573</c:v>
                </c:pt>
                <c:pt idx="219">
                  <c:v>0.16163410759369848</c:v>
                </c:pt>
                <c:pt idx="220">
                  <c:v>0.16089840169338057</c:v>
                </c:pt>
                <c:pt idx="221">
                  <c:v>0.16014457228775933</c:v>
                </c:pt>
                <c:pt idx="222">
                  <c:v>0.1593727805467787</c:v>
                </c:pt>
                <c:pt idx="223">
                  <c:v>0.15858319146137109</c:v>
                </c:pt>
                <c:pt idx="224">
                  <c:v>0.15777597380771363</c:v>
                </c:pt>
                <c:pt idx="225">
                  <c:v>0.15695130011080818</c:v>
                </c:pt>
                <c:pt idx="226">
                  <c:v>0.15610934660740458</c:v>
                </c:pt>
                <c:pt idx="227">
                  <c:v>0.15525029320828895</c:v>
                </c:pt>
                <c:pt idx="228">
                  <c:v>0.1543743234599585</c:v>
                </c:pt>
                <c:pt idx="229">
                  <c:v>0.15348162450570502</c:v>
                </c:pt>
                <c:pt idx="230">
                  <c:v>0.15257238704613041</c:v>
                </c:pt>
                <c:pt idx="231">
                  <c:v>0.15164680529911681</c:v>
                </c:pt>
                <c:pt idx="232">
                  <c:v>0.15070507695927826</c:v>
                </c:pt>
                <c:pt idx="233">
                  <c:v>0.14974740315691648</c:v>
                </c:pt>
                <c:pt idx="234">
                  <c:v>0.14877398841650794</c:v>
                </c:pt>
                <c:pt idx="235">
                  <c:v>0.14778504061475053</c:v>
                </c:pt>
                <c:pt idx="236">
                  <c:v>0.14678077093819397</c:v>
                </c:pt>
                <c:pt idx="237">
                  <c:v>0.14576139384048661</c:v>
                </c:pt>
                <c:pt idx="238">
                  <c:v>0.14472712699926524</c:v>
                </c:pt>
                <c:pt idx="239">
                  <c:v>0.14367819127271866</c:v>
                </c:pt>
                <c:pt idx="240">
                  <c:v>0.14261481065585846</c:v>
                </c:pt>
                <c:pt idx="241">
                  <c:v>0.14153721223652654</c:v>
                </c:pt>
                <c:pt idx="242">
                  <c:v>0.14044562615117404</c:v>
                </c:pt>
                <c:pt idx="243">
                  <c:v>0.13934028554044692</c:v>
                </c:pt>
                <c:pt idx="244">
                  <c:v>0.13822142650461183</c:v>
                </c:pt>
                <c:pt idx="245">
                  <c:v>0.13708928805886153</c:v>
                </c:pt>
                <c:pt idx="246">
                  <c:v>0.13594411208853519</c:v>
                </c:pt>
                <c:pt idx="247">
                  <c:v>0.13478614330429464</c:v>
                </c:pt>
                <c:pt idx="248">
                  <c:v>0.13361562919729683</c:v>
                </c:pt>
                <c:pt idx="249">
                  <c:v>0.13243281999440365</c:v>
                </c:pt>
                <c:pt idx="250">
                  <c:v>0.13123796861347414</c:v>
                </c:pt>
                <c:pt idx="251">
                  <c:v>0.13003133061878144</c:v>
                </c:pt>
                <c:pt idx="252">
                  <c:v>0.12881316417660466</c:v>
                </c:pt>
                <c:pt idx="253">
                  <c:v>0.12758373001104067</c:v>
                </c:pt>
                <c:pt idx="254">
                  <c:v>0.12634329136008729</c:v>
                </c:pt>
                <c:pt idx="255">
                  <c:v>0.12509211393205066</c:v>
                </c:pt>
                <c:pt idx="256">
                  <c:v>0.1238304658623285</c:v>
                </c:pt>
                <c:pt idx="257">
                  <c:v>0.12255861767062734</c:v>
                </c:pt>
                <c:pt idx="258">
                  <c:v>0.12127684221867072</c:v>
                </c:pt>
                <c:pt idx="259">
                  <c:v>0.11998541466845924</c:v>
                </c:pt>
                <c:pt idx="260">
                  <c:v>0.1186846124411451</c:v>
                </c:pt>
                <c:pt idx="261">
                  <c:v>0.1173747151765876</c:v>
                </c:pt>
                <c:pt idx="262">
                  <c:v>0.11605600469365634</c:v>
                </c:pt>
                <c:pt idx="263">
                  <c:v>0.11472876495135489</c:v>
                </c:pt>
                <c:pt idx="264">
                  <c:v>0.11339328201083829</c:v>
                </c:pt>
                <c:pt idx="265">
                  <c:v>0.11204984399840162</c:v>
                </c:pt>
                <c:pt idx="266">
                  <c:v>0.11069874106952279</c:v>
                </c:pt>
                <c:pt idx="267">
                  <c:v>0.10934026537404025</c:v>
                </c:pt>
                <c:pt idx="268">
                  <c:v>0.10797471102255964</c:v>
                </c:pt>
                <c:pt idx="269">
                  <c:v>0.106602374054177</c:v>
                </c:pt>
                <c:pt idx="270">
                  <c:v>0.10522355240561976</c:v>
                </c:pt>
                <c:pt idx="271">
                  <c:v>0.10383854588190514</c:v>
                </c:pt>
                <c:pt idx="272">
                  <c:v>0.10244765612862457</c:v>
                </c:pt>
                <c:pt idx="273">
                  <c:v>0.10105118660596633</c:v>
                </c:pt>
                <c:pt idx="274">
                  <c:v>9.9649442564593224E-2</c:v>
                </c:pt>
                <c:pt idx="275">
                  <c:v>9.8242731023502894E-2</c:v>
                </c:pt>
                <c:pt idx="276">
                  <c:v>9.6831360749998832E-2</c:v>
                </c:pt>
                <c:pt idx="277">
                  <c:v>9.541564224191186E-2</c:v>
                </c:pt>
                <c:pt idx="278">
                  <c:v>9.3995887712217521E-2</c:v>
                </c:pt>
                <c:pt idx="279">
                  <c:v>9.2572411076203037E-2</c:v>
                </c:pt>
                <c:pt idx="280">
                  <c:v>9.1145527941346297E-2</c:v>
                </c:pt>
                <c:pt idx="281">
                  <c:v>8.9715555600079322E-2</c:v>
                </c:pt>
                <c:pt idx="282">
                  <c:v>8.8282813025616885E-2</c:v>
                </c:pt>
                <c:pt idx="283">
                  <c:v>8.6847620871044154E-2</c:v>
                </c:pt>
                <c:pt idx="284">
                  <c:v>8.5410301471866401E-2</c:v>
                </c:pt>
                <c:pt idx="285">
                  <c:v>8.3971178852238731E-2</c:v>
                </c:pt>
                <c:pt idx="286">
                  <c:v>8.2530578735103513E-2</c:v>
                </c:pt>
                <c:pt idx="287">
                  <c:v>8.1088828556482737E-2</c:v>
                </c:pt>
                <c:pt idx="288">
                  <c:v>7.9646257484182359E-2</c:v>
                </c:pt>
                <c:pt idx="289">
                  <c:v>7.8203196441187603E-2</c:v>
                </c:pt>
                <c:pt idx="290">
                  <c:v>7.6759978134042131E-2</c:v>
                </c:pt>
                <c:pt idx="291">
                  <c:v>7.5316937086526009E-2</c:v>
                </c:pt>
                <c:pt idx="292">
                  <c:v>7.3874409678968272E-2</c:v>
                </c:pt>
                <c:pt idx="293">
                  <c:v>7.2432734193550924E-2</c:v>
                </c:pt>
                <c:pt idx="294">
                  <c:v>7.0992250865988066E-2</c:v>
                </c:pt>
                <c:pt idx="295">
                  <c:v>6.9553301943988885E-2</c:v>
                </c:pt>
                <c:pt idx="296">
                  <c:v>6.8116231752944331E-2</c:v>
                </c:pt>
                <c:pt idx="297">
                  <c:v>6.6681386769304823E-2</c:v>
                </c:pt>
                <c:pt idx="298">
                  <c:v>6.5249115702155316E-2</c:v>
                </c:pt>
                <c:pt idx="299">
                  <c:v>6.3819769583527336E-2</c:v>
                </c:pt>
                <c:pt idx="300">
                  <c:v>6.2393701868029429E-2</c:v>
                </c:pt>
                <c:pt idx="301">
                  <c:v>6.0971268542420839E-2</c:v>
                </c:pt>
                <c:pt idx="302">
                  <c:v>5.9552828245800958E-2</c:v>
                </c:pt>
                <c:pt idx="303">
                  <c:v>5.8138742401139483E-2</c:v>
                </c:pt>
                <c:pt idx="304">
                  <c:v>5.6729375358927699E-2</c:v>
                </c:pt>
                <c:pt idx="305">
                  <c:v>5.5325094553793926E-2</c:v>
                </c:pt>
                <c:pt idx="306">
                  <c:v>5.392627067499433E-2</c:v>
                </c:pt>
                <c:pt idx="307">
                  <c:v>5.2533277851761942E-2</c:v>
                </c:pt>
                <c:pt idx="308">
                  <c:v>5.1146493854579922E-2</c:v>
                </c:pt>
                <c:pt idx="309">
                  <c:v>4.9766300313532227E-2</c:v>
                </c:pt>
                <c:pt idx="310">
                  <c:v>4.8393082954981202E-2</c:v>
                </c:pt>
                <c:pt idx="311">
                  <c:v>4.7027231857930042E-2</c:v>
                </c:pt>
                <c:pt idx="312">
                  <c:v>4.5669141731543225E-2</c:v>
                </c:pt>
                <c:pt idx="313">
                  <c:v>4.4319212215425986E-2</c:v>
                </c:pt>
                <c:pt idx="314">
                  <c:v>4.2977848204408163E-2</c:v>
                </c:pt>
                <c:pt idx="315">
                  <c:v>4.1645460199729811E-2</c:v>
                </c:pt>
                <c:pt idx="316">
                  <c:v>4.0322464688700557E-2</c:v>
                </c:pt>
                <c:pt idx="317">
                  <c:v>3.9009284555092817E-2</c:v>
                </c:pt>
                <c:pt idx="318">
                  <c:v>3.7706349522739158E-2</c:v>
                </c:pt>
                <c:pt idx="319">
                  <c:v>3.6414096635035954E-2</c:v>
                </c:pt>
                <c:pt idx="320">
                  <c:v>3.5132970773311532E-2</c:v>
                </c:pt>
                <c:pt idx="321">
                  <c:v>3.3863425217303837E-2</c:v>
                </c:pt>
                <c:pt idx="322">
                  <c:v>3.260592225130593E-2</c:v>
                </c:pt>
                <c:pt idx="323">
                  <c:v>3.1360933819892356E-2</c:v>
                </c:pt>
                <c:pt idx="324">
                  <c:v>3.0128942237528683E-2</c:v>
                </c:pt>
                <c:pt idx="325">
                  <c:v>2.891044095680308E-2</c:v>
                </c:pt>
                <c:pt idx="326">
                  <c:v>2.7705935400506473E-2</c:v>
                </c:pt>
                <c:pt idx="327">
                  <c:v>2.6515943863330834E-2</c:v>
                </c:pt>
                <c:pt idx="328">
                  <c:v>2.5340998489563775E-2</c:v>
                </c:pt>
                <c:pt idx="329">
                  <c:v>2.4181646333840873E-2</c:v>
                </c:pt>
                <c:pt idx="330">
                  <c:v>2.3038450512781663E-2</c:v>
                </c:pt>
                <c:pt idx="331">
                  <c:v>2.1911991456196291E-2</c:v>
                </c:pt>
                <c:pt idx="332">
                  <c:v>2.0802868267517143E-2</c:v>
                </c:pt>
                <c:pt idx="333">
                  <c:v>1.9711700204205051E-2</c:v>
                </c:pt>
                <c:pt idx="334">
                  <c:v>1.8639128290107845E-2</c:v>
                </c:pt>
                <c:pt idx="335">
                  <c:v>1.7585817073149577E-2</c:v>
                </c:pt>
                <c:pt idx="336">
                  <c:v>1.6552456543304464E-2</c:v>
                </c:pt>
                <c:pt idx="337">
                  <c:v>1.5539764227607559E-2</c:v>
                </c:pt>
                <c:pt idx="338">
                  <c:v>1.4548487480992175E-2</c:v>
                </c:pt>
                <c:pt idx="339">
                  <c:v>1.3407885433099268E-2</c:v>
                </c:pt>
                <c:pt idx="340">
                  <c:v>1.2253801658414389E-2</c:v>
                </c:pt>
                <c:pt idx="341">
                  <c:v>1.1155746887028559E-2</c:v>
                </c:pt>
                <c:pt idx="342">
                  <c:v>1.0113251122591517E-2</c:v>
                </c:pt>
                <c:pt idx="343">
                  <c:v>9.1258210566420514E-3</c:v>
                </c:pt>
                <c:pt idx="344">
                  <c:v>8.1929406300483409E-3</c:v>
                </c:pt>
                <c:pt idx="345">
                  <c:v>7.3140716049699493E-3</c:v>
                </c:pt>
                <c:pt idx="346">
                  <c:v>6.4886541468504189E-3</c:v>
                </c:pt>
                <c:pt idx="347">
                  <c:v>5.7161074159389471E-3</c:v>
                </c:pt>
                <c:pt idx="348">
                  <c:v>4.9958301678372612E-3</c:v>
                </c:pt>
                <c:pt idx="349">
                  <c:v>4.3272013625619971E-3</c:v>
                </c:pt>
                <c:pt idx="350">
                  <c:v>3.7095807816050841E-3</c:v>
                </c:pt>
                <c:pt idx="351">
                  <c:v>3.1423096524721469E-3</c:v>
                </c:pt>
                <c:pt idx="352">
                  <c:v>2.6247112801695825E-3</c:v>
                </c:pt>
                <c:pt idx="353">
                  <c:v>2.1560916851028444E-3</c:v>
                </c:pt>
                <c:pt idx="354">
                  <c:v>1.7357402468320365E-3</c:v>
                </c:pt>
                <c:pt idx="355">
                  <c:v>1.3629303531031247E-3</c:v>
                </c:pt>
                <c:pt idx="356">
                  <c:v>1.0369200535070833E-3</c:v>
                </c:pt>
                <c:pt idx="357">
                  <c:v>7.5695271696484023E-4</c:v>
                </c:pt>
                <c:pt idx="358">
                  <c:v>5.2225769179899812E-4</c:v>
                </c:pt>
                <c:pt idx="359">
                  <c:v>3.3205096574039062E-4</c:v>
                </c:pt>
                <c:pt idx="360">
                  <c:v>1.8553581756656793E-4</c:v>
                </c:pt>
                <c:pt idx="361">
                  <c:v>8.1903420986151191E-5</c:v>
                </c:pt>
                <c:pt idx="362">
                  <c:v>2.0333688990746078E-5</c:v>
                </c:pt>
                <c:pt idx="363">
                  <c:v>-3.020889929354949E-9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05-4847-BE74-FA056E1A8C57}"/>
            </c:ext>
          </c:extLst>
        </c:ser>
        <c:ser>
          <c:idx val="2"/>
          <c:order val="2"/>
          <c:tx>
            <c:strRef>
              <c:f>变压器设计!$AW$4</c:f>
              <c:strCache>
                <c:ptCount val="1"/>
                <c:pt idx="0">
                  <c:v>Io_H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变压器设计!$AW$7:$AW$370</c:f>
              <c:numCache>
                <c:formatCode>General</c:formatCode>
                <c:ptCount val="364"/>
                <c:pt idx="0">
                  <c:v>-3.3841454640952949E-9</c:v>
                </c:pt>
                <c:pt idx="1">
                  <c:v>2.0582695777046306E-5</c:v>
                </c:pt>
                <c:pt idx="2">
                  <c:v>8.2932403065138189E-5</c:v>
                </c:pt>
                <c:pt idx="3">
                  <c:v>1.8792217504950436E-4</c:v>
                </c:pt>
                <c:pt idx="4">
                  <c:v>3.3642080566988626E-4</c:v>
                </c:pt>
                <c:pt idx="5">
                  <c:v>5.2928587683893186E-4</c:v>
                </c:pt>
                <c:pt idx="6">
                  <c:v>7.6736337236333154E-4</c:v>
                </c:pt>
                <c:pt idx="7">
                  <c:v>1.0514870240245105E-3</c:v>
                </c:pt>
                <c:pt idx="8">
                  <c:v>1.3824776140610351E-3</c:v>
                </c:pt>
                <c:pt idx="9">
                  <c:v>1.7611422694460616E-3</c:v>
                </c:pt>
                <c:pt idx="10">
                  <c:v>2.1882737554986069E-3</c:v>
                </c:pt>
                <c:pt idx="11">
                  <c:v>2.6646497713040049E-3</c:v>
                </c:pt>
                <c:pt idx="12">
                  <c:v>3.1910322481536269E-3</c:v>
                </c:pt>
                <c:pt idx="13">
                  <c:v>3.7681666518247598E-3</c:v>
                </c:pt>
                <c:pt idx="14">
                  <c:v>4.3967812893822514E-3</c:v>
                </c:pt>
                <c:pt idx="15">
                  <c:v>5.0775866211273391E-3</c:v>
                </c:pt>
                <c:pt idx="16">
                  <c:v>5.8112745782935666E-3</c:v>
                </c:pt>
                <c:pt idx="17">
                  <c:v>6.5985178870766152E-3</c:v>
                </c:pt>
                <c:pt idx="18">
                  <c:v>7.4399693995771598E-3</c:v>
                </c:pt>
                <c:pt idx="19">
                  <c:v>8.3362614322300462E-3</c:v>
                </c:pt>
                <c:pt idx="20">
                  <c:v>9.2880051122885103E-3</c:v>
                </c:pt>
                <c:pt idx="21">
                  <c:v>1.029578973292746E-2</c:v>
                </c:pt>
                <c:pt idx="22">
                  <c:v>1.136018211752529E-2</c:v>
                </c:pt>
                <c:pt idx="23">
                  <c:v>1.2481725993678814E-2</c:v>
                </c:pt>
                <c:pt idx="24">
                  <c:v>1.3660941377500469E-2</c:v>
                </c:pt>
                <c:pt idx="25">
                  <c:v>1.4898323968741434E-2</c:v>
                </c:pt>
                <c:pt idx="26">
                  <c:v>1.6167621960784816E-2</c:v>
                </c:pt>
                <c:pt idx="27">
                  <c:v>1.7197606738293181E-2</c:v>
                </c:pt>
                <c:pt idx="28">
                  <c:v>1.8246983219964152E-2</c:v>
                </c:pt>
                <c:pt idx="29">
                  <c:v>1.9315028275152541E-2</c:v>
                </c:pt>
                <c:pt idx="30">
                  <c:v>2.0401049988444046E-2</c:v>
                </c:pt>
                <c:pt idx="31">
                  <c:v>2.150438510242703E-2</c:v>
                </c:pt>
                <c:pt idx="32">
                  <c:v>2.2624396694541176E-2</c:v>
                </c:pt>
                <c:pt idx="33">
                  <c:v>2.3760472063883709E-2</c:v>
                </c:pt>
                <c:pt idx="34">
                  <c:v>2.4912020806660835E-2</c:v>
                </c:pt>
                <c:pt idx="35">
                  <c:v>2.6078473061417064E-2</c:v>
                </c:pt>
                <c:pt idx="36">
                  <c:v>2.7259277907308463E-2</c:v>
                </c:pt>
                <c:pt idx="37">
                  <c:v>2.84539019005518E-2</c:v>
                </c:pt>
                <c:pt idx="40">
                  <c:v>2.9661827735815952E-2</c:v>
                </c:pt>
                <c:pt idx="41">
                  <c:v>3.0882553020757302E-2</c:v>
                </c:pt>
                <c:pt idx="42">
                  <c:v>3.211558915316267E-2</c:v>
                </c:pt>
                <c:pt idx="43">
                  <c:v>3.3360460291275762E-2</c:v>
                </c:pt>
                <c:pt idx="45">
                  <c:v>3.4616702408864067E-2</c:v>
                </c:pt>
                <c:pt idx="46">
                  <c:v>3.5883862427451535E-2</c:v>
                </c:pt>
                <c:pt idx="47">
                  <c:v>3.716149741891072E-2</c:v>
                </c:pt>
                <c:pt idx="48">
                  <c:v>3.8449173872289376E-2</c:v>
                </c:pt>
                <c:pt idx="49">
                  <c:v>3.9746467019352937E-2</c:v>
                </c:pt>
                <c:pt idx="50">
                  <c:v>4.1052960213862733E-2</c:v>
                </c:pt>
                <c:pt idx="51">
                  <c:v>4.2368244360089985E-2</c:v>
                </c:pt>
                <c:pt idx="52">
                  <c:v>4.3691917386494736E-2</c:v>
                </c:pt>
                <c:pt idx="53">
                  <c:v>4.502358376088135E-2</c:v>
                </c:pt>
                <c:pt idx="54">
                  <c:v>4.6362854043685515E-2</c:v>
                </c:pt>
                <c:pt idx="55">
                  <c:v>4.7709344476354193E-2</c:v>
                </c:pt>
                <c:pt idx="56">
                  <c:v>4.9062676602056682E-2</c:v>
                </c:pt>
                <c:pt idx="57">
                  <c:v>5.0422476916211253E-2</c:v>
                </c:pt>
                <c:pt idx="58">
                  <c:v>5.1788376544536059E-2</c:v>
                </c:pt>
                <c:pt idx="59">
                  <c:v>5.3160010946532256E-2</c:v>
                </c:pt>
                <c:pt idx="60">
                  <c:v>5.4537019642489692E-2</c:v>
                </c:pt>
                <c:pt idx="61">
                  <c:v>5.5919045962267828E-2</c:v>
                </c:pt>
                <c:pt idx="62">
                  <c:v>5.7305736814252009E-2</c:v>
                </c:pt>
                <c:pt idx="63">
                  <c:v>5.8696742473021125E-2</c:v>
                </c:pt>
                <c:pt idx="64">
                  <c:v>6.0091716384379594E-2</c:v>
                </c:pt>
                <c:pt idx="65">
                  <c:v>6.1490314986521188E-2</c:v>
                </c:pt>
                <c:pt idx="66">
                  <c:v>6.2892197546187786E-2</c:v>
                </c:pt>
                <c:pt idx="67">
                  <c:v>6.4297026008779318E-2</c:v>
                </c:pt>
                <c:pt idx="68">
                  <c:v>6.5704464861452427E-2</c:v>
                </c:pt>
                <c:pt idx="69">
                  <c:v>6.7114181008320145E-2</c:v>
                </c:pt>
                <c:pt idx="70">
                  <c:v>6.852584365693444E-2</c:v>
                </c:pt>
                <c:pt idx="71">
                  <c:v>6.9939124215294635E-2</c:v>
                </c:pt>
                <c:pt idx="72">
                  <c:v>7.135369619868126E-2</c:v>
                </c:pt>
                <c:pt idx="73">
                  <c:v>7.2769235145669964E-2</c:v>
                </c:pt>
                <c:pt idx="74">
                  <c:v>7.4185418542723189E-2</c:v>
                </c:pt>
                <c:pt idx="75">
                  <c:v>7.5601925756803801E-2</c:v>
                </c:pt>
                <c:pt idx="76">
                  <c:v>7.7018437975495735E-2</c:v>
                </c:pt>
                <c:pt idx="77">
                  <c:v>7.8434638154149625E-2</c:v>
                </c:pt>
                <c:pt idx="78">
                  <c:v>7.9850210969608315E-2</c:v>
                </c:pt>
                <c:pt idx="79">
                  <c:v>8.1264842780097254E-2</c:v>
                </c:pt>
                <c:pt idx="80">
                  <c:v>8.2678221590891832E-2</c:v>
                </c:pt>
                <c:pt idx="81">
                  <c:v>8.4090037025401423E-2</c:v>
                </c:pt>
                <c:pt idx="82">
                  <c:v>8.5499980301333683E-2</c:v>
                </c:pt>
                <c:pt idx="83">
                  <c:v>8.6907744211623214E-2</c:v>
                </c:pt>
                <c:pt idx="84">
                  <c:v>8.8313023109832536E-2</c:v>
                </c:pt>
                <c:pt idx="85">
                  <c:v>8.9715512899747274E-2</c:v>
                </c:pt>
                <c:pt idx="86">
                  <c:v>9.11149110289107E-2</c:v>
                </c:pt>
                <c:pt idx="87">
                  <c:v>9.2510916485853023E-2</c:v>
                </c:pt>
                <c:pt idx="88">
                  <c:v>9.3903229800790966E-2</c:v>
                </c:pt>
                <c:pt idx="89">
                  <c:v>9.5291553049582658E-2</c:v>
                </c:pt>
                <c:pt idx="90">
                  <c:v>9.6675589860738639E-2</c:v>
                </c:pt>
                <c:pt idx="91">
                  <c:v>9.8055045425300011E-2</c:v>
                </c:pt>
                <c:pt idx="92">
                  <c:v>9.9429626509406357E-2</c:v>
                </c:pt>
                <c:pt idx="93">
                  <c:v>0.10079904146938588</c:v>
                </c:pt>
                <c:pt idx="94">
                  <c:v>0.10216300026921042</c:v>
                </c:pt>
                <c:pt idx="95">
                  <c:v>0.10352121450016567</c:v>
                </c:pt>
                <c:pt idx="96">
                  <c:v>0.10487339740259592</c:v>
                </c:pt>
                <c:pt idx="97">
                  <c:v>0.10621926388959044</c:v>
                </c:pt>
                <c:pt idx="98">
                  <c:v>0.10755853057248438</c:v>
                </c:pt>
                <c:pt idx="99">
                  <c:v>0.10889091578805586</c:v>
                </c:pt>
                <c:pt idx="100">
                  <c:v>0.11021613962730506</c:v>
                </c:pt>
                <c:pt idx="101">
                  <c:v>0.11153392396570755</c:v>
                </c:pt>
                <c:pt idx="102">
                  <c:v>0.11284399249483995</c:v>
                </c:pt>
                <c:pt idx="103">
                  <c:v>0.11414607075528074</c:v>
                </c:pt>
                <c:pt idx="104">
                  <c:v>0.11543988617069366</c:v>
                </c:pt>
                <c:pt idx="105">
                  <c:v>0.11672516808300472</c:v>
                </c:pt>
                <c:pt idx="106">
                  <c:v>0.11800164778859049</c:v>
                </c:pt>
                <c:pt idx="107">
                  <c:v>0.11926905857539555</c:v>
                </c:pt>
                <c:pt idx="108">
                  <c:v>0.12052713576090371</c:v>
                </c:pt>
                <c:pt idx="109">
                  <c:v>0.12177561673089056</c:v>
                </c:pt>
                <c:pt idx="110">
                  <c:v>0.12301424097888505</c:v>
                </c:pt>
                <c:pt idx="111">
                  <c:v>0.1242427501462755</c:v>
                </c:pt>
                <c:pt idx="112">
                  <c:v>0.12546088806299463</c:v>
                </c:pt>
                <c:pt idx="113">
                  <c:v>0.12666840078872321</c:v>
                </c:pt>
                <c:pt idx="114">
                  <c:v>0.1278650366545514</c:v>
                </c:pt>
                <c:pt idx="115">
                  <c:v>0.12905054630504373</c:v>
                </c:pt>
                <c:pt idx="116">
                  <c:v>0.13022468274065149</c:v>
                </c:pt>
                <c:pt idx="117">
                  <c:v>0.13138720136042126</c:v>
                </c:pt>
                <c:pt idx="118">
                  <c:v>0.13253786000494869</c:v>
                </c:pt>
                <c:pt idx="119">
                  <c:v>0.13367641899952945</c:v>
                </c:pt>
                <c:pt idx="120">
                  <c:v>0.13480264119746174</c:v>
                </c:pt>
                <c:pt idx="121">
                  <c:v>0.13591629202345315</c:v>
                </c:pt>
                <c:pt idx="122">
                  <c:v>0.13701713951709121</c:v>
                </c:pt>
                <c:pt idx="123">
                  <c:v>0.13810495437633422</c:v>
                </c:pt>
                <c:pt idx="124">
                  <c:v>0.139179510000983</c:v>
                </c:pt>
                <c:pt idx="125">
                  <c:v>0.14024058253609384</c:v>
                </c:pt>
                <c:pt idx="126">
                  <c:v>0.14128795091529603</c:v>
                </c:pt>
                <c:pt idx="127">
                  <c:v>0.14232139690397677</c:v>
                </c:pt>
                <c:pt idx="128">
                  <c:v>0.14334070514229963</c:v>
                </c:pt>
                <c:pt idx="129">
                  <c:v>0.14434566318802058</c:v>
                </c:pt>
                <c:pt idx="130">
                  <c:v>0.14533606155907139</c:v>
                </c:pt>
                <c:pt idx="131">
                  <c:v>0.14631169377587591</c:v>
                </c:pt>
                <c:pt idx="132">
                  <c:v>0.14727235640337086</c:v>
                </c:pt>
                <c:pt idx="133">
                  <c:v>0.14821784909269983</c:v>
                </c:pt>
                <c:pt idx="134">
                  <c:v>0.14914797462255183</c:v>
                </c:pt>
                <c:pt idx="135">
                  <c:v>0.15006253894011698</c:v>
                </c:pt>
                <c:pt idx="136">
                  <c:v>0.15096135120163201</c:v>
                </c:pt>
                <c:pt idx="137">
                  <c:v>0.15184422381248938</c:v>
                </c:pt>
                <c:pt idx="138">
                  <c:v>0.152710972466884</c:v>
                </c:pt>
                <c:pt idx="139">
                  <c:v>0.1535614161869738</c:v>
                </c:pt>
                <c:pt idx="140">
                  <c:v>0.15439537736152972</c:v>
                </c:pt>
                <c:pt idx="141">
                  <c:v>0.15521268178405234</c:v>
                </c:pt>
                <c:pt idx="142">
                  <c:v>0.15601315869033197</c:v>
                </c:pt>
                <c:pt idx="143">
                  <c:v>0.15679664079543126</c:v>
                </c:pt>
                <c:pt idx="144">
                  <c:v>0.15756296433006944</c:v>
                </c:pt>
                <c:pt idx="145">
                  <c:v>0.15831196907638578</c:v>
                </c:pt>
                <c:pt idx="146">
                  <c:v>0.15904349840306567</c:v>
                </c:pt>
                <c:pt idx="147">
                  <c:v>0.15975739929980776</c:v>
                </c:pt>
                <c:pt idx="148">
                  <c:v>0.16045352241111424</c:v>
                </c:pt>
                <c:pt idx="149">
                  <c:v>0.16113172206938636</c:v>
                </c:pt>
                <c:pt idx="150">
                  <c:v>0.1617918563273085</c:v>
                </c:pt>
                <c:pt idx="151">
                  <c:v>0.16243378698950292</c:v>
                </c:pt>
                <c:pt idx="152">
                  <c:v>0.16305737964343944</c:v>
                </c:pt>
                <c:pt idx="153">
                  <c:v>0.16366250368958482</c:v>
                </c:pt>
                <c:pt idx="154">
                  <c:v>0.16424903237077576</c:v>
                </c:pt>
                <c:pt idx="155">
                  <c:v>0.16481684280080205</c:v>
                </c:pt>
                <c:pt idx="156">
                  <c:v>0.16536581599218486</c:v>
                </c:pt>
                <c:pt idx="157">
                  <c:v>0.16589583688313703</c:v>
                </c:pt>
                <c:pt idx="158">
                  <c:v>0.16640679436369205</c:v>
                </c:pt>
                <c:pt idx="159">
                  <c:v>0.16689858130099053</c:v>
                </c:pt>
                <c:pt idx="160">
                  <c:v>0.1673710945637098</c:v>
                </c:pt>
                <c:pt idx="161">
                  <c:v>0.1678242350456263</c:v>
                </c:pt>
                <c:pt idx="162">
                  <c:v>0.16825790768830146</c:v>
                </c:pt>
                <c:pt idx="163">
                  <c:v>0.1686720215028765</c:v>
                </c:pt>
                <c:pt idx="164">
                  <c:v>0.16906648959097015</c:v>
                </c:pt>
                <c:pt idx="165">
                  <c:v>0.16944122916466697</c:v>
                </c:pt>
                <c:pt idx="166">
                  <c:v>0.16979616156558824</c:v>
                </c:pt>
                <c:pt idx="167">
                  <c:v>0.17013121228303676</c:v>
                </c:pt>
                <c:pt idx="168">
                  <c:v>0.17044631097120677</c:v>
                </c:pt>
                <c:pt idx="169">
                  <c:v>0.17074139146545178</c:v>
                </c:pt>
                <c:pt idx="170">
                  <c:v>0.17101639179760281</c:v>
                </c:pt>
                <c:pt idx="171">
                  <c:v>0.17127125421033054</c:v>
                </c:pt>
                <c:pt idx="172">
                  <c:v>0.17150592517054367</c:v>
                </c:pt>
                <c:pt idx="173">
                  <c:v>0.17172035538181959</c:v>
                </c:pt>
                <c:pt idx="174">
                  <c:v>0.17191449979586007</c:v>
                </c:pt>
                <c:pt idx="175">
                  <c:v>0.17208831762296814</c:v>
                </c:pt>
                <c:pt idx="176">
                  <c:v>0.17224177234154053</c:v>
                </c:pt>
                <c:pt idx="177">
                  <c:v>0.17237483170657275</c:v>
                </c:pt>
                <c:pt idx="178">
                  <c:v>0.17248746775717125</c:v>
                </c:pt>
                <c:pt idx="179">
                  <c:v>0.17257965682307169</c:v>
                </c:pt>
                <c:pt idx="180">
                  <c:v>0.17265137953015863</c:v>
                </c:pt>
                <c:pt idx="181">
                  <c:v>0.17270262080498511</c:v>
                </c:pt>
                <c:pt idx="182">
                  <c:v>0.17273336987828952</c:v>
                </c:pt>
                <c:pt idx="183">
                  <c:v>0.17274362028750936</c:v>
                </c:pt>
                <c:pt idx="184">
                  <c:v>0.17273336987828952</c:v>
                </c:pt>
                <c:pt idx="185">
                  <c:v>0.17270262080498511</c:v>
                </c:pt>
                <c:pt idx="186">
                  <c:v>0.17265137953015863</c:v>
                </c:pt>
                <c:pt idx="187">
                  <c:v>0.17257965682307169</c:v>
                </c:pt>
                <c:pt idx="188">
                  <c:v>0.17248746775717125</c:v>
                </c:pt>
                <c:pt idx="189">
                  <c:v>0.17237483170657275</c:v>
                </c:pt>
                <c:pt idx="190">
                  <c:v>0.17224177234154053</c:v>
                </c:pt>
                <c:pt idx="191">
                  <c:v>0.17208831762296814</c:v>
                </c:pt>
                <c:pt idx="192">
                  <c:v>0.17191449979586007</c:v>
                </c:pt>
                <c:pt idx="193">
                  <c:v>0.17172035538181959</c:v>
                </c:pt>
                <c:pt idx="194">
                  <c:v>0.17150592517054367</c:v>
                </c:pt>
                <c:pt idx="195">
                  <c:v>0.17127125421033063</c:v>
                </c:pt>
                <c:pt idx="196">
                  <c:v>0.17101639179760281</c:v>
                </c:pt>
                <c:pt idx="197">
                  <c:v>0.17074139146545178</c:v>
                </c:pt>
                <c:pt idx="198">
                  <c:v>0.17044631097120677</c:v>
                </c:pt>
                <c:pt idx="199">
                  <c:v>0.17013121228303676</c:v>
                </c:pt>
                <c:pt idx="200">
                  <c:v>0.16979616156558824</c:v>
                </c:pt>
                <c:pt idx="201">
                  <c:v>0.16944122916466697</c:v>
                </c:pt>
                <c:pt idx="202">
                  <c:v>0.16906648959097015</c:v>
                </c:pt>
                <c:pt idx="203">
                  <c:v>0.1686720215028765</c:v>
                </c:pt>
                <c:pt idx="204">
                  <c:v>0.16825790768830146</c:v>
                </c:pt>
                <c:pt idx="205">
                  <c:v>0.1678242350456263</c:v>
                </c:pt>
                <c:pt idx="206">
                  <c:v>0.1673710945637098</c:v>
                </c:pt>
                <c:pt idx="207">
                  <c:v>0.16689858130099058</c:v>
                </c:pt>
                <c:pt idx="208">
                  <c:v>0.16640679436369205</c:v>
                </c:pt>
                <c:pt idx="209">
                  <c:v>0.16589583688313703</c:v>
                </c:pt>
                <c:pt idx="210">
                  <c:v>0.16536581599218494</c:v>
                </c:pt>
                <c:pt idx="211">
                  <c:v>0.16481684280080205</c:v>
                </c:pt>
                <c:pt idx="212">
                  <c:v>0.16424903237077576</c:v>
                </c:pt>
                <c:pt idx="213">
                  <c:v>0.16366250368958482</c:v>
                </c:pt>
                <c:pt idx="214">
                  <c:v>0.16305737964343944</c:v>
                </c:pt>
                <c:pt idx="215">
                  <c:v>0.16243378698950292</c:v>
                </c:pt>
                <c:pt idx="216">
                  <c:v>0.1617918563273085</c:v>
                </c:pt>
                <c:pt idx="217">
                  <c:v>0.16113172206938645</c:v>
                </c:pt>
                <c:pt idx="218">
                  <c:v>0.16045352241111432</c:v>
                </c:pt>
                <c:pt idx="219">
                  <c:v>0.15975739929980784</c:v>
                </c:pt>
                <c:pt idx="220">
                  <c:v>0.15904349840306573</c:v>
                </c:pt>
                <c:pt idx="221">
                  <c:v>0.15831196907638578</c:v>
                </c:pt>
                <c:pt idx="222">
                  <c:v>0.15756296433006944</c:v>
                </c:pt>
                <c:pt idx="223">
                  <c:v>0.15679664079543132</c:v>
                </c:pt>
                <c:pt idx="224">
                  <c:v>0.15601315869033197</c:v>
                </c:pt>
                <c:pt idx="225">
                  <c:v>0.15521268178405234</c:v>
                </c:pt>
                <c:pt idx="226">
                  <c:v>0.15439537736152972</c:v>
                </c:pt>
                <c:pt idx="227">
                  <c:v>0.1535614161869738</c:v>
                </c:pt>
                <c:pt idx="228">
                  <c:v>0.152710972466884</c:v>
                </c:pt>
                <c:pt idx="229">
                  <c:v>0.15184422381248941</c:v>
                </c:pt>
                <c:pt idx="230">
                  <c:v>0.15096135120163201</c:v>
                </c:pt>
                <c:pt idx="231">
                  <c:v>0.15006253894011698</c:v>
                </c:pt>
                <c:pt idx="232">
                  <c:v>0.14914797462255183</c:v>
                </c:pt>
                <c:pt idx="233">
                  <c:v>0.14821784909269986</c:v>
                </c:pt>
                <c:pt idx="234">
                  <c:v>0.14727235640337086</c:v>
                </c:pt>
                <c:pt idx="235">
                  <c:v>0.14631169377587583</c:v>
                </c:pt>
                <c:pt idx="236">
                  <c:v>0.14533606155907133</c:v>
                </c:pt>
                <c:pt idx="237">
                  <c:v>0.14434566318802064</c:v>
                </c:pt>
                <c:pt idx="238">
                  <c:v>0.14334070514229974</c:v>
                </c:pt>
                <c:pt idx="239">
                  <c:v>0.14232139690397685</c:v>
                </c:pt>
                <c:pt idx="240">
                  <c:v>0.14128795091529603</c:v>
                </c:pt>
                <c:pt idx="241">
                  <c:v>0.14024058253609387</c:v>
                </c:pt>
                <c:pt idx="242">
                  <c:v>0.139179510000983</c:v>
                </c:pt>
                <c:pt idx="243">
                  <c:v>0.13810495437633427</c:v>
                </c:pt>
                <c:pt idx="244">
                  <c:v>0.13701713951709121</c:v>
                </c:pt>
                <c:pt idx="245">
                  <c:v>0.13591629202345315</c:v>
                </c:pt>
                <c:pt idx="246">
                  <c:v>0.13480264119746174</c:v>
                </c:pt>
                <c:pt idx="247">
                  <c:v>0.13367641899952948</c:v>
                </c:pt>
                <c:pt idx="248">
                  <c:v>0.13253786000494869</c:v>
                </c:pt>
                <c:pt idx="249">
                  <c:v>0.13138720136042126</c:v>
                </c:pt>
                <c:pt idx="250">
                  <c:v>0.13022468274065152</c:v>
                </c:pt>
                <c:pt idx="251">
                  <c:v>0.12905054630504373</c:v>
                </c:pt>
                <c:pt idx="252">
                  <c:v>0.1278650366545514</c:v>
                </c:pt>
                <c:pt idx="253">
                  <c:v>0.12666840078872327</c:v>
                </c:pt>
                <c:pt idx="254">
                  <c:v>0.12546088806299466</c:v>
                </c:pt>
                <c:pt idx="255">
                  <c:v>0.1242427501462755</c:v>
                </c:pt>
                <c:pt idx="256">
                  <c:v>0.12301424097888505</c:v>
                </c:pt>
                <c:pt idx="257">
                  <c:v>0.12177561673089055</c:v>
                </c:pt>
                <c:pt idx="258">
                  <c:v>0.12052713576090371</c:v>
                </c:pt>
                <c:pt idx="259">
                  <c:v>0.11926905857539555</c:v>
                </c:pt>
                <c:pt idx="260">
                  <c:v>0.11800164778859056</c:v>
                </c:pt>
                <c:pt idx="261">
                  <c:v>0.11672516808300477</c:v>
                </c:pt>
                <c:pt idx="262">
                  <c:v>0.11543988617069365</c:v>
                </c:pt>
                <c:pt idx="263">
                  <c:v>0.11414607075528074</c:v>
                </c:pt>
                <c:pt idx="264">
                  <c:v>0.11284399249483995</c:v>
                </c:pt>
                <c:pt idx="265">
                  <c:v>0.11153392396570748</c:v>
                </c:pt>
                <c:pt idx="266">
                  <c:v>0.11021613962730506</c:v>
                </c:pt>
                <c:pt idx="267">
                  <c:v>0.10889091578805586</c:v>
                </c:pt>
                <c:pt idx="268">
                  <c:v>0.10755853057248438</c:v>
                </c:pt>
                <c:pt idx="269">
                  <c:v>0.10621926388959051</c:v>
                </c:pt>
                <c:pt idx="270">
                  <c:v>0.10487339740259599</c:v>
                </c:pt>
                <c:pt idx="271">
                  <c:v>0.10352121450016576</c:v>
                </c:pt>
                <c:pt idx="272">
                  <c:v>0.10216300026921042</c:v>
                </c:pt>
                <c:pt idx="273">
                  <c:v>0.10079904146938588</c:v>
                </c:pt>
                <c:pt idx="274">
                  <c:v>9.9429626509406371E-2</c:v>
                </c:pt>
                <c:pt idx="275">
                  <c:v>9.8055045425299997E-2</c:v>
                </c:pt>
                <c:pt idx="276">
                  <c:v>9.6675589860738639E-2</c:v>
                </c:pt>
                <c:pt idx="277">
                  <c:v>9.5291553049582672E-2</c:v>
                </c:pt>
                <c:pt idx="278">
                  <c:v>9.3903229800791008E-2</c:v>
                </c:pt>
                <c:pt idx="279">
                  <c:v>9.2510916485853051E-2</c:v>
                </c:pt>
                <c:pt idx="280">
                  <c:v>9.1114911028910672E-2</c:v>
                </c:pt>
                <c:pt idx="281">
                  <c:v>8.9715512899747274E-2</c:v>
                </c:pt>
                <c:pt idx="282">
                  <c:v>8.8313023109832578E-2</c:v>
                </c:pt>
                <c:pt idx="283">
                  <c:v>8.690774421162327E-2</c:v>
                </c:pt>
                <c:pt idx="284">
                  <c:v>8.5499980301333711E-2</c:v>
                </c:pt>
                <c:pt idx="285">
                  <c:v>8.4090037025401521E-2</c:v>
                </c:pt>
                <c:pt idx="286">
                  <c:v>8.2678221590891859E-2</c:v>
                </c:pt>
                <c:pt idx="287">
                  <c:v>8.1264842780097352E-2</c:v>
                </c:pt>
                <c:pt idx="288">
                  <c:v>7.9850210969608273E-2</c:v>
                </c:pt>
                <c:pt idx="289">
                  <c:v>7.8434638154149611E-2</c:v>
                </c:pt>
                <c:pt idx="290">
                  <c:v>7.7018437975495735E-2</c:v>
                </c:pt>
                <c:pt idx="291">
                  <c:v>7.5601925756803814E-2</c:v>
                </c:pt>
                <c:pt idx="292">
                  <c:v>7.4185418542723175E-2</c:v>
                </c:pt>
                <c:pt idx="293">
                  <c:v>7.2769235145670061E-2</c:v>
                </c:pt>
                <c:pt idx="294">
                  <c:v>7.1353696198681288E-2</c:v>
                </c:pt>
                <c:pt idx="295">
                  <c:v>6.9939124215294635E-2</c:v>
                </c:pt>
                <c:pt idx="296">
                  <c:v>6.8525843656934524E-2</c:v>
                </c:pt>
                <c:pt idx="297">
                  <c:v>6.7114181008320117E-2</c:v>
                </c:pt>
                <c:pt idx="298">
                  <c:v>6.5704464861452413E-2</c:v>
                </c:pt>
                <c:pt idx="299">
                  <c:v>6.4297026008779318E-2</c:v>
                </c:pt>
                <c:pt idx="300">
                  <c:v>6.28921975461878E-2</c:v>
                </c:pt>
                <c:pt idx="301">
                  <c:v>6.1490314986521244E-2</c:v>
                </c:pt>
                <c:pt idx="302">
                  <c:v>6.0091716384379656E-2</c:v>
                </c:pt>
                <c:pt idx="303">
                  <c:v>5.8696742473021125E-2</c:v>
                </c:pt>
                <c:pt idx="304">
                  <c:v>5.730573681425203E-2</c:v>
                </c:pt>
                <c:pt idx="305">
                  <c:v>5.5919045962267828E-2</c:v>
                </c:pt>
                <c:pt idx="306">
                  <c:v>5.4537019642489762E-2</c:v>
                </c:pt>
                <c:pt idx="307">
                  <c:v>5.3160010946532298E-2</c:v>
                </c:pt>
                <c:pt idx="308">
                  <c:v>5.1788376544536059E-2</c:v>
                </c:pt>
                <c:pt idx="309">
                  <c:v>5.0422476916211267E-2</c:v>
                </c:pt>
                <c:pt idx="310">
                  <c:v>4.906267660205673E-2</c:v>
                </c:pt>
                <c:pt idx="311">
                  <c:v>4.7709344476354172E-2</c:v>
                </c:pt>
                <c:pt idx="312">
                  <c:v>4.6362854043685515E-2</c:v>
                </c:pt>
                <c:pt idx="313">
                  <c:v>4.5023583760881364E-2</c:v>
                </c:pt>
                <c:pt idx="314">
                  <c:v>4.3691917386494757E-2</c:v>
                </c:pt>
                <c:pt idx="315">
                  <c:v>4.2368244360090054E-2</c:v>
                </c:pt>
                <c:pt idx="316">
                  <c:v>4.1052960213862788E-2</c:v>
                </c:pt>
                <c:pt idx="317">
                  <c:v>3.9746467019353013E-2</c:v>
                </c:pt>
                <c:pt idx="318">
                  <c:v>3.8449173872289383E-2</c:v>
                </c:pt>
                <c:pt idx="319">
                  <c:v>3.7161497418910755E-2</c:v>
                </c:pt>
                <c:pt idx="320">
                  <c:v>3.5883862427451514E-2</c:v>
                </c:pt>
                <c:pt idx="321">
                  <c:v>3.4616702408864053E-2</c:v>
                </c:pt>
                <c:pt idx="322">
                  <c:v>3.336046029127579E-2</c:v>
                </c:pt>
                <c:pt idx="323">
                  <c:v>3.2115589153162698E-2</c:v>
                </c:pt>
                <c:pt idx="324">
                  <c:v>3.0882553020757337E-2</c:v>
                </c:pt>
                <c:pt idx="325">
                  <c:v>2.9661827735816014E-2</c:v>
                </c:pt>
                <c:pt idx="326">
                  <c:v>2.84539019005518E-2</c:v>
                </c:pt>
                <c:pt idx="327">
                  <c:v>2.7259277907308477E-2</c:v>
                </c:pt>
                <c:pt idx="328">
                  <c:v>2.6078473061417098E-2</c:v>
                </c:pt>
                <c:pt idx="329">
                  <c:v>2.4912020806660874E-2</c:v>
                </c:pt>
                <c:pt idx="330">
                  <c:v>2.3760472063883695E-2</c:v>
                </c:pt>
                <c:pt idx="331">
                  <c:v>2.2624396694541239E-2</c:v>
                </c:pt>
                <c:pt idx="332">
                  <c:v>2.1504385102427061E-2</c:v>
                </c:pt>
                <c:pt idx="333">
                  <c:v>2.0401049988444095E-2</c:v>
                </c:pt>
                <c:pt idx="334">
                  <c:v>1.9315028275152538E-2</c:v>
                </c:pt>
                <c:pt idx="335">
                  <c:v>1.8246983219964152E-2</c:v>
                </c:pt>
                <c:pt idx="336">
                  <c:v>1.7197606738293195E-2</c:v>
                </c:pt>
                <c:pt idx="337">
                  <c:v>1.6167621960784796E-2</c:v>
                </c:pt>
                <c:pt idx="338">
                  <c:v>1.4898323968741477E-2</c:v>
                </c:pt>
                <c:pt idx="339">
                  <c:v>1.3660941377500469E-2</c:v>
                </c:pt>
                <c:pt idx="340">
                  <c:v>1.2481725993678881E-2</c:v>
                </c:pt>
                <c:pt idx="341">
                  <c:v>1.1360182117525302E-2</c:v>
                </c:pt>
                <c:pt idx="342">
                  <c:v>1.0295789732927484E-2</c:v>
                </c:pt>
                <c:pt idx="343">
                  <c:v>9.2880051122885068E-3</c:v>
                </c:pt>
                <c:pt idx="344">
                  <c:v>8.3362614322300983E-3</c:v>
                </c:pt>
                <c:pt idx="345">
                  <c:v>7.4399693995771694E-3</c:v>
                </c:pt>
                <c:pt idx="346">
                  <c:v>6.5985178870765927E-3</c:v>
                </c:pt>
                <c:pt idx="347">
                  <c:v>5.8112745782935909E-3</c:v>
                </c:pt>
                <c:pt idx="348">
                  <c:v>5.0775866211273391E-3</c:v>
                </c:pt>
                <c:pt idx="349">
                  <c:v>4.3967812893822558E-3</c:v>
                </c:pt>
                <c:pt idx="350">
                  <c:v>3.7681666518247703E-3</c:v>
                </c:pt>
                <c:pt idx="351">
                  <c:v>3.1910322481536425E-3</c:v>
                </c:pt>
                <c:pt idx="352">
                  <c:v>2.6646497713039992E-3</c:v>
                </c:pt>
                <c:pt idx="353">
                  <c:v>2.1882737554986321E-3</c:v>
                </c:pt>
                <c:pt idx="354">
                  <c:v>1.7611422694460668E-3</c:v>
                </c:pt>
                <c:pt idx="355">
                  <c:v>1.3824776140610433E-3</c:v>
                </c:pt>
                <c:pt idx="356">
                  <c:v>1.0514870240245222E-3</c:v>
                </c:pt>
                <c:pt idx="357">
                  <c:v>7.6736337236333089E-4</c:v>
                </c:pt>
                <c:pt idx="358">
                  <c:v>5.292858768389336E-4</c:v>
                </c:pt>
                <c:pt idx="359">
                  <c:v>3.3642080566988083E-4</c:v>
                </c:pt>
                <c:pt idx="360">
                  <c:v>1.8792217504950834E-4</c:v>
                </c:pt>
                <c:pt idx="361">
                  <c:v>8.2932403065137525E-5</c:v>
                </c:pt>
                <c:pt idx="362">
                  <c:v>2.0582695777048525E-5</c:v>
                </c:pt>
                <c:pt idx="363">
                  <c:v>-3.3841454640952949E-9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05-4847-BE74-FA056E1A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9819056"/>
        <c:axId val="2074169504"/>
      </c:scatterChart>
      <c:valAx>
        <c:axId val="-2039819056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200" b="1" i="0" baseline="0">
                    <a:effectLst/>
                  </a:rPr>
                  <a:t>θ</a:t>
                </a:r>
                <a:r>
                  <a:rPr lang="zh-CN" altLang="en-US" sz="1200" b="1" i="0" baseline="0">
                    <a:effectLst/>
                  </a:rPr>
                  <a:t>（工频周期）</a:t>
                </a:r>
                <a:endParaRPr lang="zh-CN" altLang="zh-CN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6258820766556499"/>
              <c:y val="0.864396089730639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074169504"/>
        <c:crosses val="autoZero"/>
        <c:crossBetween val="midCat"/>
        <c:majorUnit val="0.5"/>
      </c:valAx>
      <c:valAx>
        <c:axId val="2074169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Iout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2.98427666600258E-3"/>
              <c:y val="0.326386513085118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-2039819056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2843343111522805"/>
          <c:y val="0.123016289630463"/>
          <c:w val="0.159313982810972"/>
          <c:h val="0.289683789526309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zh-CN" sz="1000"/>
              <a:t>AC</a:t>
            </a:r>
            <a:r>
              <a:rPr lang="zh-CN" altLang="en-US" sz="1000"/>
              <a:t>输入电压 </a:t>
            </a:r>
            <a:r>
              <a:rPr lang="en-US" altLang="zh-CN" sz="1000"/>
              <a:t>Vac</a:t>
            </a:r>
          </a:p>
        </c:rich>
      </c:tx>
      <c:layout>
        <c:manualLayout>
          <c:xMode val="edge"/>
          <c:yMode val="edge"/>
          <c:x val="0.1952461945750290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263737834586101"/>
          <c:y val="0.19604053983090899"/>
          <c:w val="0.63397381681298903"/>
          <c:h val="0.562182483367400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变压器设计!$R$4</c:f>
              <c:strCache>
                <c:ptCount val="1"/>
                <c:pt idx="0">
                  <c:v>Vactyp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变压器设计!$R$7:$R$370</c:f>
              <c:numCache>
                <c:formatCode>General</c:formatCode>
                <c:ptCount val="364"/>
                <c:pt idx="0">
                  <c:v>0</c:v>
                </c:pt>
                <c:pt idx="1">
                  <c:v>2.8384725164960551</c:v>
                </c:pt>
                <c:pt idx="2">
                  <c:v>5.6767288723203864</c:v>
                </c:pt>
                <c:pt idx="3">
                  <c:v>8.5145529232627393</c:v>
                </c:pt>
                <c:pt idx="4">
                  <c:v>11.351728558034555</c:v>
                </c:pt>
                <c:pt idx="5">
                  <c:v>14.188039714726674</c:v>
                </c:pt>
                <c:pt idx="6">
                  <c:v>17.023270397263286</c:v>
                </c:pt>
                <c:pt idx="7">
                  <c:v>19.857204691850875</c:v>
                </c:pt>
                <c:pt idx="8">
                  <c:v>22.689626783420884</c:v>
                </c:pt>
                <c:pt idx="9">
                  <c:v>25.520320972064876</c:v>
                </c:pt>
                <c:pt idx="10">
                  <c:v>28.349071689460903</c:v>
                </c:pt>
                <c:pt idx="11">
                  <c:v>31.175663515289884</c:v>
                </c:pt>
                <c:pt idx="12">
                  <c:v>33.999881193640682</c:v>
                </c:pt>
                <c:pt idx="13">
                  <c:v>36.821509649402707</c:v>
                </c:pt>
                <c:pt idx="14">
                  <c:v>39.640334004644643</c:v>
                </c:pt>
                <c:pt idx="15">
                  <c:v>42.456139594978339</c:v>
                </c:pt>
                <c:pt idx="16">
                  <c:v>45.268711985906251</c:v>
                </c:pt>
                <c:pt idx="17">
                  <c:v>48.077836989151493</c:v>
                </c:pt>
                <c:pt idx="18">
                  <c:v>50.883300678969093</c:v>
                </c:pt>
                <c:pt idx="19">
                  <c:v>53.684889408437272</c:v>
                </c:pt>
                <c:pt idx="20">
                  <c:v>56.482389825727509</c:v>
                </c:pt>
                <c:pt idx="21">
                  <c:v>59.275588890352054</c:v>
                </c:pt>
                <c:pt idx="22">
                  <c:v>62.06427388938782</c:v>
                </c:pt>
                <c:pt idx="23">
                  <c:v>64.848232453675294</c:v>
                </c:pt>
                <c:pt idx="24">
                  <c:v>67.627252573991299</c:v>
                </c:pt>
                <c:pt idx="25">
                  <c:v>70.401122617194233</c:v>
                </c:pt>
                <c:pt idx="26">
                  <c:v>73.169631342340836</c:v>
                </c:pt>
                <c:pt idx="27">
                  <c:v>75.932567916772967</c:v>
                </c:pt>
                <c:pt idx="28">
                  <c:v>78.68972193217337</c:v>
                </c:pt>
                <c:pt idx="29">
                  <c:v>81.440883420588975</c:v>
                </c:pt>
                <c:pt idx="30">
                  <c:v>84.185842870420885</c:v>
                </c:pt>
                <c:pt idx="31">
                  <c:v>86.924391242379485</c:v>
                </c:pt>
                <c:pt idx="32">
                  <c:v>89.656319985403513</c:v>
                </c:pt>
                <c:pt idx="33">
                  <c:v>92.381421052542109</c:v>
                </c:pt>
                <c:pt idx="34">
                  <c:v>95.099486916798341</c:v>
                </c:pt>
                <c:pt idx="35">
                  <c:v>97.810310586933184</c:v>
                </c:pt>
                <c:pt idx="36">
                  <c:v>100.51368562322884</c:v>
                </c:pt>
                <c:pt idx="37">
                  <c:v>103.20940615320974</c:v>
                </c:pt>
                <c:pt idx="40">
                  <c:v>105.8972668873206</c:v>
                </c:pt>
                <c:pt idx="41">
                  <c:v>108.57706313456005</c:v>
                </c:pt>
                <c:pt idx="42">
                  <c:v>111.24859081806862</c:v>
                </c:pt>
                <c:pt idx="43">
                  <c:v>113.91164649066994</c:v>
                </c:pt>
                <c:pt idx="45">
                  <c:v>116.56602735036417</c:v>
                </c:pt>
                <c:pt idx="46">
                  <c:v>119.2115312557719</c:v>
                </c:pt>
                <c:pt idx="47">
                  <c:v>121.84795674152831</c:v>
                </c:pt>
                <c:pt idx="48">
                  <c:v>124.47510303362532</c:v>
                </c:pt>
                <c:pt idx="49">
                  <c:v>127.09277006470133</c:v>
                </c:pt>
                <c:pt idx="50">
                  <c:v>129.70075848927726</c:v>
                </c:pt>
                <c:pt idx="51">
                  <c:v>132.29886969893732</c:v>
                </c:pt>
                <c:pt idx="52">
                  <c:v>134.88690583745392</c:v>
                </c:pt>
                <c:pt idx="53">
                  <c:v>137.46466981585513</c:v>
                </c:pt>
                <c:pt idx="54">
                  <c:v>140.03196532743371</c:v>
                </c:pt>
                <c:pt idx="55">
                  <c:v>142.58859686269685</c:v>
                </c:pt>
                <c:pt idx="56">
                  <c:v>145.13436972425464</c:v>
                </c:pt>
                <c:pt idx="57">
                  <c:v>147.66909004164739</c:v>
                </c:pt>
                <c:pt idx="58">
                  <c:v>150.19256478610939</c:v>
                </c:pt>
                <c:pt idx="59">
                  <c:v>152.70460178526872</c:v>
                </c:pt>
                <c:pt idx="60">
                  <c:v>155.20500973778221</c:v>
                </c:pt>
                <c:pt idx="61">
                  <c:v>157.69359822790355</c:v>
                </c:pt>
                <c:pt idx="62">
                  <c:v>160.17017773998418</c:v>
                </c:pt>
                <c:pt idx="63">
                  <c:v>162.63455967290591</c:v>
                </c:pt>
                <c:pt idx="64">
                  <c:v>165.08655635444325</c:v>
                </c:pt>
                <c:pt idx="65">
                  <c:v>167.5259810555556</c:v>
                </c:pt>
                <c:pt idx="66">
                  <c:v>169.95264800460737</c:v>
                </c:pt>
                <c:pt idx="67">
                  <c:v>172.36637240151515</c:v>
                </c:pt>
                <c:pt idx="68">
                  <c:v>174.76697043182102</c:v>
                </c:pt>
                <c:pt idx="69">
                  <c:v>177.15425928069067</c:v>
                </c:pt>
                <c:pt idx="70">
                  <c:v>179.52805714683547</c:v>
                </c:pt>
                <c:pt idx="71">
                  <c:v>181.88818325635742</c:v>
                </c:pt>
                <c:pt idx="72">
                  <c:v>184.23445787651565</c:v>
                </c:pt>
                <c:pt idx="73">
                  <c:v>186.56670232941386</c:v>
                </c:pt>
                <c:pt idx="74">
                  <c:v>188.88473900560737</c:v>
                </c:pt>
                <c:pt idx="75">
                  <c:v>191.18839137762859</c:v>
                </c:pt>
                <c:pt idx="76">
                  <c:v>193.47748401343043</c:v>
                </c:pt>
                <c:pt idx="77">
                  <c:v>195.75184258974613</c:v>
                </c:pt>
                <c:pt idx="78">
                  <c:v>198.01129390536454</c:v>
                </c:pt>
                <c:pt idx="79">
                  <c:v>200.25566589432012</c:v>
                </c:pt>
                <c:pt idx="80">
                  <c:v>202.48478763899658</c:v>
                </c:pt>
                <c:pt idx="81">
                  <c:v>204.69848938314254</c:v>
                </c:pt>
                <c:pt idx="82">
                  <c:v>206.89660254479961</c:v>
                </c:pt>
                <c:pt idx="83">
                  <c:v>209.07895972914008</c:v>
                </c:pt>
                <c:pt idx="84">
                  <c:v>211.24539474121511</c:v>
                </c:pt>
                <c:pt idx="85">
                  <c:v>213.39574259861072</c:v>
                </c:pt>
                <c:pt idx="86">
                  <c:v>215.52983954401233</c:v>
                </c:pt>
                <c:pt idx="87">
                  <c:v>217.64752305767493</c:v>
                </c:pt>
                <c:pt idx="88">
                  <c:v>219.74863186980002</c:v>
                </c:pt>
                <c:pt idx="89">
                  <c:v>221.83300597281681</c:v>
                </c:pt>
                <c:pt idx="90">
                  <c:v>223.90048663356734</c:v>
                </c:pt>
                <c:pt idx="91">
                  <c:v>225.95091640539476</c:v>
                </c:pt>
                <c:pt idx="92">
                  <c:v>227.98413914013341</c:v>
                </c:pt>
                <c:pt idx="93">
                  <c:v>230</c:v>
                </c:pt>
                <c:pt idx="94">
                  <c:v>231.99834546938541</c:v>
                </c:pt>
                <c:pt idx="95">
                  <c:v>233.97902336654519</c:v>
                </c:pt>
                <c:pt idx="96">
                  <c:v>235.94188285518896</c:v>
                </c:pt>
                <c:pt idx="97">
                  <c:v>237.88677445596724</c:v>
                </c:pt>
                <c:pt idx="98">
                  <c:v>239.8135500578546</c:v>
                </c:pt>
                <c:pt idx="99">
                  <c:v>241.72206292942906</c:v>
                </c:pt>
                <c:pt idx="100">
                  <c:v>243.61216773004648</c:v>
                </c:pt>
                <c:pt idx="101">
                  <c:v>245.48372052090841</c:v>
                </c:pt>
                <c:pt idx="102">
                  <c:v>247.33657877602383</c:v>
                </c:pt>
                <c:pt idx="103">
                  <c:v>249.17060139306287</c:v>
                </c:pt>
                <c:pt idx="104">
                  <c:v>250.98564870410266</c:v>
                </c:pt>
                <c:pt idx="105">
                  <c:v>252.78158248626315</c:v>
                </c:pt>
                <c:pt idx="106">
                  <c:v>254.55826597223364</c:v>
                </c:pt>
                <c:pt idx="107">
                  <c:v>256.31556386068803</c:v>
                </c:pt>
                <c:pt idx="108">
                  <c:v>258.05334232658828</c:v>
                </c:pt>
                <c:pt idx="109">
                  <c:v>259.77146903137623</c:v>
                </c:pt>
                <c:pt idx="110">
                  <c:v>261.46981313305133</c:v>
                </c:pt>
                <c:pt idx="111">
                  <c:v>263.1482452961348</c:v>
                </c:pt>
                <c:pt idx="112">
                  <c:v>264.80663770151904</c:v>
                </c:pt>
                <c:pt idx="113">
                  <c:v>266.44486405620182</c:v>
                </c:pt>
                <c:pt idx="114">
                  <c:v>268.06279960290351</c:v>
                </c:pt>
                <c:pt idx="115">
                  <c:v>269.66032112956805</c:v>
                </c:pt>
                <c:pt idx="116">
                  <c:v>271.23730697874612</c:v>
                </c:pt>
                <c:pt idx="117">
                  <c:v>272.79363705685995</c:v>
                </c:pt>
                <c:pt idx="118">
                  <c:v>274.32919284334838</c:v>
                </c:pt>
                <c:pt idx="119">
                  <c:v>275.84385739969304</c:v>
                </c:pt>
                <c:pt idx="120">
                  <c:v>277.33751537832387</c:v>
                </c:pt>
                <c:pt idx="121">
                  <c:v>278.81005303140273</c:v>
                </c:pt>
                <c:pt idx="122">
                  <c:v>280.26135821948634</c:v>
                </c:pt>
                <c:pt idx="123">
                  <c:v>281.69132042006549</c:v>
                </c:pt>
                <c:pt idx="124">
                  <c:v>283.09983073598238</c:v>
                </c:pt>
                <c:pt idx="125">
                  <c:v>284.48678190372317</c:v>
                </c:pt>
                <c:pt idx="126">
                  <c:v>285.8520683015866</c:v>
                </c:pt>
                <c:pt idx="127">
                  <c:v>287.19558595772759</c:v>
                </c:pt>
                <c:pt idx="128">
                  <c:v>288.51723255807497</c:v>
                </c:pt>
                <c:pt idx="129">
                  <c:v>289.81690745412322</c:v>
                </c:pt>
                <c:pt idx="130">
                  <c:v>291.09451167059706</c:v>
                </c:pt>
                <c:pt idx="131">
                  <c:v>292.34994791298891</c:v>
                </c:pt>
                <c:pt idx="132">
                  <c:v>293.58312057496835</c:v>
                </c:pt>
                <c:pt idx="133">
                  <c:v>294.79393574566274</c:v>
                </c:pt>
                <c:pt idx="134">
                  <c:v>295.98230121680899</c:v>
                </c:pt>
                <c:pt idx="135">
                  <c:v>297.14812648977545</c:v>
                </c:pt>
                <c:pt idx="136">
                  <c:v>298.29132278245402</c:v>
                </c:pt>
                <c:pt idx="137">
                  <c:v>299.41180303602084</c:v>
                </c:pt>
                <c:pt idx="138">
                  <c:v>300.50948192156659</c:v>
                </c:pt>
                <c:pt idx="139">
                  <c:v>301.58427584659427</c:v>
                </c:pt>
                <c:pt idx="140">
                  <c:v>302.63610296138518</c:v>
                </c:pt>
                <c:pt idx="141">
                  <c:v>303.66488316523225</c:v>
                </c:pt>
                <c:pt idx="142">
                  <c:v>304.67053811253993</c:v>
                </c:pt>
                <c:pt idx="143">
                  <c:v>305.65299121879036</c:v>
                </c:pt>
                <c:pt idx="144">
                  <c:v>306.6121676663758</c:v>
                </c:pt>
                <c:pt idx="145">
                  <c:v>307.54799441029621</c:v>
                </c:pt>
                <c:pt idx="146">
                  <c:v>308.46040018372179</c:v>
                </c:pt>
                <c:pt idx="147">
                  <c:v>309.34931550342037</c:v>
                </c:pt>
                <c:pt idx="148">
                  <c:v>310.21467267504875</c:v>
                </c:pt>
                <c:pt idx="149">
                  <c:v>311.05640579830805</c:v>
                </c:pt>
                <c:pt idx="150">
                  <c:v>311.87445077196196</c:v>
                </c:pt>
                <c:pt idx="151">
                  <c:v>312.66874529871859</c:v>
                </c:pt>
                <c:pt idx="152">
                  <c:v>313.43922888997434</c:v>
                </c:pt>
                <c:pt idx="153">
                  <c:v>314.18584287042091</c:v>
                </c:pt>
                <c:pt idx="154">
                  <c:v>314.90853038251288</c:v>
                </c:pt>
                <c:pt idx="155">
                  <c:v>315.60723639079833</c:v>
                </c:pt>
                <c:pt idx="156">
                  <c:v>316.28190768610943</c:v>
                </c:pt>
                <c:pt idx="157">
                  <c:v>316.93249288961511</c:v>
                </c:pt>
                <c:pt idx="158">
                  <c:v>317.55894245673318</c:v>
                </c:pt>
                <c:pt idx="159">
                  <c:v>318.16120868090377</c:v>
                </c:pt>
                <c:pt idx="160">
                  <c:v>318.73924569722209</c:v>
                </c:pt>
                <c:pt idx="161">
                  <c:v>319.29300948593141</c:v>
                </c:pt>
                <c:pt idx="162">
                  <c:v>319.82245787577517</c:v>
                </c:pt>
                <c:pt idx="163">
                  <c:v>320.32755054720872</c:v>
                </c:pt>
                <c:pt idx="164">
                  <c:v>320.80824903546954</c:v>
                </c:pt>
                <c:pt idx="165">
                  <c:v>321.26451673350675</c:v>
                </c:pt>
                <c:pt idx="166">
                  <c:v>321.69631889476847</c:v>
                </c:pt>
                <c:pt idx="167">
                  <c:v>322.10362263584847</c:v>
                </c:pt>
                <c:pt idx="168">
                  <c:v>322.48639693898986</c:v>
                </c:pt>
                <c:pt idx="169">
                  <c:v>322.84461265444747</c:v>
                </c:pt>
                <c:pt idx="170">
                  <c:v>323.17824250270769</c:v>
                </c:pt>
                <c:pt idx="171">
                  <c:v>323.48726107656591</c:v>
                </c:pt>
                <c:pt idx="172">
                  <c:v>323.77164484306127</c:v>
                </c:pt>
                <c:pt idx="173">
                  <c:v>324.03137214526902</c:v>
                </c:pt>
                <c:pt idx="174">
                  <c:v>324.26642320394939</c:v>
                </c:pt>
                <c:pt idx="175">
                  <c:v>324.47678011905424</c:v>
                </c:pt>
                <c:pt idx="176">
                  <c:v>324.66242687109013</c:v>
                </c:pt>
                <c:pt idx="177">
                  <c:v>324.82334932233806</c:v>
                </c:pt>
                <c:pt idx="178">
                  <c:v>324.95953521793041</c:v>
                </c:pt>
                <c:pt idx="179">
                  <c:v>325.07097418678387</c:v>
                </c:pt>
                <c:pt idx="180">
                  <c:v>325.15765774238957</c:v>
                </c:pt>
                <c:pt idx="181">
                  <c:v>325.21957928345915</c:v>
                </c:pt>
                <c:pt idx="182">
                  <c:v>325.25673409442749</c:v>
                </c:pt>
                <c:pt idx="183">
                  <c:v>325.26911934581187</c:v>
                </c:pt>
                <c:pt idx="184">
                  <c:v>325.25673409442749</c:v>
                </c:pt>
                <c:pt idx="185">
                  <c:v>325.21957928345915</c:v>
                </c:pt>
                <c:pt idx="186">
                  <c:v>325.15765774238957</c:v>
                </c:pt>
                <c:pt idx="187">
                  <c:v>325.07097418678387</c:v>
                </c:pt>
                <c:pt idx="188">
                  <c:v>324.95953521793041</c:v>
                </c:pt>
                <c:pt idx="189">
                  <c:v>324.82334932233806</c:v>
                </c:pt>
                <c:pt idx="190">
                  <c:v>324.66242687109013</c:v>
                </c:pt>
                <c:pt idx="191">
                  <c:v>324.47678011905424</c:v>
                </c:pt>
                <c:pt idx="192">
                  <c:v>324.26642320394939</c:v>
                </c:pt>
                <c:pt idx="193">
                  <c:v>324.03137214526902</c:v>
                </c:pt>
                <c:pt idx="194">
                  <c:v>323.77164484306132</c:v>
                </c:pt>
                <c:pt idx="195">
                  <c:v>323.48726107656597</c:v>
                </c:pt>
                <c:pt idx="196">
                  <c:v>323.17824250270769</c:v>
                </c:pt>
                <c:pt idx="197">
                  <c:v>322.84461265444747</c:v>
                </c:pt>
                <c:pt idx="198">
                  <c:v>322.48639693898986</c:v>
                </c:pt>
                <c:pt idx="199">
                  <c:v>322.10362263584847</c:v>
                </c:pt>
                <c:pt idx="200">
                  <c:v>321.69631889476847</c:v>
                </c:pt>
                <c:pt idx="201">
                  <c:v>321.2645167335067</c:v>
                </c:pt>
                <c:pt idx="202">
                  <c:v>320.8082490354696</c:v>
                </c:pt>
                <c:pt idx="203">
                  <c:v>320.32755054720872</c:v>
                </c:pt>
                <c:pt idx="204">
                  <c:v>319.82245787577517</c:v>
                </c:pt>
                <c:pt idx="205">
                  <c:v>319.29300948593141</c:v>
                </c:pt>
                <c:pt idx="206">
                  <c:v>318.73924569722209</c:v>
                </c:pt>
                <c:pt idx="207">
                  <c:v>318.16120868090377</c:v>
                </c:pt>
                <c:pt idx="208">
                  <c:v>317.55894245673318</c:v>
                </c:pt>
                <c:pt idx="209">
                  <c:v>316.93249288961511</c:v>
                </c:pt>
                <c:pt idx="210">
                  <c:v>316.28190768610949</c:v>
                </c:pt>
                <c:pt idx="211">
                  <c:v>315.60723639079833</c:v>
                </c:pt>
                <c:pt idx="212">
                  <c:v>314.90853038251288</c:v>
                </c:pt>
                <c:pt idx="213">
                  <c:v>314.18584287042091</c:v>
                </c:pt>
                <c:pt idx="214">
                  <c:v>313.43922888997434</c:v>
                </c:pt>
                <c:pt idx="215">
                  <c:v>312.66874529871859</c:v>
                </c:pt>
                <c:pt idx="216">
                  <c:v>311.87445077196196</c:v>
                </c:pt>
                <c:pt idx="217">
                  <c:v>311.05640579830811</c:v>
                </c:pt>
                <c:pt idx="218">
                  <c:v>310.2146726750488</c:v>
                </c:pt>
                <c:pt idx="219">
                  <c:v>309.34931550342043</c:v>
                </c:pt>
                <c:pt idx="220">
                  <c:v>308.46040018372184</c:v>
                </c:pt>
                <c:pt idx="221">
                  <c:v>307.54799441029621</c:v>
                </c:pt>
                <c:pt idx="222">
                  <c:v>306.6121676663758</c:v>
                </c:pt>
                <c:pt idx="223">
                  <c:v>305.65299121879036</c:v>
                </c:pt>
                <c:pt idx="224">
                  <c:v>304.67053811253993</c:v>
                </c:pt>
                <c:pt idx="225">
                  <c:v>303.66488316523225</c:v>
                </c:pt>
                <c:pt idx="226">
                  <c:v>302.63610296138518</c:v>
                </c:pt>
                <c:pt idx="227">
                  <c:v>301.58427584659427</c:v>
                </c:pt>
                <c:pt idx="228">
                  <c:v>300.50948192156659</c:v>
                </c:pt>
                <c:pt idx="229">
                  <c:v>299.4118030360209</c:v>
                </c:pt>
                <c:pt idx="230">
                  <c:v>298.29132278245407</c:v>
                </c:pt>
                <c:pt idx="231">
                  <c:v>297.14812648977551</c:v>
                </c:pt>
                <c:pt idx="232">
                  <c:v>295.98230121680899</c:v>
                </c:pt>
                <c:pt idx="233">
                  <c:v>294.79393574566279</c:v>
                </c:pt>
                <c:pt idx="234">
                  <c:v>293.58312057496835</c:v>
                </c:pt>
                <c:pt idx="235">
                  <c:v>292.34994791298891</c:v>
                </c:pt>
                <c:pt idx="236">
                  <c:v>291.094511670597</c:v>
                </c:pt>
                <c:pt idx="237">
                  <c:v>289.81690745412322</c:v>
                </c:pt>
                <c:pt idx="238">
                  <c:v>288.51723255807508</c:v>
                </c:pt>
                <c:pt idx="239">
                  <c:v>287.19558595772764</c:v>
                </c:pt>
                <c:pt idx="240">
                  <c:v>285.8520683015866</c:v>
                </c:pt>
                <c:pt idx="241">
                  <c:v>284.48678190372317</c:v>
                </c:pt>
                <c:pt idx="242">
                  <c:v>283.09983073598238</c:v>
                </c:pt>
                <c:pt idx="243">
                  <c:v>281.69132042006549</c:v>
                </c:pt>
                <c:pt idx="244">
                  <c:v>280.26135821948634</c:v>
                </c:pt>
                <c:pt idx="245">
                  <c:v>278.81005303140279</c:v>
                </c:pt>
                <c:pt idx="246">
                  <c:v>277.33751537832387</c:v>
                </c:pt>
                <c:pt idx="247">
                  <c:v>275.84385739969309</c:v>
                </c:pt>
                <c:pt idx="248">
                  <c:v>274.32919284334838</c:v>
                </c:pt>
                <c:pt idx="249">
                  <c:v>272.79363705685995</c:v>
                </c:pt>
                <c:pt idx="250">
                  <c:v>271.23730697874618</c:v>
                </c:pt>
                <c:pt idx="251">
                  <c:v>269.66032112956805</c:v>
                </c:pt>
                <c:pt idx="252">
                  <c:v>268.06279960290351</c:v>
                </c:pt>
                <c:pt idx="253">
                  <c:v>266.44486405620194</c:v>
                </c:pt>
                <c:pt idx="254">
                  <c:v>264.80663770151909</c:v>
                </c:pt>
                <c:pt idx="255">
                  <c:v>263.1482452961348</c:v>
                </c:pt>
                <c:pt idx="256">
                  <c:v>261.46981313305133</c:v>
                </c:pt>
                <c:pt idx="257">
                  <c:v>259.77146903137617</c:v>
                </c:pt>
                <c:pt idx="258">
                  <c:v>258.05334232658828</c:v>
                </c:pt>
                <c:pt idx="259">
                  <c:v>256.31556386068803</c:v>
                </c:pt>
                <c:pt idx="260">
                  <c:v>254.55826597223373</c:v>
                </c:pt>
                <c:pt idx="261">
                  <c:v>252.78158248626323</c:v>
                </c:pt>
                <c:pt idx="262">
                  <c:v>250.98564870410274</c:v>
                </c:pt>
                <c:pt idx="263">
                  <c:v>249.17060139306287</c:v>
                </c:pt>
                <c:pt idx="264">
                  <c:v>247.33657877602383</c:v>
                </c:pt>
                <c:pt idx="265">
                  <c:v>245.48372052090835</c:v>
                </c:pt>
                <c:pt idx="266">
                  <c:v>243.61216773004648</c:v>
                </c:pt>
                <c:pt idx="267">
                  <c:v>241.72206292942909</c:v>
                </c:pt>
                <c:pt idx="268">
                  <c:v>239.8135500578546</c:v>
                </c:pt>
                <c:pt idx="269">
                  <c:v>237.88677445596727</c:v>
                </c:pt>
                <c:pt idx="270">
                  <c:v>235.94188285518908</c:v>
                </c:pt>
                <c:pt idx="271">
                  <c:v>233.97902336654528</c:v>
                </c:pt>
                <c:pt idx="272">
                  <c:v>231.99834546938541</c:v>
                </c:pt>
                <c:pt idx="273">
                  <c:v>230.00000000000003</c:v>
                </c:pt>
                <c:pt idx="274">
                  <c:v>227.98413914013344</c:v>
                </c:pt>
                <c:pt idx="275">
                  <c:v>225.95091640539474</c:v>
                </c:pt>
                <c:pt idx="276">
                  <c:v>223.90048663356734</c:v>
                </c:pt>
                <c:pt idx="277">
                  <c:v>221.83300597281684</c:v>
                </c:pt>
                <c:pt idx="278">
                  <c:v>219.74863186980005</c:v>
                </c:pt>
                <c:pt idx="279">
                  <c:v>217.64752305767496</c:v>
                </c:pt>
                <c:pt idx="280">
                  <c:v>215.5298395440123</c:v>
                </c:pt>
                <c:pt idx="281">
                  <c:v>213.39574259861075</c:v>
                </c:pt>
                <c:pt idx="282">
                  <c:v>211.24539474121514</c:v>
                </c:pt>
                <c:pt idx="283">
                  <c:v>209.07895972914014</c:v>
                </c:pt>
                <c:pt idx="284">
                  <c:v>206.89660254479969</c:v>
                </c:pt>
                <c:pt idx="285">
                  <c:v>204.69848938314266</c:v>
                </c:pt>
                <c:pt idx="286">
                  <c:v>202.48478763899661</c:v>
                </c:pt>
                <c:pt idx="287">
                  <c:v>200.2556658943202</c:v>
                </c:pt>
                <c:pt idx="288">
                  <c:v>198.01129390536448</c:v>
                </c:pt>
                <c:pt idx="289">
                  <c:v>195.75184258974608</c:v>
                </c:pt>
                <c:pt idx="290">
                  <c:v>193.47748401343043</c:v>
                </c:pt>
                <c:pt idx="291">
                  <c:v>191.18839137762862</c:v>
                </c:pt>
                <c:pt idx="292">
                  <c:v>188.8847390056074</c:v>
                </c:pt>
                <c:pt idx="293">
                  <c:v>186.56670232941397</c:v>
                </c:pt>
                <c:pt idx="294">
                  <c:v>184.23445787651576</c:v>
                </c:pt>
                <c:pt idx="295">
                  <c:v>181.88818325635742</c:v>
                </c:pt>
                <c:pt idx="296">
                  <c:v>179.52805714683549</c:v>
                </c:pt>
                <c:pt idx="297">
                  <c:v>177.15425928069061</c:v>
                </c:pt>
                <c:pt idx="298">
                  <c:v>174.76697043182099</c:v>
                </c:pt>
                <c:pt idx="299">
                  <c:v>172.36637240151515</c:v>
                </c:pt>
                <c:pt idx="300">
                  <c:v>169.9526480046074</c:v>
                </c:pt>
                <c:pt idx="301">
                  <c:v>167.52598105555566</c:v>
                </c:pt>
                <c:pt idx="302">
                  <c:v>165.08655635444336</c:v>
                </c:pt>
                <c:pt idx="303">
                  <c:v>162.63455967290591</c:v>
                </c:pt>
                <c:pt idx="304">
                  <c:v>160.17017773998424</c:v>
                </c:pt>
                <c:pt idx="305">
                  <c:v>157.69359822790358</c:v>
                </c:pt>
                <c:pt idx="306">
                  <c:v>155.20500973778226</c:v>
                </c:pt>
                <c:pt idx="307">
                  <c:v>152.70460178526881</c:v>
                </c:pt>
                <c:pt idx="308">
                  <c:v>150.19256478610939</c:v>
                </c:pt>
                <c:pt idx="309">
                  <c:v>147.66909004164745</c:v>
                </c:pt>
                <c:pt idx="310">
                  <c:v>145.13436972425473</c:v>
                </c:pt>
                <c:pt idx="311">
                  <c:v>142.58859686269679</c:v>
                </c:pt>
                <c:pt idx="312">
                  <c:v>140.03196532743371</c:v>
                </c:pt>
                <c:pt idx="313">
                  <c:v>137.46466981585513</c:v>
                </c:pt>
                <c:pt idx="314">
                  <c:v>134.88690583745398</c:v>
                </c:pt>
                <c:pt idx="315">
                  <c:v>132.29886969893741</c:v>
                </c:pt>
                <c:pt idx="316">
                  <c:v>129.70075848927738</c:v>
                </c:pt>
                <c:pt idx="317">
                  <c:v>127.09277006470147</c:v>
                </c:pt>
                <c:pt idx="318">
                  <c:v>124.47510303362535</c:v>
                </c:pt>
                <c:pt idx="319">
                  <c:v>121.84795674152838</c:v>
                </c:pt>
                <c:pt idx="320">
                  <c:v>119.21153125577186</c:v>
                </c:pt>
                <c:pt idx="321">
                  <c:v>116.56602735036414</c:v>
                </c:pt>
                <c:pt idx="322">
                  <c:v>113.91164649066999</c:v>
                </c:pt>
                <c:pt idx="323">
                  <c:v>111.24859081806868</c:v>
                </c:pt>
                <c:pt idx="324">
                  <c:v>108.57706313456015</c:v>
                </c:pt>
                <c:pt idx="325">
                  <c:v>105.89726688732073</c:v>
                </c:pt>
                <c:pt idx="326">
                  <c:v>103.20940615320974</c:v>
                </c:pt>
                <c:pt idx="327">
                  <c:v>100.51368562322888</c:v>
                </c:pt>
                <c:pt idx="328">
                  <c:v>97.810310586933255</c:v>
                </c:pt>
                <c:pt idx="329">
                  <c:v>95.099486916798426</c:v>
                </c:pt>
                <c:pt idx="330">
                  <c:v>92.381421052542095</c:v>
                </c:pt>
                <c:pt idx="331">
                  <c:v>89.65631998540367</c:v>
                </c:pt>
                <c:pt idx="332">
                  <c:v>86.924391242379542</c:v>
                </c:pt>
                <c:pt idx="333">
                  <c:v>84.18584287042097</c:v>
                </c:pt>
                <c:pt idx="334">
                  <c:v>81.440883420588932</c:v>
                </c:pt>
                <c:pt idx="335">
                  <c:v>78.68972193217337</c:v>
                </c:pt>
                <c:pt idx="336">
                  <c:v>75.93256791677301</c:v>
                </c:pt>
                <c:pt idx="337">
                  <c:v>73.169631342340764</c:v>
                </c:pt>
                <c:pt idx="338">
                  <c:v>70.401122617194332</c:v>
                </c:pt>
                <c:pt idx="339">
                  <c:v>67.627252573991299</c:v>
                </c:pt>
                <c:pt idx="340">
                  <c:v>64.848232453675465</c:v>
                </c:pt>
                <c:pt idx="341">
                  <c:v>62.06427388938787</c:v>
                </c:pt>
                <c:pt idx="342">
                  <c:v>59.27558889035214</c:v>
                </c:pt>
                <c:pt idx="343">
                  <c:v>56.482389825727488</c:v>
                </c:pt>
                <c:pt idx="344">
                  <c:v>53.684889408437421</c:v>
                </c:pt>
                <c:pt idx="345">
                  <c:v>50.883300678969128</c:v>
                </c:pt>
                <c:pt idx="346">
                  <c:v>48.077836989151415</c:v>
                </c:pt>
                <c:pt idx="347">
                  <c:v>45.26871198590635</c:v>
                </c:pt>
                <c:pt idx="348">
                  <c:v>42.456139594978339</c:v>
                </c:pt>
                <c:pt idx="349">
                  <c:v>39.640334004644671</c:v>
                </c:pt>
                <c:pt idx="350">
                  <c:v>36.821509649402756</c:v>
                </c:pt>
                <c:pt idx="351">
                  <c:v>33.999881193640775</c:v>
                </c:pt>
                <c:pt idx="352">
                  <c:v>31.175663515289862</c:v>
                </c:pt>
                <c:pt idx="353">
                  <c:v>28.349071689461056</c:v>
                </c:pt>
                <c:pt idx="354">
                  <c:v>25.520320972064916</c:v>
                </c:pt>
                <c:pt idx="355">
                  <c:v>22.689626783420959</c:v>
                </c:pt>
                <c:pt idx="356">
                  <c:v>19.857204691850978</c:v>
                </c:pt>
                <c:pt idx="357">
                  <c:v>17.023270397263278</c:v>
                </c:pt>
                <c:pt idx="358">
                  <c:v>14.188039714726697</c:v>
                </c:pt>
                <c:pt idx="359">
                  <c:v>11.351728558034468</c:v>
                </c:pt>
                <c:pt idx="360">
                  <c:v>8.5145529232628281</c:v>
                </c:pt>
                <c:pt idx="361">
                  <c:v>5.6767288723203624</c:v>
                </c:pt>
                <c:pt idx="362">
                  <c:v>2.8384725164962075</c:v>
                </c:pt>
                <c:pt idx="363">
                  <c:v>3.9850295899600895E-14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69-4794-B897-525BC1A7CE7D}"/>
            </c:ext>
          </c:extLst>
        </c:ser>
        <c:ser>
          <c:idx val="1"/>
          <c:order val="1"/>
          <c:tx>
            <c:strRef>
              <c:f>变压器设计!$S$4</c:f>
              <c:strCache>
                <c:ptCount val="1"/>
                <c:pt idx="0">
                  <c:v>Vacmin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变压器设计!$S$7:$S$370</c:f>
              <c:numCache>
                <c:formatCode>General</c:formatCode>
                <c:ptCount val="364"/>
                <c:pt idx="0">
                  <c:v>0</c:v>
                </c:pt>
                <c:pt idx="1">
                  <c:v>2.4682369708661351</c:v>
                </c:pt>
                <c:pt idx="2">
                  <c:v>4.9362859759307707</c:v>
                </c:pt>
                <c:pt idx="3">
                  <c:v>7.4039590637067301</c:v>
                </c:pt>
                <c:pt idx="4">
                  <c:v>9.8710683113343958</c:v>
                </c:pt>
                <c:pt idx="5">
                  <c:v>12.337425838892759</c:v>
                </c:pt>
                <c:pt idx="6">
                  <c:v>14.802843823707203</c:v>
                </c:pt>
                <c:pt idx="7">
                  <c:v>17.267134514652934</c:v>
                </c:pt>
                <c:pt idx="8">
                  <c:v>19.730110246452945</c:v>
                </c:pt>
                <c:pt idx="9">
                  <c:v>22.191583453969457</c:v>
                </c:pt>
                <c:pt idx="10">
                  <c:v>24.651366686487741</c:v>
                </c:pt>
                <c:pt idx="11">
                  <c:v>27.109272621991202</c:v>
                </c:pt>
                <c:pt idx="12">
                  <c:v>29.565114081426682</c:v>
                </c:pt>
                <c:pt idx="13">
                  <c:v>32.018704042958873</c:v>
                </c:pt>
                <c:pt idx="14">
                  <c:v>34.469855656212737</c:v>
                </c:pt>
                <c:pt idx="15">
                  <c:v>36.918382256502902</c:v>
                </c:pt>
                <c:pt idx="16">
                  <c:v>39.364097379048914</c:v>
                </c:pt>
                <c:pt idx="17">
                  <c:v>41.806814773175212</c:v>
                </c:pt>
                <c:pt idx="18">
                  <c:v>44.246348416494861</c:v>
                </c:pt>
                <c:pt idx="19">
                  <c:v>46.682512529075886</c:v>
                </c:pt>
                <c:pt idx="20">
                  <c:v>49.115121587589137</c:v>
                </c:pt>
                <c:pt idx="21">
                  <c:v>51.543990339436569</c:v>
                </c:pt>
                <c:pt idx="22">
                  <c:v>53.968933816858971</c:v>
                </c:pt>
                <c:pt idx="23">
                  <c:v>56.389767351022002</c:v>
                </c:pt>
                <c:pt idx="24">
                  <c:v>58.806306586079387</c:v>
                </c:pt>
                <c:pt idx="25">
                  <c:v>61.218367493212376</c:v>
                </c:pt>
                <c:pt idx="26">
                  <c:v>63.625766384644209</c:v>
                </c:pt>
                <c:pt idx="27">
                  <c:v>66.028319927628672</c:v>
                </c:pt>
                <c:pt idx="28">
                  <c:v>68.425845158411619</c:v>
                </c:pt>
                <c:pt idx="29">
                  <c:v>70.818159496164327</c:v>
                </c:pt>
                <c:pt idx="30">
                  <c:v>73.205080756887725</c:v>
                </c:pt>
                <c:pt idx="31">
                  <c:v>75.586427167286502</c:v>
                </c:pt>
                <c:pt idx="32">
                  <c:v>77.962017378611748</c:v>
                </c:pt>
                <c:pt idx="33">
                  <c:v>80.331670480471402</c:v>
                </c:pt>
                <c:pt idx="34">
                  <c:v>82.695206014607251</c:v>
                </c:pt>
                <c:pt idx="35">
                  <c:v>85.052443988637563</c:v>
                </c:pt>
                <c:pt idx="36">
                  <c:v>87.403204889764211</c:v>
                </c:pt>
                <c:pt idx="37">
                  <c:v>89.74730969844326</c:v>
                </c:pt>
                <c:pt idx="40">
                  <c:v>92.084579902017907</c:v>
                </c:pt>
                <c:pt idx="41">
                  <c:v>94.414837508313084</c:v>
                </c:pt>
                <c:pt idx="42">
                  <c:v>96.737905059190098</c:v>
                </c:pt>
                <c:pt idx="43">
                  <c:v>99.053605644060809</c:v>
                </c:pt>
                <c:pt idx="45">
                  <c:v>101.36176291336014</c:v>
                </c:pt>
                <c:pt idx="46">
                  <c:v>103.66220109197556</c:v>
                </c:pt>
                <c:pt idx="47">
                  <c:v>105.95474499263331</c:v>
                </c:pt>
                <c:pt idx="48">
                  <c:v>108.23922002923941</c:v>
                </c:pt>
                <c:pt idx="49">
                  <c:v>110.51545223017507</c:v>
                </c:pt>
                <c:pt idx="50">
                  <c:v>112.78326825154545</c:v>
                </c:pt>
                <c:pt idx="51">
                  <c:v>115.04249539038028</c:v>
                </c:pt>
                <c:pt idx="52">
                  <c:v>117.29296159778603</c:v>
                </c:pt>
                <c:pt idx="53">
                  <c:v>119.53449549204794</c:v>
                </c:pt>
                <c:pt idx="54">
                  <c:v>121.76692637168148</c:v>
                </c:pt>
                <c:pt idx="55">
                  <c:v>123.99008422843202</c:v>
                </c:pt>
                <c:pt idx="56">
                  <c:v>126.20379976022143</c:v>
                </c:pt>
                <c:pt idx="57">
                  <c:v>128.40790438404122</c:v>
                </c:pt>
                <c:pt idx="58">
                  <c:v>130.60223024879076</c:v>
                </c:pt>
                <c:pt idx="59">
                  <c:v>132.78661024805976</c:v>
                </c:pt>
                <c:pt idx="60">
                  <c:v>134.96087803285408</c:v>
                </c:pt>
                <c:pt idx="61">
                  <c:v>137.12486802426395</c:v>
                </c:pt>
                <c:pt idx="62">
                  <c:v>139.2784154260732</c:v>
                </c:pt>
                <c:pt idx="63">
                  <c:v>141.42135623730948</c:v>
                </c:pt>
                <c:pt idx="64">
                  <c:v>143.55352726473325</c:v>
                </c:pt>
                <c:pt idx="65">
                  <c:v>145.67476613526574</c:v>
                </c:pt>
                <c:pt idx="66">
                  <c:v>147.78491130835422</c:v>
                </c:pt>
                <c:pt idx="67">
                  <c:v>149.88380208827402</c:v>
                </c:pt>
                <c:pt idx="68">
                  <c:v>151.97127863636612</c:v>
                </c:pt>
                <c:pt idx="69">
                  <c:v>154.04718198320927</c:v>
                </c:pt>
                <c:pt idx="70">
                  <c:v>156.1113540407265</c:v>
                </c:pt>
                <c:pt idx="71">
                  <c:v>158.16363761422386</c:v>
                </c:pt>
                <c:pt idx="72">
                  <c:v>160.20387641436142</c:v>
                </c:pt>
                <c:pt idx="73">
                  <c:v>162.23191506905553</c:v>
                </c:pt>
                <c:pt idx="74">
                  <c:v>164.24759913531076</c:v>
                </c:pt>
                <c:pt idx="75">
                  <c:v>166.25077511098138</c:v>
                </c:pt>
                <c:pt idx="76">
                  <c:v>168.24129044646125</c:v>
                </c:pt>
                <c:pt idx="77">
                  <c:v>170.21899355630097</c:v>
                </c:pt>
                <c:pt idx="78">
                  <c:v>172.18373383075178</c:v>
                </c:pt>
                <c:pt idx="79">
                  <c:v>174.1353616472349</c:v>
                </c:pt>
                <c:pt idx="80">
                  <c:v>176.07372838173615</c:v>
                </c:pt>
                <c:pt idx="81">
                  <c:v>177.99868642012396</c:v>
                </c:pt>
                <c:pt idx="82">
                  <c:v>179.91008916939097</c:v>
                </c:pt>
                <c:pt idx="83">
                  <c:v>181.80779106881747</c:v>
                </c:pt>
                <c:pt idx="84">
                  <c:v>183.69164760105662</c:v>
                </c:pt>
                <c:pt idx="85">
                  <c:v>185.56151530313977</c:v>
                </c:pt>
                <c:pt idx="86">
                  <c:v>187.41725177740204</c:v>
                </c:pt>
                <c:pt idx="87">
                  <c:v>189.25871570232601</c:v>
                </c:pt>
                <c:pt idx="88">
                  <c:v>191.08576684330436</c:v>
                </c:pt>
                <c:pt idx="89">
                  <c:v>192.89826606331894</c:v>
                </c:pt>
                <c:pt idx="90">
                  <c:v>194.69607533353681</c:v>
                </c:pt>
                <c:pt idx="91">
                  <c:v>196.47905774382156</c:v>
                </c:pt>
                <c:pt idx="92">
                  <c:v>198.24707751315947</c:v>
                </c:pt>
                <c:pt idx="93">
                  <c:v>200</c:v>
                </c:pt>
                <c:pt idx="94">
                  <c:v>201.73769171250905</c:v>
                </c:pt>
                <c:pt idx="95">
                  <c:v>203.46002031873493</c:v>
                </c:pt>
                <c:pt idx="96">
                  <c:v>205.16685465668607</c:v>
                </c:pt>
                <c:pt idx="97">
                  <c:v>206.85806474431934</c:v>
                </c:pt>
                <c:pt idx="98">
                  <c:v>208.53352178943877</c:v>
                </c:pt>
                <c:pt idx="99">
                  <c:v>210.19309819950351</c:v>
                </c:pt>
                <c:pt idx="100">
                  <c:v>211.83666759134476</c:v>
                </c:pt>
                <c:pt idx="101">
                  <c:v>213.46410480078993</c:v>
                </c:pt>
                <c:pt idx="102">
                  <c:v>215.07528589219461</c:v>
                </c:pt>
                <c:pt idx="103">
                  <c:v>216.67008816788075</c:v>
                </c:pt>
                <c:pt idx="104">
                  <c:v>218.24839017748059</c:v>
                </c:pt>
                <c:pt idx="105">
                  <c:v>219.81007172718535</c:v>
                </c:pt>
                <c:pt idx="106">
                  <c:v>221.35501388889881</c:v>
                </c:pt>
                <c:pt idx="107">
                  <c:v>222.88309900929391</c:v>
                </c:pt>
                <c:pt idx="108">
                  <c:v>224.3942107187724</c:v>
                </c:pt>
                <c:pt idx="109">
                  <c:v>225.88823394032715</c:v>
                </c:pt>
                <c:pt idx="110">
                  <c:v>227.36505489830549</c:v>
                </c:pt>
                <c:pt idx="111">
                  <c:v>228.82456112707374</c:v>
                </c:pt>
                <c:pt idx="112">
                  <c:v>230.26664147958178</c:v>
                </c:pt>
                <c:pt idx="113">
                  <c:v>231.69118613582771</c:v>
                </c:pt>
                <c:pt idx="114">
                  <c:v>233.09808661122042</c:v>
                </c:pt>
                <c:pt idx="115">
                  <c:v>234.48723576484178</c:v>
                </c:pt>
                <c:pt idx="116">
                  <c:v>235.85852780760536</c:v>
                </c:pt>
                <c:pt idx="117">
                  <c:v>237.21185831031298</c:v>
                </c:pt>
                <c:pt idx="118">
                  <c:v>238.54712421160727</c:v>
                </c:pt>
                <c:pt idx="119">
                  <c:v>239.86422382582006</c:v>
                </c:pt>
                <c:pt idx="120">
                  <c:v>241.1630568507164</c:v>
                </c:pt>
                <c:pt idx="121">
                  <c:v>242.44352437513282</c:v>
                </c:pt>
                <c:pt idx="122">
                  <c:v>243.70552888650982</c:v>
                </c:pt>
                <c:pt idx="123">
                  <c:v>244.94897427831779</c:v>
                </c:pt>
                <c:pt idx="124">
                  <c:v>246.173765857376</c:v>
                </c:pt>
                <c:pt idx="125">
                  <c:v>247.37981035106361</c:v>
                </c:pt>
                <c:pt idx="126">
                  <c:v>248.56701591442314</c:v>
                </c:pt>
                <c:pt idx="127">
                  <c:v>249.73529213715443</c:v>
                </c:pt>
                <c:pt idx="128">
                  <c:v>250.8845500505</c:v>
                </c:pt>
                <c:pt idx="129">
                  <c:v>252.01470213402018</c:v>
                </c:pt>
                <c:pt idx="130">
                  <c:v>253.12566232225831</c:v>
                </c:pt>
                <c:pt idx="131">
                  <c:v>254.21734601129472</c:v>
                </c:pt>
                <c:pt idx="132">
                  <c:v>255.28967006518985</c:v>
                </c:pt>
                <c:pt idx="133">
                  <c:v>256.34255282231544</c:v>
                </c:pt>
                <c:pt idx="134">
                  <c:v>257.37591410157302</c:v>
                </c:pt>
                <c:pt idx="135">
                  <c:v>258.38967520850042</c:v>
                </c:pt>
                <c:pt idx="136">
                  <c:v>259.38375894126438</c:v>
                </c:pt>
                <c:pt idx="137">
                  <c:v>260.35808959653986</c:v>
                </c:pt>
                <c:pt idx="138">
                  <c:v>261.31259297527532</c:v>
                </c:pt>
                <c:pt idx="139">
                  <c:v>262.24719638834284</c:v>
                </c:pt>
                <c:pt idx="140">
                  <c:v>263.16182866207407</c:v>
                </c:pt>
                <c:pt idx="141">
                  <c:v>264.05642014368021</c:v>
                </c:pt>
                <c:pt idx="142">
                  <c:v>264.93090270655642</c:v>
                </c:pt>
                <c:pt idx="143">
                  <c:v>265.78520975546985</c:v>
                </c:pt>
                <c:pt idx="144">
                  <c:v>266.61927623163115</c:v>
                </c:pt>
                <c:pt idx="145">
                  <c:v>267.43303861764889</c:v>
                </c:pt>
                <c:pt idx="146">
                  <c:v>268.22643494236678</c:v>
                </c:pt>
                <c:pt idx="147">
                  <c:v>268.99940478558295</c:v>
                </c:pt>
                <c:pt idx="148">
                  <c:v>269.75188928265112</c:v>
                </c:pt>
                <c:pt idx="149">
                  <c:v>270.48383112896352</c:v>
                </c:pt>
                <c:pt idx="150">
                  <c:v>271.19517458431477</c:v>
                </c:pt>
                <c:pt idx="151">
                  <c:v>271.88586547714658</c:v>
                </c:pt>
                <c:pt idx="152">
                  <c:v>272.55585120867335</c:v>
                </c:pt>
                <c:pt idx="153">
                  <c:v>273.20508075688775</c:v>
                </c:pt>
                <c:pt idx="154">
                  <c:v>273.83350468044597</c:v>
                </c:pt>
                <c:pt idx="155">
                  <c:v>274.44107512243329</c:v>
                </c:pt>
                <c:pt idx="156">
                  <c:v>275.0277458140082</c:v>
                </c:pt>
                <c:pt idx="157">
                  <c:v>275.59347207792621</c:v>
                </c:pt>
                <c:pt idx="158">
                  <c:v>276.13821083194193</c:v>
                </c:pt>
                <c:pt idx="159">
                  <c:v>276.66192059209021</c:v>
                </c:pt>
                <c:pt idx="160">
                  <c:v>277.16456147584529</c:v>
                </c:pt>
                <c:pt idx="161">
                  <c:v>277.64609520515774</c:v>
                </c:pt>
                <c:pt idx="162">
                  <c:v>278.10648510936971</c:v>
                </c:pt>
                <c:pt idx="163">
                  <c:v>278.54569612800759</c:v>
                </c:pt>
                <c:pt idx="164">
                  <c:v>278.96369481345181</c:v>
                </c:pt>
                <c:pt idx="165">
                  <c:v>279.36044933348415</c:v>
                </c:pt>
                <c:pt idx="166">
                  <c:v>279.73592947371174</c:v>
                </c:pt>
                <c:pt idx="167">
                  <c:v>280.09010663986822</c:v>
                </c:pt>
                <c:pt idx="168">
                  <c:v>280.42295385999114</c:v>
                </c:pt>
                <c:pt idx="169">
                  <c:v>280.73444578647604</c:v>
                </c:pt>
                <c:pt idx="170">
                  <c:v>281.02455869800667</c:v>
                </c:pt>
                <c:pt idx="171">
                  <c:v>281.29327050136169</c:v>
                </c:pt>
                <c:pt idx="172">
                  <c:v>281.54056073309675</c:v>
                </c:pt>
                <c:pt idx="173">
                  <c:v>281.7664105611035</c:v>
                </c:pt>
                <c:pt idx="174">
                  <c:v>281.97080278604295</c:v>
                </c:pt>
                <c:pt idx="175">
                  <c:v>282.15372184265584</c:v>
                </c:pt>
                <c:pt idx="176">
                  <c:v>282.31515380094794</c:v>
                </c:pt>
                <c:pt idx="177">
                  <c:v>282.45508636725049</c:v>
                </c:pt>
                <c:pt idx="178">
                  <c:v>282.57350888515685</c:v>
                </c:pt>
                <c:pt idx="179">
                  <c:v>282.67041233633381</c:v>
                </c:pt>
                <c:pt idx="180">
                  <c:v>282.74578934120831</c:v>
                </c:pt>
                <c:pt idx="181">
                  <c:v>282.79963415952972</c:v>
                </c:pt>
                <c:pt idx="182">
                  <c:v>282.8319426908065</c:v>
                </c:pt>
                <c:pt idx="183">
                  <c:v>282.84271247461902</c:v>
                </c:pt>
                <c:pt idx="184">
                  <c:v>282.8319426908065</c:v>
                </c:pt>
                <c:pt idx="185">
                  <c:v>282.79963415952972</c:v>
                </c:pt>
                <c:pt idx="186">
                  <c:v>282.74578934120831</c:v>
                </c:pt>
                <c:pt idx="187">
                  <c:v>282.67041233633381</c:v>
                </c:pt>
                <c:pt idx="188">
                  <c:v>282.57350888515685</c:v>
                </c:pt>
                <c:pt idx="189">
                  <c:v>282.45508636725049</c:v>
                </c:pt>
                <c:pt idx="190">
                  <c:v>282.31515380094794</c:v>
                </c:pt>
                <c:pt idx="191">
                  <c:v>282.15372184265584</c:v>
                </c:pt>
                <c:pt idx="192">
                  <c:v>281.97080278604295</c:v>
                </c:pt>
                <c:pt idx="193">
                  <c:v>281.7664105611035</c:v>
                </c:pt>
                <c:pt idx="194">
                  <c:v>281.54056073309681</c:v>
                </c:pt>
                <c:pt idx="195">
                  <c:v>281.29327050136169</c:v>
                </c:pt>
                <c:pt idx="196">
                  <c:v>281.02455869800667</c:v>
                </c:pt>
                <c:pt idx="197">
                  <c:v>280.7344457864761</c:v>
                </c:pt>
                <c:pt idx="198">
                  <c:v>280.4229538599912</c:v>
                </c:pt>
                <c:pt idx="199">
                  <c:v>280.09010663986822</c:v>
                </c:pt>
                <c:pt idx="200">
                  <c:v>279.73592947371174</c:v>
                </c:pt>
                <c:pt idx="201">
                  <c:v>279.3604493334841</c:v>
                </c:pt>
                <c:pt idx="202">
                  <c:v>278.96369481345181</c:v>
                </c:pt>
                <c:pt idx="203">
                  <c:v>278.54569612800759</c:v>
                </c:pt>
                <c:pt idx="204">
                  <c:v>278.10648510936971</c:v>
                </c:pt>
                <c:pt idx="205">
                  <c:v>277.64609520515774</c:v>
                </c:pt>
                <c:pt idx="206">
                  <c:v>277.16456147584529</c:v>
                </c:pt>
                <c:pt idx="207">
                  <c:v>276.66192059209027</c:v>
                </c:pt>
                <c:pt idx="208">
                  <c:v>276.13821083194193</c:v>
                </c:pt>
                <c:pt idx="209">
                  <c:v>275.59347207792621</c:v>
                </c:pt>
                <c:pt idx="210">
                  <c:v>275.02774581400826</c:v>
                </c:pt>
                <c:pt idx="211">
                  <c:v>274.44107512243329</c:v>
                </c:pt>
                <c:pt idx="212">
                  <c:v>273.83350468044597</c:v>
                </c:pt>
                <c:pt idx="213">
                  <c:v>273.20508075688775</c:v>
                </c:pt>
                <c:pt idx="214">
                  <c:v>272.55585120867335</c:v>
                </c:pt>
                <c:pt idx="215">
                  <c:v>271.88586547714658</c:v>
                </c:pt>
                <c:pt idx="216">
                  <c:v>271.19517458431477</c:v>
                </c:pt>
                <c:pt idx="217">
                  <c:v>270.48383112896357</c:v>
                </c:pt>
                <c:pt idx="218">
                  <c:v>269.75188928265112</c:v>
                </c:pt>
                <c:pt idx="219">
                  <c:v>268.99940478558295</c:v>
                </c:pt>
                <c:pt idx="220">
                  <c:v>268.22643494236684</c:v>
                </c:pt>
                <c:pt idx="221">
                  <c:v>267.43303861764889</c:v>
                </c:pt>
                <c:pt idx="222">
                  <c:v>266.61927623163115</c:v>
                </c:pt>
                <c:pt idx="223">
                  <c:v>265.78520975546991</c:v>
                </c:pt>
                <c:pt idx="224">
                  <c:v>264.93090270655642</c:v>
                </c:pt>
                <c:pt idx="225">
                  <c:v>264.05642014368021</c:v>
                </c:pt>
                <c:pt idx="226">
                  <c:v>263.16182866207407</c:v>
                </c:pt>
                <c:pt idx="227">
                  <c:v>262.24719638834284</c:v>
                </c:pt>
                <c:pt idx="228">
                  <c:v>261.31259297527532</c:v>
                </c:pt>
                <c:pt idx="229">
                  <c:v>260.35808959653991</c:v>
                </c:pt>
                <c:pt idx="230">
                  <c:v>259.38375894126438</c:v>
                </c:pt>
                <c:pt idx="231">
                  <c:v>258.38967520850042</c:v>
                </c:pt>
                <c:pt idx="232">
                  <c:v>257.37591410157307</c:v>
                </c:pt>
                <c:pt idx="233">
                  <c:v>256.34255282231544</c:v>
                </c:pt>
                <c:pt idx="234">
                  <c:v>255.28967006518985</c:v>
                </c:pt>
                <c:pt idx="235">
                  <c:v>254.21734601129469</c:v>
                </c:pt>
                <c:pt idx="236">
                  <c:v>253.12566232225828</c:v>
                </c:pt>
                <c:pt idx="237">
                  <c:v>252.01470213402021</c:v>
                </c:pt>
                <c:pt idx="238">
                  <c:v>250.88455005050005</c:v>
                </c:pt>
                <c:pt idx="239">
                  <c:v>249.73529213715449</c:v>
                </c:pt>
                <c:pt idx="240">
                  <c:v>248.56701591442314</c:v>
                </c:pt>
                <c:pt idx="241">
                  <c:v>247.37981035106364</c:v>
                </c:pt>
                <c:pt idx="242">
                  <c:v>246.173765857376</c:v>
                </c:pt>
                <c:pt idx="243">
                  <c:v>244.94897427831785</c:v>
                </c:pt>
                <c:pt idx="244">
                  <c:v>243.70552888650982</c:v>
                </c:pt>
                <c:pt idx="245">
                  <c:v>242.44352437513285</c:v>
                </c:pt>
                <c:pt idx="246">
                  <c:v>241.16305685071643</c:v>
                </c:pt>
                <c:pt idx="247">
                  <c:v>239.86422382582009</c:v>
                </c:pt>
                <c:pt idx="248">
                  <c:v>238.5471242116073</c:v>
                </c:pt>
                <c:pt idx="249">
                  <c:v>237.21185831031298</c:v>
                </c:pt>
                <c:pt idx="250">
                  <c:v>235.85852780760538</c:v>
                </c:pt>
                <c:pt idx="251">
                  <c:v>234.48723576484178</c:v>
                </c:pt>
                <c:pt idx="252">
                  <c:v>233.09808661122045</c:v>
                </c:pt>
                <c:pt idx="253">
                  <c:v>231.69118613582776</c:v>
                </c:pt>
                <c:pt idx="254">
                  <c:v>230.26664147958184</c:v>
                </c:pt>
                <c:pt idx="255">
                  <c:v>228.82456112707374</c:v>
                </c:pt>
                <c:pt idx="256">
                  <c:v>227.36505489830552</c:v>
                </c:pt>
                <c:pt idx="257">
                  <c:v>225.88823394032713</c:v>
                </c:pt>
                <c:pt idx="258">
                  <c:v>224.3942107187724</c:v>
                </c:pt>
                <c:pt idx="259">
                  <c:v>222.88309900929391</c:v>
                </c:pt>
                <c:pt idx="260">
                  <c:v>221.3550138888989</c:v>
                </c:pt>
                <c:pt idx="261">
                  <c:v>219.8100717271854</c:v>
                </c:pt>
                <c:pt idx="262">
                  <c:v>218.24839017748064</c:v>
                </c:pt>
                <c:pt idx="263">
                  <c:v>216.67008816788075</c:v>
                </c:pt>
                <c:pt idx="264">
                  <c:v>215.07528589219461</c:v>
                </c:pt>
                <c:pt idx="265">
                  <c:v>213.46410480078987</c:v>
                </c:pt>
                <c:pt idx="266">
                  <c:v>211.83666759134476</c:v>
                </c:pt>
                <c:pt idx="267">
                  <c:v>210.19309819950354</c:v>
                </c:pt>
                <c:pt idx="268">
                  <c:v>208.53352178943877</c:v>
                </c:pt>
                <c:pt idx="269">
                  <c:v>206.85806474431936</c:v>
                </c:pt>
                <c:pt idx="270">
                  <c:v>205.16685465668616</c:v>
                </c:pt>
                <c:pt idx="271">
                  <c:v>203.46002031873505</c:v>
                </c:pt>
                <c:pt idx="272">
                  <c:v>201.73769171250905</c:v>
                </c:pt>
                <c:pt idx="273">
                  <c:v>200.00000000000003</c:v>
                </c:pt>
                <c:pt idx="274">
                  <c:v>198.2470775131595</c:v>
                </c:pt>
                <c:pt idx="275">
                  <c:v>196.4790577438215</c:v>
                </c:pt>
                <c:pt idx="276">
                  <c:v>194.69607533353681</c:v>
                </c:pt>
                <c:pt idx="277">
                  <c:v>192.89826606331897</c:v>
                </c:pt>
                <c:pt idx="278">
                  <c:v>191.08576684330438</c:v>
                </c:pt>
                <c:pt idx="279">
                  <c:v>189.25871570232604</c:v>
                </c:pt>
                <c:pt idx="280">
                  <c:v>187.41725177740202</c:v>
                </c:pt>
                <c:pt idx="281">
                  <c:v>185.5615153031398</c:v>
                </c:pt>
                <c:pt idx="282">
                  <c:v>183.69164760105664</c:v>
                </c:pt>
                <c:pt idx="283">
                  <c:v>181.80779106881752</c:v>
                </c:pt>
                <c:pt idx="284">
                  <c:v>179.91008916939103</c:v>
                </c:pt>
                <c:pt idx="285">
                  <c:v>177.99868642012405</c:v>
                </c:pt>
                <c:pt idx="286">
                  <c:v>176.07372838173617</c:v>
                </c:pt>
                <c:pt idx="287">
                  <c:v>174.13536164723496</c:v>
                </c:pt>
                <c:pt idx="288">
                  <c:v>172.18373383075172</c:v>
                </c:pt>
                <c:pt idx="289">
                  <c:v>170.21899355630094</c:v>
                </c:pt>
                <c:pt idx="290">
                  <c:v>168.24129044646125</c:v>
                </c:pt>
                <c:pt idx="291">
                  <c:v>166.25077511098141</c:v>
                </c:pt>
                <c:pt idx="292">
                  <c:v>164.24759913531079</c:v>
                </c:pt>
                <c:pt idx="293">
                  <c:v>162.23191506905562</c:v>
                </c:pt>
                <c:pt idx="294">
                  <c:v>160.20387641436153</c:v>
                </c:pt>
                <c:pt idx="295">
                  <c:v>158.16363761422386</c:v>
                </c:pt>
                <c:pt idx="296">
                  <c:v>156.11135404072652</c:v>
                </c:pt>
                <c:pt idx="297">
                  <c:v>154.04718198320924</c:v>
                </c:pt>
                <c:pt idx="298">
                  <c:v>151.97127863636609</c:v>
                </c:pt>
                <c:pt idx="299">
                  <c:v>149.88380208827402</c:v>
                </c:pt>
                <c:pt idx="300">
                  <c:v>147.78491130835425</c:v>
                </c:pt>
                <c:pt idx="301">
                  <c:v>145.6747661352658</c:v>
                </c:pt>
                <c:pt idx="302">
                  <c:v>143.55352726473336</c:v>
                </c:pt>
                <c:pt idx="303">
                  <c:v>141.42135623730948</c:v>
                </c:pt>
                <c:pt idx="304">
                  <c:v>139.27841542607325</c:v>
                </c:pt>
                <c:pt idx="305">
                  <c:v>137.12486802426398</c:v>
                </c:pt>
                <c:pt idx="306">
                  <c:v>134.96087803285414</c:v>
                </c:pt>
                <c:pt idx="307">
                  <c:v>132.78661024805984</c:v>
                </c:pt>
                <c:pt idx="308">
                  <c:v>130.60223024879076</c:v>
                </c:pt>
                <c:pt idx="309">
                  <c:v>128.40790438404125</c:v>
                </c:pt>
                <c:pt idx="310">
                  <c:v>126.2037997602215</c:v>
                </c:pt>
                <c:pt idx="311">
                  <c:v>123.990084228432</c:v>
                </c:pt>
                <c:pt idx="312">
                  <c:v>121.76692637168148</c:v>
                </c:pt>
                <c:pt idx="313">
                  <c:v>119.53449549204795</c:v>
                </c:pt>
                <c:pt idx="314">
                  <c:v>117.29296159778607</c:v>
                </c:pt>
                <c:pt idx="315">
                  <c:v>115.04249539038037</c:v>
                </c:pt>
                <c:pt idx="316">
                  <c:v>112.78326825154555</c:v>
                </c:pt>
                <c:pt idx="317">
                  <c:v>110.51545223017519</c:v>
                </c:pt>
                <c:pt idx="318">
                  <c:v>108.23922002923943</c:v>
                </c:pt>
                <c:pt idx="319">
                  <c:v>105.95474499263338</c:v>
                </c:pt>
                <c:pt idx="320">
                  <c:v>103.66220109197553</c:v>
                </c:pt>
                <c:pt idx="321">
                  <c:v>101.36176291336012</c:v>
                </c:pt>
                <c:pt idx="322">
                  <c:v>99.053605644060866</c:v>
                </c:pt>
                <c:pt idx="323">
                  <c:v>96.737905059190155</c:v>
                </c:pt>
                <c:pt idx="324">
                  <c:v>94.41483750831317</c:v>
                </c:pt>
                <c:pt idx="325">
                  <c:v>92.084579902018021</c:v>
                </c:pt>
                <c:pt idx="326">
                  <c:v>89.74730969844326</c:v>
                </c:pt>
                <c:pt idx="327">
                  <c:v>87.40320488976424</c:v>
                </c:pt>
                <c:pt idx="328">
                  <c:v>85.05244398863762</c:v>
                </c:pt>
                <c:pt idx="329">
                  <c:v>82.695206014607322</c:v>
                </c:pt>
                <c:pt idx="330">
                  <c:v>80.331670480471388</c:v>
                </c:pt>
                <c:pt idx="331">
                  <c:v>77.96201737861189</c:v>
                </c:pt>
                <c:pt idx="332">
                  <c:v>75.586427167286558</c:v>
                </c:pt>
                <c:pt idx="333">
                  <c:v>73.20508075688781</c:v>
                </c:pt>
                <c:pt idx="334">
                  <c:v>70.818159496164299</c:v>
                </c:pt>
                <c:pt idx="335">
                  <c:v>68.425845158411619</c:v>
                </c:pt>
                <c:pt idx="336">
                  <c:v>66.028319927628701</c:v>
                </c:pt>
                <c:pt idx="337">
                  <c:v>63.625766384644145</c:v>
                </c:pt>
                <c:pt idx="338">
                  <c:v>61.218367493212462</c:v>
                </c:pt>
                <c:pt idx="339">
                  <c:v>58.806306586079387</c:v>
                </c:pt>
                <c:pt idx="340">
                  <c:v>56.389767351022151</c:v>
                </c:pt>
                <c:pt idx="341">
                  <c:v>53.968933816859021</c:v>
                </c:pt>
                <c:pt idx="342">
                  <c:v>51.54399033943664</c:v>
                </c:pt>
                <c:pt idx="343">
                  <c:v>49.115121587589122</c:v>
                </c:pt>
                <c:pt idx="344">
                  <c:v>46.682512529076021</c:v>
                </c:pt>
                <c:pt idx="345">
                  <c:v>44.246348416494889</c:v>
                </c:pt>
                <c:pt idx="346">
                  <c:v>41.806814773175141</c:v>
                </c:pt>
                <c:pt idx="347">
                  <c:v>39.364097379048999</c:v>
                </c:pt>
                <c:pt idx="348">
                  <c:v>36.918382256502902</c:v>
                </c:pt>
                <c:pt idx="349">
                  <c:v>34.469855656212758</c:v>
                </c:pt>
                <c:pt idx="350">
                  <c:v>32.018704042958923</c:v>
                </c:pt>
                <c:pt idx="351">
                  <c:v>29.56511408142676</c:v>
                </c:pt>
                <c:pt idx="352">
                  <c:v>27.109272621991185</c:v>
                </c:pt>
                <c:pt idx="353">
                  <c:v>24.651366686487872</c:v>
                </c:pt>
                <c:pt idx="354">
                  <c:v>22.191583453969493</c:v>
                </c:pt>
                <c:pt idx="355">
                  <c:v>19.730110246453005</c:v>
                </c:pt>
                <c:pt idx="356">
                  <c:v>17.267134514653026</c:v>
                </c:pt>
                <c:pt idx="357">
                  <c:v>14.802843823707198</c:v>
                </c:pt>
                <c:pt idx="358">
                  <c:v>12.337425838892779</c:v>
                </c:pt>
                <c:pt idx="359">
                  <c:v>9.8710683113343194</c:v>
                </c:pt>
                <c:pt idx="360">
                  <c:v>7.4039590637068073</c:v>
                </c:pt>
                <c:pt idx="361">
                  <c:v>4.9362859759307494</c:v>
                </c:pt>
                <c:pt idx="362">
                  <c:v>2.4682369708662675</c:v>
                </c:pt>
                <c:pt idx="363">
                  <c:v>3.4652431217044255E-14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9-4794-B897-525BC1A7CE7D}"/>
            </c:ext>
          </c:extLst>
        </c:ser>
        <c:ser>
          <c:idx val="2"/>
          <c:order val="2"/>
          <c:tx>
            <c:strRef>
              <c:f>变压器设计!$T$4</c:f>
              <c:strCache>
                <c:ptCount val="1"/>
                <c:pt idx="0">
                  <c:v>Vacmax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变压器设计!$T$7:$T$370</c:f>
              <c:numCache>
                <c:formatCode>General</c:formatCode>
                <c:ptCount val="364"/>
                <c:pt idx="0">
                  <c:v>0</c:v>
                </c:pt>
                <c:pt idx="1">
                  <c:v>3.0852962135826689</c:v>
                </c:pt>
                <c:pt idx="2">
                  <c:v>6.1703574699134629</c:v>
                </c:pt>
                <c:pt idx="3">
                  <c:v>9.2549488296334133</c:v>
                </c:pt>
                <c:pt idx="4">
                  <c:v>12.338835389167995</c:v>
                </c:pt>
                <c:pt idx="5">
                  <c:v>15.42178229861595</c:v>
                </c:pt>
                <c:pt idx="6">
                  <c:v>18.503554779634005</c:v>
                </c:pt>
                <c:pt idx="7">
                  <c:v>21.583918143316168</c:v>
                </c:pt>
                <c:pt idx="8">
                  <c:v>24.662637808066179</c:v>
                </c:pt>
                <c:pt idx="9">
                  <c:v>27.739479317461821</c:v>
                </c:pt>
                <c:pt idx="10">
                  <c:v>30.814208358109674</c:v>
                </c:pt>
                <c:pt idx="11">
                  <c:v>33.886590777489005</c:v>
                </c:pt>
                <c:pt idx="12">
                  <c:v>36.956392601783357</c:v>
                </c:pt>
                <c:pt idx="13">
                  <c:v>40.023380053698595</c:v>
                </c:pt>
                <c:pt idx="14">
                  <c:v>43.087319570265919</c:v>
                </c:pt>
                <c:pt idx="15">
                  <c:v>46.147977820628626</c:v>
                </c:pt>
                <c:pt idx="16">
                  <c:v>49.205121723811139</c:v>
                </c:pt>
                <c:pt idx="17">
                  <c:v>52.258518466469013</c:v>
                </c:pt>
                <c:pt idx="18">
                  <c:v>55.307935520618578</c:v>
                </c:pt>
                <c:pt idx="19">
                  <c:v>58.35314066134486</c:v>
                </c:pt>
                <c:pt idx="20">
                  <c:v>61.393901984486419</c:v>
                </c:pt>
                <c:pt idx="21">
                  <c:v>64.429987924295716</c:v>
                </c:pt>
                <c:pt idx="22">
                  <c:v>67.46116727107372</c:v>
                </c:pt>
                <c:pt idx="23">
                  <c:v>70.487209188777499</c:v>
                </c:pt>
                <c:pt idx="24">
                  <c:v>73.507883232599227</c:v>
                </c:pt>
                <c:pt idx="25">
                  <c:v>76.522959366515465</c:v>
                </c:pt>
                <c:pt idx="26">
                  <c:v>79.532207980805254</c:v>
                </c:pt>
                <c:pt idx="27">
                  <c:v>82.53539990953584</c:v>
                </c:pt>
                <c:pt idx="28">
                  <c:v>85.532306448014523</c:v>
                </c:pt>
                <c:pt idx="29">
                  <c:v>88.522699370205402</c:v>
                </c:pt>
                <c:pt idx="30">
                  <c:v>91.506350946109663</c:v>
                </c:pt>
                <c:pt idx="31">
                  <c:v>94.483033959108127</c:v>
                </c:pt>
                <c:pt idx="32">
                  <c:v>97.452521723264695</c:v>
                </c:pt>
                <c:pt idx="33">
                  <c:v>100.41458810058926</c:v>
                </c:pt>
                <c:pt idx="34">
                  <c:v>103.36900751825905</c:v>
                </c:pt>
                <c:pt idx="35">
                  <c:v>106.31555498579695</c:v>
                </c:pt>
                <c:pt idx="36">
                  <c:v>109.25400611220526</c:v>
                </c:pt>
                <c:pt idx="37">
                  <c:v>112.18413712305407</c:v>
                </c:pt>
                <c:pt idx="40">
                  <c:v>115.10572487752239</c:v>
                </c:pt>
                <c:pt idx="41">
                  <c:v>118.01854688539136</c:v>
                </c:pt>
                <c:pt idx="42">
                  <c:v>120.92238132398762</c:v>
                </c:pt>
                <c:pt idx="43">
                  <c:v>123.81700705507602</c:v>
                </c:pt>
                <c:pt idx="45">
                  <c:v>126.70220364170018</c:v>
                </c:pt>
                <c:pt idx="46">
                  <c:v>129.57775136496946</c:v>
                </c:pt>
                <c:pt idx="47">
                  <c:v>132.44343124079165</c:v>
                </c:pt>
                <c:pt idx="48">
                  <c:v>135.29902503654927</c:v>
                </c:pt>
                <c:pt idx="49">
                  <c:v>138.14431528771883</c:v>
                </c:pt>
                <c:pt idx="50">
                  <c:v>140.97908531443181</c:v>
                </c:pt>
                <c:pt idx="51">
                  <c:v>143.80311923797535</c:v>
                </c:pt>
                <c:pt idx="52">
                  <c:v>146.61620199723254</c:v>
                </c:pt>
                <c:pt idx="53">
                  <c:v>149.41811936505991</c:v>
                </c:pt>
                <c:pt idx="54">
                  <c:v>152.20865796460185</c:v>
                </c:pt>
                <c:pt idx="55">
                  <c:v>154.98760528554004</c:v>
                </c:pt>
                <c:pt idx="56">
                  <c:v>157.75474970027679</c:v>
                </c:pt>
                <c:pt idx="57">
                  <c:v>160.50988048005152</c:v>
                </c:pt>
                <c:pt idx="58">
                  <c:v>163.25278781098845</c:v>
                </c:pt>
                <c:pt idx="59">
                  <c:v>165.98326281007471</c:v>
                </c:pt>
                <c:pt idx="60">
                  <c:v>168.70109754106761</c:v>
                </c:pt>
                <c:pt idx="61">
                  <c:v>171.40608503032993</c:v>
                </c:pt>
                <c:pt idx="62">
                  <c:v>174.09801928259151</c:v>
                </c:pt>
                <c:pt idx="63">
                  <c:v>176.77669529663686</c:v>
                </c:pt>
                <c:pt idx="64">
                  <c:v>179.44190908091656</c:v>
                </c:pt>
                <c:pt idx="65">
                  <c:v>182.09345766908217</c:v>
                </c:pt>
                <c:pt idx="66">
                  <c:v>184.73113913544279</c:v>
                </c:pt>
                <c:pt idx="67">
                  <c:v>187.35475261034256</c:v>
                </c:pt>
                <c:pt idx="68">
                  <c:v>189.96409829545766</c:v>
                </c:pt>
                <c:pt idx="69">
                  <c:v>192.55897747901159</c:v>
                </c:pt>
                <c:pt idx="70">
                  <c:v>195.13919255090809</c:v>
                </c:pt>
                <c:pt idx="71">
                  <c:v>197.70454701777982</c:v>
                </c:pt>
                <c:pt idx="72">
                  <c:v>200.25484551795179</c:v>
                </c:pt>
                <c:pt idx="73">
                  <c:v>202.78989383631941</c:v>
                </c:pt>
                <c:pt idx="74">
                  <c:v>205.30949891913846</c:v>
                </c:pt>
                <c:pt idx="75">
                  <c:v>207.81346888872673</c:v>
                </c:pt>
                <c:pt idx="76">
                  <c:v>210.30161305807655</c:v>
                </c:pt>
                <c:pt idx="77">
                  <c:v>212.77374194537623</c:v>
                </c:pt>
                <c:pt idx="78">
                  <c:v>215.22966728843971</c:v>
                </c:pt>
                <c:pt idx="79">
                  <c:v>217.66920205904361</c:v>
                </c:pt>
                <c:pt idx="80">
                  <c:v>220.09216047717018</c:v>
                </c:pt>
                <c:pt idx="81">
                  <c:v>222.49835802515494</c:v>
                </c:pt>
                <c:pt idx="82">
                  <c:v>224.88761146173871</c:v>
                </c:pt>
                <c:pt idx="83">
                  <c:v>227.25973883602182</c:v>
                </c:pt>
                <c:pt idx="84">
                  <c:v>229.61455950132077</c:v>
                </c:pt>
                <c:pt idx="85">
                  <c:v>231.95189412892469</c:v>
                </c:pt>
                <c:pt idx="86">
                  <c:v>234.27156472175255</c:v>
                </c:pt>
                <c:pt idx="87">
                  <c:v>236.57339462790753</c:v>
                </c:pt>
                <c:pt idx="88">
                  <c:v>238.85720855413044</c:v>
                </c:pt>
                <c:pt idx="89">
                  <c:v>241.12283257914868</c:v>
                </c:pt>
                <c:pt idx="90">
                  <c:v>243.37009416692101</c:v>
                </c:pt>
                <c:pt idx="91">
                  <c:v>245.59882217977693</c:v>
                </c:pt>
                <c:pt idx="92">
                  <c:v>247.80884689144935</c:v>
                </c:pt>
                <c:pt idx="93">
                  <c:v>250</c:v>
                </c:pt>
                <c:pt idx="94">
                  <c:v>252.17211464063632</c:v>
                </c:pt>
                <c:pt idx="95">
                  <c:v>254.32502539841869</c:v>
                </c:pt>
                <c:pt idx="96">
                  <c:v>256.45856832085758</c:v>
                </c:pt>
                <c:pt idx="97">
                  <c:v>258.57258093039917</c:v>
                </c:pt>
                <c:pt idx="98">
                  <c:v>260.66690223679848</c:v>
                </c:pt>
                <c:pt idx="99">
                  <c:v>262.74137274937942</c:v>
                </c:pt>
                <c:pt idx="100">
                  <c:v>264.79583448918095</c:v>
                </c:pt>
                <c:pt idx="101">
                  <c:v>266.83013100098742</c:v>
                </c:pt>
                <c:pt idx="102">
                  <c:v>268.8441073652433</c:v>
                </c:pt>
                <c:pt idx="103">
                  <c:v>270.83761020985094</c:v>
                </c:pt>
                <c:pt idx="104">
                  <c:v>272.81048772185073</c:v>
                </c:pt>
                <c:pt idx="105">
                  <c:v>274.76258965898165</c:v>
                </c:pt>
                <c:pt idx="106">
                  <c:v>276.69376736112355</c:v>
                </c:pt>
                <c:pt idx="107">
                  <c:v>278.60387376161742</c:v>
                </c:pt>
                <c:pt idx="108">
                  <c:v>280.49276339846551</c:v>
                </c:pt>
                <c:pt idx="109">
                  <c:v>282.36029242540894</c:v>
                </c:pt>
                <c:pt idx="110">
                  <c:v>284.20631862288184</c:v>
                </c:pt>
                <c:pt idx="111">
                  <c:v>286.03070140884216</c:v>
                </c:pt>
                <c:pt idx="112">
                  <c:v>287.83330184947727</c:v>
                </c:pt>
                <c:pt idx="113">
                  <c:v>289.6139826697846</c:v>
                </c:pt>
                <c:pt idx="114">
                  <c:v>291.37260826402553</c:v>
                </c:pt>
                <c:pt idx="115">
                  <c:v>293.1090447060522</c:v>
                </c:pt>
                <c:pt idx="116">
                  <c:v>294.82315975950667</c:v>
                </c:pt>
                <c:pt idx="117">
                  <c:v>296.51482288789123</c:v>
                </c:pt>
                <c:pt idx="118">
                  <c:v>298.18390526450906</c:v>
                </c:pt>
                <c:pt idx="119">
                  <c:v>299.83027978227506</c:v>
                </c:pt>
                <c:pt idx="120">
                  <c:v>301.45382106339548</c:v>
                </c:pt>
                <c:pt idx="121">
                  <c:v>303.05440546891606</c:v>
                </c:pt>
                <c:pt idx="122">
                  <c:v>304.63191110813727</c:v>
                </c:pt>
                <c:pt idx="123">
                  <c:v>306.18621784789724</c:v>
                </c:pt>
                <c:pt idx="124">
                  <c:v>307.71720732171997</c:v>
                </c:pt>
                <c:pt idx="125">
                  <c:v>309.22476293882949</c:v>
                </c:pt>
                <c:pt idx="126">
                  <c:v>310.70876989302894</c:v>
                </c:pt>
                <c:pt idx="127">
                  <c:v>312.16911517144302</c:v>
                </c:pt>
                <c:pt idx="128">
                  <c:v>313.605687563125</c:v>
                </c:pt>
                <c:pt idx="129">
                  <c:v>315.01837766752521</c:v>
                </c:pt>
                <c:pt idx="130">
                  <c:v>316.40707790282289</c:v>
                </c:pt>
                <c:pt idx="131">
                  <c:v>317.77168251411842</c:v>
                </c:pt>
                <c:pt idx="132">
                  <c:v>319.11208758148729</c:v>
                </c:pt>
                <c:pt idx="133">
                  <c:v>320.42819102789429</c:v>
                </c:pt>
                <c:pt idx="134">
                  <c:v>321.71989262696627</c:v>
                </c:pt>
                <c:pt idx="135">
                  <c:v>322.98709401062553</c:v>
                </c:pt>
                <c:pt idx="136">
                  <c:v>324.22969867658048</c:v>
                </c:pt>
                <c:pt idx="137">
                  <c:v>325.44761199567483</c:v>
                </c:pt>
                <c:pt idx="138">
                  <c:v>326.64074121909414</c:v>
                </c:pt>
                <c:pt idx="139">
                  <c:v>327.80899548542857</c:v>
                </c:pt>
                <c:pt idx="140">
                  <c:v>328.95228582759262</c:v>
                </c:pt>
                <c:pt idx="141">
                  <c:v>330.07052517960028</c:v>
                </c:pt>
                <c:pt idx="142">
                  <c:v>331.16362838319554</c:v>
                </c:pt>
                <c:pt idx="143">
                  <c:v>332.23151219433731</c:v>
                </c:pt>
                <c:pt idx="144">
                  <c:v>333.27409528953893</c:v>
                </c:pt>
                <c:pt idx="145">
                  <c:v>334.29129827206111</c:v>
                </c:pt>
                <c:pt idx="146">
                  <c:v>335.28304367795846</c:v>
                </c:pt>
                <c:pt idx="147">
                  <c:v>336.24925598197865</c:v>
                </c:pt>
                <c:pt idx="148">
                  <c:v>337.18986160331389</c:v>
                </c:pt>
                <c:pt idx="149">
                  <c:v>338.10478891120442</c:v>
                </c:pt>
                <c:pt idx="150">
                  <c:v>338.99396823039348</c:v>
                </c:pt>
                <c:pt idx="151">
                  <c:v>339.85733184643323</c:v>
                </c:pt>
                <c:pt idx="152">
                  <c:v>340.6948140108417</c:v>
                </c:pt>
                <c:pt idx="153">
                  <c:v>341.50635094610971</c:v>
                </c:pt>
                <c:pt idx="154">
                  <c:v>342.2918808505575</c:v>
                </c:pt>
                <c:pt idx="155">
                  <c:v>343.05134390304164</c:v>
                </c:pt>
                <c:pt idx="156">
                  <c:v>343.78468226751028</c:v>
                </c:pt>
                <c:pt idx="157">
                  <c:v>344.49184009740776</c:v>
                </c:pt>
                <c:pt idx="158">
                  <c:v>345.17276353992742</c:v>
                </c:pt>
                <c:pt idx="159">
                  <c:v>345.82740074011275</c:v>
                </c:pt>
                <c:pt idx="160">
                  <c:v>346.45570184480658</c:v>
                </c:pt>
                <c:pt idx="161">
                  <c:v>347.05761900644717</c:v>
                </c:pt>
                <c:pt idx="162">
                  <c:v>347.63310638671214</c:v>
                </c:pt>
                <c:pt idx="163">
                  <c:v>348.18212016000945</c:v>
                </c:pt>
                <c:pt idx="164">
                  <c:v>348.70461851681472</c:v>
                </c:pt>
                <c:pt idx="165">
                  <c:v>349.20056166685515</c:v>
                </c:pt>
                <c:pt idx="166">
                  <c:v>349.66991184213964</c:v>
                </c:pt>
                <c:pt idx="167">
                  <c:v>350.1126332998353</c:v>
                </c:pt>
                <c:pt idx="168">
                  <c:v>350.52869232498898</c:v>
                </c:pt>
                <c:pt idx="169">
                  <c:v>350.91805723309506</c:v>
                </c:pt>
                <c:pt idx="170">
                  <c:v>351.28069837250837</c:v>
                </c:pt>
                <c:pt idx="171">
                  <c:v>351.61658812670208</c:v>
                </c:pt>
                <c:pt idx="172">
                  <c:v>351.92570091637094</c:v>
                </c:pt>
                <c:pt idx="173">
                  <c:v>352.20801320137934</c:v>
                </c:pt>
                <c:pt idx="174">
                  <c:v>352.46350348255368</c:v>
                </c:pt>
                <c:pt idx="175">
                  <c:v>352.6921523033198</c:v>
                </c:pt>
                <c:pt idx="176">
                  <c:v>352.89394225118491</c:v>
                </c:pt>
                <c:pt idx="177">
                  <c:v>353.06885795906311</c:v>
                </c:pt>
                <c:pt idx="178">
                  <c:v>353.21688610644611</c:v>
                </c:pt>
                <c:pt idx="179">
                  <c:v>353.33801542041726</c:v>
                </c:pt>
                <c:pt idx="180">
                  <c:v>353.4322366765104</c:v>
                </c:pt>
                <c:pt idx="181">
                  <c:v>353.49954269941213</c:v>
                </c:pt>
                <c:pt idx="182">
                  <c:v>353.53992836350812</c:v>
                </c:pt>
                <c:pt idx="183">
                  <c:v>353.55339059327378</c:v>
                </c:pt>
                <c:pt idx="184">
                  <c:v>353.53992836350812</c:v>
                </c:pt>
                <c:pt idx="185">
                  <c:v>353.49954269941213</c:v>
                </c:pt>
                <c:pt idx="186">
                  <c:v>353.4322366765104</c:v>
                </c:pt>
                <c:pt idx="187">
                  <c:v>353.33801542041726</c:v>
                </c:pt>
                <c:pt idx="188">
                  <c:v>353.21688610644611</c:v>
                </c:pt>
                <c:pt idx="189">
                  <c:v>353.06885795906311</c:v>
                </c:pt>
                <c:pt idx="190">
                  <c:v>352.89394225118491</c:v>
                </c:pt>
                <c:pt idx="191">
                  <c:v>352.6921523033198</c:v>
                </c:pt>
                <c:pt idx="192">
                  <c:v>352.46350348255368</c:v>
                </c:pt>
                <c:pt idx="193">
                  <c:v>352.20801320137934</c:v>
                </c:pt>
                <c:pt idx="194">
                  <c:v>351.925700916371</c:v>
                </c:pt>
                <c:pt idx="195">
                  <c:v>351.61658812670214</c:v>
                </c:pt>
                <c:pt idx="196">
                  <c:v>351.28069837250837</c:v>
                </c:pt>
                <c:pt idx="197">
                  <c:v>350.91805723309511</c:v>
                </c:pt>
                <c:pt idx="198">
                  <c:v>350.52869232498898</c:v>
                </c:pt>
                <c:pt idx="199">
                  <c:v>350.1126332998353</c:v>
                </c:pt>
                <c:pt idx="200">
                  <c:v>349.66991184213964</c:v>
                </c:pt>
                <c:pt idx="201">
                  <c:v>349.20056166685515</c:v>
                </c:pt>
                <c:pt idx="202">
                  <c:v>348.70461851681478</c:v>
                </c:pt>
                <c:pt idx="203">
                  <c:v>348.18212016000945</c:v>
                </c:pt>
                <c:pt idx="204">
                  <c:v>347.63310638671214</c:v>
                </c:pt>
                <c:pt idx="205">
                  <c:v>347.05761900644717</c:v>
                </c:pt>
                <c:pt idx="206">
                  <c:v>346.45570184480658</c:v>
                </c:pt>
                <c:pt idx="207">
                  <c:v>345.82740074011281</c:v>
                </c:pt>
                <c:pt idx="208">
                  <c:v>345.17276353992742</c:v>
                </c:pt>
                <c:pt idx="209">
                  <c:v>344.49184009740776</c:v>
                </c:pt>
                <c:pt idx="210">
                  <c:v>343.78468226751033</c:v>
                </c:pt>
                <c:pt idx="211">
                  <c:v>343.05134390304164</c:v>
                </c:pt>
                <c:pt idx="212">
                  <c:v>342.2918808505575</c:v>
                </c:pt>
                <c:pt idx="213">
                  <c:v>341.50635094610971</c:v>
                </c:pt>
                <c:pt idx="214">
                  <c:v>340.6948140108417</c:v>
                </c:pt>
                <c:pt idx="215">
                  <c:v>339.85733184643323</c:v>
                </c:pt>
                <c:pt idx="216">
                  <c:v>338.99396823039348</c:v>
                </c:pt>
                <c:pt idx="217">
                  <c:v>338.10478891120448</c:v>
                </c:pt>
                <c:pt idx="218">
                  <c:v>337.18986160331394</c:v>
                </c:pt>
                <c:pt idx="219">
                  <c:v>336.24925598197871</c:v>
                </c:pt>
                <c:pt idx="220">
                  <c:v>335.28304367795852</c:v>
                </c:pt>
                <c:pt idx="221">
                  <c:v>334.29129827206111</c:v>
                </c:pt>
                <c:pt idx="222">
                  <c:v>333.27409528953893</c:v>
                </c:pt>
                <c:pt idx="223">
                  <c:v>332.23151219433737</c:v>
                </c:pt>
                <c:pt idx="224">
                  <c:v>331.16362838319554</c:v>
                </c:pt>
                <c:pt idx="225">
                  <c:v>330.07052517960028</c:v>
                </c:pt>
                <c:pt idx="226">
                  <c:v>328.95228582759262</c:v>
                </c:pt>
                <c:pt idx="227">
                  <c:v>327.80899548542857</c:v>
                </c:pt>
                <c:pt idx="228">
                  <c:v>326.64074121909414</c:v>
                </c:pt>
                <c:pt idx="229">
                  <c:v>325.44761199567489</c:v>
                </c:pt>
                <c:pt idx="230">
                  <c:v>324.22969867658048</c:v>
                </c:pt>
                <c:pt idx="231">
                  <c:v>322.98709401062553</c:v>
                </c:pt>
                <c:pt idx="232">
                  <c:v>321.71989262696633</c:v>
                </c:pt>
                <c:pt idx="233">
                  <c:v>320.42819102789434</c:v>
                </c:pt>
                <c:pt idx="234">
                  <c:v>319.11208758148729</c:v>
                </c:pt>
                <c:pt idx="235">
                  <c:v>317.77168251411837</c:v>
                </c:pt>
                <c:pt idx="236">
                  <c:v>316.40707790282283</c:v>
                </c:pt>
                <c:pt idx="237">
                  <c:v>315.01837766752527</c:v>
                </c:pt>
                <c:pt idx="238">
                  <c:v>313.60568756312506</c:v>
                </c:pt>
                <c:pt idx="239">
                  <c:v>312.16911517144314</c:v>
                </c:pt>
                <c:pt idx="240">
                  <c:v>310.70876989302894</c:v>
                </c:pt>
                <c:pt idx="241">
                  <c:v>309.22476293882954</c:v>
                </c:pt>
                <c:pt idx="242">
                  <c:v>307.71720732171997</c:v>
                </c:pt>
                <c:pt idx="243">
                  <c:v>306.1862178478973</c:v>
                </c:pt>
                <c:pt idx="244">
                  <c:v>304.63191110813727</c:v>
                </c:pt>
                <c:pt idx="245">
                  <c:v>303.05440546891606</c:v>
                </c:pt>
                <c:pt idx="246">
                  <c:v>301.45382106339554</c:v>
                </c:pt>
                <c:pt idx="247">
                  <c:v>299.83027978227511</c:v>
                </c:pt>
                <c:pt idx="248">
                  <c:v>298.18390526450912</c:v>
                </c:pt>
                <c:pt idx="249">
                  <c:v>296.51482288789123</c:v>
                </c:pt>
                <c:pt idx="250">
                  <c:v>294.82315975950672</c:v>
                </c:pt>
                <c:pt idx="251">
                  <c:v>293.1090447060522</c:v>
                </c:pt>
                <c:pt idx="252">
                  <c:v>291.37260826402559</c:v>
                </c:pt>
                <c:pt idx="253">
                  <c:v>289.61398266978472</c:v>
                </c:pt>
                <c:pt idx="254">
                  <c:v>287.83330184947727</c:v>
                </c:pt>
                <c:pt idx="255">
                  <c:v>286.03070140884216</c:v>
                </c:pt>
                <c:pt idx="256">
                  <c:v>284.20631862288189</c:v>
                </c:pt>
                <c:pt idx="257">
                  <c:v>282.36029242540889</c:v>
                </c:pt>
                <c:pt idx="258">
                  <c:v>280.49276339846551</c:v>
                </c:pt>
                <c:pt idx="259">
                  <c:v>278.60387376161742</c:v>
                </c:pt>
                <c:pt idx="260">
                  <c:v>276.69376736112361</c:v>
                </c:pt>
                <c:pt idx="261">
                  <c:v>274.76258965898177</c:v>
                </c:pt>
                <c:pt idx="262">
                  <c:v>272.81048772185079</c:v>
                </c:pt>
                <c:pt idx="263">
                  <c:v>270.83761020985094</c:v>
                </c:pt>
                <c:pt idx="264">
                  <c:v>268.8441073652433</c:v>
                </c:pt>
                <c:pt idx="265">
                  <c:v>266.83013100098731</c:v>
                </c:pt>
                <c:pt idx="266">
                  <c:v>264.79583448918095</c:v>
                </c:pt>
                <c:pt idx="267">
                  <c:v>262.74137274937942</c:v>
                </c:pt>
                <c:pt idx="268">
                  <c:v>260.66690223679848</c:v>
                </c:pt>
                <c:pt idx="269">
                  <c:v>258.57258093039923</c:v>
                </c:pt>
                <c:pt idx="270">
                  <c:v>256.45856832085769</c:v>
                </c:pt>
                <c:pt idx="271">
                  <c:v>254.3250253984188</c:v>
                </c:pt>
                <c:pt idx="272">
                  <c:v>252.17211464063632</c:v>
                </c:pt>
                <c:pt idx="273">
                  <c:v>250.00000000000003</c:v>
                </c:pt>
                <c:pt idx="274">
                  <c:v>247.80884689144938</c:v>
                </c:pt>
                <c:pt idx="275">
                  <c:v>245.5988221797769</c:v>
                </c:pt>
                <c:pt idx="276">
                  <c:v>243.37009416692101</c:v>
                </c:pt>
                <c:pt idx="277">
                  <c:v>241.12283257914874</c:v>
                </c:pt>
                <c:pt idx="278">
                  <c:v>238.85720855413049</c:v>
                </c:pt>
                <c:pt idx="279">
                  <c:v>236.57339462790756</c:v>
                </c:pt>
                <c:pt idx="280">
                  <c:v>234.2715647217525</c:v>
                </c:pt>
                <c:pt idx="281">
                  <c:v>231.95189412892475</c:v>
                </c:pt>
                <c:pt idx="282">
                  <c:v>229.6145595013208</c:v>
                </c:pt>
                <c:pt idx="283">
                  <c:v>227.25973883602191</c:v>
                </c:pt>
                <c:pt idx="284">
                  <c:v>224.8876114617388</c:v>
                </c:pt>
                <c:pt idx="285">
                  <c:v>222.49835802515506</c:v>
                </c:pt>
                <c:pt idx="286">
                  <c:v>220.09216047717024</c:v>
                </c:pt>
                <c:pt idx="287">
                  <c:v>217.6692020590437</c:v>
                </c:pt>
                <c:pt idx="288">
                  <c:v>215.22966728843963</c:v>
                </c:pt>
                <c:pt idx="289">
                  <c:v>212.77374194537617</c:v>
                </c:pt>
                <c:pt idx="290">
                  <c:v>210.30161305807655</c:v>
                </c:pt>
                <c:pt idx="291">
                  <c:v>207.81346888872676</c:v>
                </c:pt>
                <c:pt idx="292">
                  <c:v>205.30949891913849</c:v>
                </c:pt>
                <c:pt idx="293">
                  <c:v>202.78989383631955</c:v>
                </c:pt>
                <c:pt idx="294">
                  <c:v>200.25484551795191</c:v>
                </c:pt>
                <c:pt idx="295">
                  <c:v>197.70454701777982</c:v>
                </c:pt>
                <c:pt idx="296">
                  <c:v>195.13919255090815</c:v>
                </c:pt>
                <c:pt idx="297">
                  <c:v>192.55897747901153</c:v>
                </c:pt>
                <c:pt idx="298">
                  <c:v>189.9640982954576</c:v>
                </c:pt>
                <c:pt idx="299">
                  <c:v>187.35475261034256</c:v>
                </c:pt>
                <c:pt idx="300">
                  <c:v>184.73113913544282</c:v>
                </c:pt>
                <c:pt idx="301">
                  <c:v>182.09345766908226</c:v>
                </c:pt>
                <c:pt idx="302">
                  <c:v>179.44190908091667</c:v>
                </c:pt>
                <c:pt idx="303">
                  <c:v>176.77669529663686</c:v>
                </c:pt>
                <c:pt idx="304">
                  <c:v>174.09801928259154</c:v>
                </c:pt>
                <c:pt idx="305">
                  <c:v>171.40608503032996</c:v>
                </c:pt>
                <c:pt idx="306">
                  <c:v>168.7010975410677</c:v>
                </c:pt>
                <c:pt idx="307">
                  <c:v>165.98326281007479</c:v>
                </c:pt>
                <c:pt idx="308">
                  <c:v>163.25278781098845</c:v>
                </c:pt>
                <c:pt idx="309">
                  <c:v>160.50988048005158</c:v>
                </c:pt>
                <c:pt idx="310">
                  <c:v>157.75474970027688</c:v>
                </c:pt>
                <c:pt idx="311">
                  <c:v>154.98760528553998</c:v>
                </c:pt>
                <c:pt idx="312">
                  <c:v>152.20865796460185</c:v>
                </c:pt>
                <c:pt idx="313">
                  <c:v>149.41811936505994</c:v>
                </c:pt>
                <c:pt idx="314">
                  <c:v>146.61620199723259</c:v>
                </c:pt>
                <c:pt idx="315">
                  <c:v>143.80311923797547</c:v>
                </c:pt>
                <c:pt idx="316">
                  <c:v>140.97908531443193</c:v>
                </c:pt>
                <c:pt idx="317">
                  <c:v>138.144315287719</c:v>
                </c:pt>
                <c:pt idx="318">
                  <c:v>135.2990250365493</c:v>
                </c:pt>
                <c:pt idx="319">
                  <c:v>132.44343124079171</c:v>
                </c:pt>
                <c:pt idx="320">
                  <c:v>129.5777513649694</c:v>
                </c:pt>
                <c:pt idx="321">
                  <c:v>126.70220364170015</c:v>
                </c:pt>
                <c:pt idx="322">
                  <c:v>123.81700705507608</c:v>
                </c:pt>
                <c:pt idx="323">
                  <c:v>120.92238132398769</c:v>
                </c:pt>
                <c:pt idx="324">
                  <c:v>118.01854688539146</c:v>
                </c:pt>
                <c:pt idx="325">
                  <c:v>115.10572487752253</c:v>
                </c:pt>
                <c:pt idx="326">
                  <c:v>112.18413712305407</c:v>
                </c:pt>
                <c:pt idx="327">
                  <c:v>109.2540061122053</c:v>
                </c:pt>
                <c:pt idx="328">
                  <c:v>106.31555498579702</c:v>
                </c:pt>
                <c:pt idx="329">
                  <c:v>103.36900751825915</c:v>
                </c:pt>
                <c:pt idx="330">
                  <c:v>100.41458810058923</c:v>
                </c:pt>
                <c:pt idx="331">
                  <c:v>97.452521723264866</c:v>
                </c:pt>
                <c:pt idx="332">
                  <c:v>94.483033959108198</c:v>
                </c:pt>
                <c:pt idx="333">
                  <c:v>91.506350946109748</c:v>
                </c:pt>
                <c:pt idx="334">
                  <c:v>88.522699370205373</c:v>
                </c:pt>
                <c:pt idx="335">
                  <c:v>85.532306448014523</c:v>
                </c:pt>
                <c:pt idx="336">
                  <c:v>82.535399909535883</c:v>
                </c:pt>
                <c:pt idx="337">
                  <c:v>79.532207980805183</c:v>
                </c:pt>
                <c:pt idx="338">
                  <c:v>76.522959366515579</c:v>
                </c:pt>
                <c:pt idx="339">
                  <c:v>73.507883232599227</c:v>
                </c:pt>
                <c:pt idx="340">
                  <c:v>70.487209188777683</c:v>
                </c:pt>
                <c:pt idx="341">
                  <c:v>67.461167271073776</c:v>
                </c:pt>
                <c:pt idx="342">
                  <c:v>64.429987924295801</c:v>
                </c:pt>
                <c:pt idx="343">
                  <c:v>61.393901984486398</c:v>
                </c:pt>
                <c:pt idx="344">
                  <c:v>58.353140661345023</c:v>
                </c:pt>
                <c:pt idx="345">
                  <c:v>55.307935520618614</c:v>
                </c:pt>
                <c:pt idx="346">
                  <c:v>52.258518466468928</c:v>
                </c:pt>
                <c:pt idx="347">
                  <c:v>49.205121723811246</c:v>
                </c:pt>
                <c:pt idx="348">
                  <c:v>46.147977820628626</c:v>
                </c:pt>
                <c:pt idx="349">
                  <c:v>43.08731957026594</c:v>
                </c:pt>
                <c:pt idx="350">
                  <c:v>40.023380053698652</c:v>
                </c:pt>
                <c:pt idx="351">
                  <c:v>36.956392601783449</c:v>
                </c:pt>
                <c:pt idx="352">
                  <c:v>33.886590777488976</c:v>
                </c:pt>
                <c:pt idx="353">
                  <c:v>30.814208358109841</c:v>
                </c:pt>
                <c:pt idx="354">
                  <c:v>27.739479317461864</c:v>
                </c:pt>
                <c:pt idx="355">
                  <c:v>24.662637808066258</c:v>
                </c:pt>
                <c:pt idx="356">
                  <c:v>21.583918143316282</c:v>
                </c:pt>
                <c:pt idx="357">
                  <c:v>18.503554779633998</c:v>
                </c:pt>
                <c:pt idx="358">
                  <c:v>15.421782298615975</c:v>
                </c:pt>
                <c:pt idx="359">
                  <c:v>12.338835389167899</c:v>
                </c:pt>
                <c:pt idx="360">
                  <c:v>9.2549488296335092</c:v>
                </c:pt>
                <c:pt idx="361">
                  <c:v>6.1703574699134371</c:v>
                </c:pt>
                <c:pt idx="362">
                  <c:v>3.0852962135828346</c:v>
                </c:pt>
                <c:pt idx="363">
                  <c:v>4.3315539021305322E-14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9-4794-B897-525BC1A7C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0043216"/>
        <c:axId val="-2040037888"/>
      </c:scatterChart>
      <c:valAx>
        <c:axId val="-2040043216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l-GR" altLang="zh-CN" sz="1000" b="1" i="0" baseline="0">
                    <a:effectLst/>
                  </a:rPr>
                  <a:t>θ</a:t>
                </a:r>
                <a:r>
                  <a:rPr lang="zh-CN" altLang="en-US" sz="1000" b="1" i="0" baseline="0">
                    <a:effectLst/>
                  </a:rPr>
                  <a:t>（工频周期）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1232163190849199"/>
              <c:y val="0.8622975672362750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0037888"/>
        <c:crosses val="autoZero"/>
        <c:crossBetween val="midCat"/>
        <c:majorUnit val="0.5"/>
      </c:valAx>
      <c:valAx>
        <c:axId val="-2040037888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Vbus</a:t>
                </a:r>
                <a:r>
                  <a:rPr lang="zh-CN" altLang="en-US"/>
                  <a:t>（</a:t>
                </a:r>
                <a:r>
                  <a:rPr lang="en-US" altLang="zh-CN"/>
                  <a:t>V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3.2719108167477001E-3"/>
              <c:y val="0.32871492616645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-2040043216"/>
        <c:crosses val="autoZero"/>
        <c:crossBetween val="midCat"/>
      </c:valAx>
      <c:spPr>
        <a:ln w="9525">
          <a:solidFill>
            <a:schemeClr val="bg2"/>
          </a:solidFill>
        </a:ln>
      </c:spPr>
    </c:plotArea>
    <c:legend>
      <c:legendPos val="r"/>
      <c:layout>
        <c:manualLayout>
          <c:xMode val="edge"/>
          <c:yMode val="edge"/>
          <c:x val="0.664100480590611"/>
          <c:y val="0.102181904111747"/>
          <c:w val="0.32834574195623401"/>
          <c:h val="0.285715301523564"/>
        </c:manualLayout>
      </c:layout>
      <c:overlay val="0"/>
      <c:txPr>
        <a:bodyPr/>
        <a:lstStyle/>
        <a:p>
          <a:pPr>
            <a:defRPr sz="8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zh-CN" sz="1000"/>
              <a:t>AC</a:t>
            </a:r>
            <a:r>
              <a:rPr lang="zh-CN" altLang="en-US" sz="1000"/>
              <a:t>输入电流 </a:t>
            </a:r>
            <a:r>
              <a:rPr lang="en-US" altLang="zh-CN" sz="1000">
                <a:latin typeface="Times New Roman" panose="02020603050405020304" pitchFamily="18" charset="0"/>
                <a:cs typeface="Times New Roman" panose="02020603050405020304" pitchFamily="18" charset="0"/>
              </a:rPr>
              <a:t>Iin</a:t>
            </a:r>
            <a:r>
              <a:rPr lang="zh-CN" altLang="en-US" sz="1000">
                <a:latin typeface="Times New Roman" panose="02020603050405020304" pitchFamily="18" charset="0"/>
                <a:cs typeface="Times New Roman" panose="02020603050405020304" pitchFamily="18" charset="0"/>
              </a:rPr>
              <a:t>（工频）</a:t>
            </a:r>
          </a:p>
        </c:rich>
      </c:tx>
      <c:layout>
        <c:manualLayout>
          <c:xMode val="edge"/>
          <c:yMode val="edge"/>
          <c:x val="0.22958864037908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28140657347099"/>
          <c:y val="0.167669035276441"/>
          <c:w val="0.64899734332145398"/>
          <c:h val="0.65058876899646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变压器设计!$BI$4</c:f>
              <c:strCache>
                <c:ptCount val="1"/>
                <c:pt idx="0">
                  <c:v>Iin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变压器设计!$BI$7:$BI$370</c:f>
              <c:numCache>
                <c:formatCode>General</c:formatCode>
                <c:ptCount val="364"/>
                <c:pt idx="0">
                  <c:v>2.2480987667081336E-2</c:v>
                </c:pt>
                <c:pt idx="1">
                  <c:v>2.3034582109179504E-2</c:v>
                </c:pt>
                <c:pt idx="2">
                  <c:v>2.3594287280483496E-2</c:v>
                </c:pt>
                <c:pt idx="3">
                  <c:v>2.4160080406822253E-2</c:v>
                </c:pt>
                <c:pt idx="4">
                  <c:v>2.4731936261706985E-2</c:v>
                </c:pt>
                <c:pt idx="5">
                  <c:v>2.5309827156167867E-2</c:v>
                </c:pt>
                <c:pt idx="6">
                  <c:v>2.5893722929571435E-2</c:v>
                </c:pt>
                <c:pt idx="7">
                  <c:v>2.6483590941424707E-2</c:v>
                </c:pt>
                <c:pt idx="8">
                  <c:v>2.7079396064171726E-2</c:v>
                </c:pt>
                <c:pt idx="9">
                  <c:v>2.7681100676987543E-2</c:v>
                </c:pt>
                <c:pt idx="10">
                  <c:v>2.8288664660574434E-2</c:v>
                </c:pt>
                <c:pt idx="11">
                  <c:v>2.8902045392964516E-2</c:v>
                </c:pt>
                <c:pt idx="12">
                  <c:v>2.9521197746332304E-2</c:v>
                </c:pt>
                <c:pt idx="13">
                  <c:v>3.0146074084820663E-2</c:v>
                </c:pt>
                <c:pt idx="14">
                  <c:v>3.0776624263382735E-2</c:v>
                </c:pt>
                <c:pt idx="15">
                  <c:v>3.1412795627642182E-2</c:v>
                </c:pt>
                <c:pt idx="16">
                  <c:v>3.2054533014773554E-2</c:v>
                </c:pt>
                <c:pt idx="17">
                  <c:v>3.270177875540406E-2</c:v>
                </c:pt>
                <c:pt idx="18">
                  <c:v>3.3354472676537697E-2</c:v>
                </c:pt>
                <c:pt idx="19">
                  <c:v>3.4012552105502053E-2</c:v>
                </c:pt>
                <c:pt idx="20">
                  <c:v>3.4675951874917774E-2</c:v>
                </c:pt>
                <c:pt idx="21">
                  <c:v>3.5344604328690077E-2</c:v>
                </c:pt>
                <c:pt idx="22">
                  <c:v>3.6018439329021525E-2</c:v>
                </c:pt>
                <c:pt idx="23">
                  <c:v>3.6697384264444403E-2</c:v>
                </c:pt>
                <c:pt idx="24">
                  <c:v>3.7254292009678294E-2</c:v>
                </c:pt>
                <c:pt idx="25">
                  <c:v>3.7645688313011003E-2</c:v>
                </c:pt>
                <c:pt idx="26">
                  <c:v>3.802569771610801E-2</c:v>
                </c:pt>
                <c:pt idx="27">
                  <c:v>3.839475439177438E-2</c:v>
                </c:pt>
                <c:pt idx="28">
                  <c:v>3.8753265459321479E-2</c:v>
                </c:pt>
                <c:pt idx="29">
                  <c:v>3.910161304186538E-2</c:v>
                </c:pt>
                <c:pt idx="30">
                  <c:v>3.9440156139774363E-2</c:v>
                </c:pt>
                <c:pt idx="31">
                  <c:v>3.9769232339154102E-2</c:v>
                </c:pt>
                <c:pt idx="32">
                  <c:v>4.0089159372073455E-2</c:v>
                </c:pt>
                <c:pt idx="33">
                  <c:v>4.0400236543328527E-2</c:v>
                </c:pt>
                <c:pt idx="34">
                  <c:v>4.0702746036878172E-2</c:v>
                </c:pt>
                <c:pt idx="35">
                  <c:v>4.099695411362736E-2</c:v>
                </c:pt>
                <c:pt idx="36">
                  <c:v>4.1283112210957706E-2</c:v>
                </c:pt>
                <c:pt idx="37">
                  <c:v>4.1561457953282144E-2</c:v>
                </c:pt>
                <c:pt idx="40">
                  <c:v>4.183221608191242E-2</c:v>
                </c:pt>
                <c:pt idx="41">
                  <c:v>4.2095599311657864E-2</c:v>
                </c:pt>
                <c:pt idx="42">
                  <c:v>4.2351809120803663E-2</c:v>
                </c:pt>
                <c:pt idx="43">
                  <c:v>4.2601036480436429E-2</c:v>
                </c:pt>
                <c:pt idx="45">
                  <c:v>4.2843462528481716E-2</c:v>
                </c:pt>
                <c:pt idx="46">
                  <c:v>4.3079259193281989E-2</c:v>
                </c:pt>
                <c:pt idx="47">
                  <c:v>4.3308589771067996E-2</c:v>
                </c:pt>
                <c:pt idx="48">
                  <c:v>4.3531609461251987E-2</c:v>
                </c:pt>
                <c:pt idx="49">
                  <c:v>4.3748465863093541E-2</c:v>
                </c:pt>
                <c:pt idx="50">
                  <c:v>4.3959299436950851E-2</c:v>
                </c:pt>
                <c:pt idx="51">
                  <c:v>4.4164243933028341E-2</c:v>
                </c:pt>
                <c:pt idx="52">
                  <c:v>4.4363426790261645E-2</c:v>
                </c:pt>
                <c:pt idx="53">
                  <c:v>4.4556969507737521E-2</c:v>
                </c:pt>
                <c:pt idx="54">
                  <c:v>4.474498799082955E-2</c:v>
                </c:pt>
                <c:pt idx="55">
                  <c:v>4.4927592874034417E-2</c:v>
                </c:pt>
                <c:pt idx="56">
                  <c:v>4.5104889822316752E-2</c:v>
                </c:pt>
                <c:pt idx="57">
                  <c:v>4.5276979812613125E-2</c:v>
                </c:pt>
                <c:pt idx="58">
                  <c:v>4.5443959397001091E-2</c:v>
                </c:pt>
                <c:pt idx="59">
                  <c:v>4.5605920948910576E-2</c:v>
                </c:pt>
                <c:pt idx="60">
                  <c:v>4.5762952893637646E-2</c:v>
                </c:pt>
                <c:pt idx="61">
                  <c:v>4.591513992431509E-2</c:v>
                </c:pt>
                <c:pt idx="62">
                  <c:v>4.6062563204397007E-2</c:v>
                </c:pt>
                <c:pt idx="63">
                  <c:v>4.6205300557629267E-2</c:v>
                </c:pt>
                <c:pt idx="64">
                  <c:v>4.6343426646396915E-2</c:v>
                </c:pt>
                <c:pt idx="65">
                  <c:v>4.64770131392684E-2</c:v>
                </c:pt>
                <c:pt idx="66">
                  <c:v>4.6606128868491137E-2</c:v>
                </c:pt>
                <c:pt idx="67">
                  <c:v>4.6730839978132759E-2</c:v>
                </c:pt>
                <c:pt idx="68">
                  <c:v>4.6851210063508134E-2</c:v>
                </c:pt>
                <c:pt idx="69">
                  <c:v>4.6967300302483028E-2</c:v>
                </c:pt>
                <c:pt idx="70">
                  <c:v>4.7079169579199234E-2</c:v>
                </c:pt>
                <c:pt idx="71">
                  <c:v>4.7186874600724807E-2</c:v>
                </c:pt>
                <c:pt idx="72">
                  <c:v>4.7290470007095367E-2</c:v>
                </c:pt>
                <c:pt idx="73">
                  <c:v>4.739000847517711E-2</c:v>
                </c:pt>
                <c:pt idx="74">
                  <c:v>4.7485540816750556E-2</c:v>
                </c:pt>
                <c:pt idx="75">
                  <c:v>4.7577116071185019E-2</c:v>
                </c:pt>
                <c:pt idx="76">
                  <c:v>4.7664781593046282E-2</c:v>
                </c:pt>
                <c:pt idx="77">
                  <c:v>4.7748583134956349E-2</c:v>
                </c:pt>
                <c:pt idx="78">
                  <c:v>4.7828564925999816E-2</c:v>
                </c:pt>
                <c:pt idx="79">
                  <c:v>4.7904769745952529E-2</c:v>
                </c:pt>
                <c:pt idx="80">
                  <c:v>4.797723899558709E-2</c:v>
                </c:pt>
                <c:pt idx="81">
                  <c:v>4.8046012763292942E-2</c:v>
                </c:pt>
                <c:pt idx="82">
                  <c:v>4.8111129888232795E-2</c:v>
                </c:pt>
                <c:pt idx="83">
                  <c:v>4.8172628020240679E-2</c:v>
                </c:pt>
                <c:pt idx="84">
                  <c:v>4.8230543676654594E-2</c:v>
                </c:pt>
                <c:pt idx="85">
                  <c:v>4.8284912296262042E-2</c:v>
                </c:pt>
                <c:pt idx="86">
                  <c:v>4.8335768290527104E-2</c:v>
                </c:pt>
                <c:pt idx="87">
                  <c:v>4.8383145092253638E-2</c:v>
                </c:pt>
                <c:pt idx="88">
                  <c:v>4.8427075201832162E-2</c:v>
                </c:pt>
                <c:pt idx="89">
                  <c:v>4.8467590231205851E-2</c:v>
                </c:pt>
                <c:pt idx="90">
                  <c:v>4.8504720945683907E-2</c:v>
                </c:pt>
                <c:pt idx="91">
                  <c:v>4.853849730372177E-2</c:v>
                </c:pt>
                <c:pt idx="92">
                  <c:v>4.8568948494779891E-2</c:v>
                </c:pt>
                <c:pt idx="93">
                  <c:v>4.8596102975366193E-2</c:v>
                </c:pt>
                <c:pt idx="94">
                  <c:v>4.8619988503360703E-2</c:v>
                </c:pt>
                <c:pt idx="95">
                  <c:v>4.8640632170714126E-2</c:v>
                </c:pt>
                <c:pt idx="96">
                  <c:v>4.8658060434607527E-2</c:v>
                </c:pt>
                <c:pt idx="97">
                  <c:v>4.8672299147153944E-2</c:v>
                </c:pt>
                <c:pt idx="98">
                  <c:v>4.8683373583718534E-2</c:v>
                </c:pt>
                <c:pt idx="99">
                  <c:v>4.8691308469929001E-2</c:v>
                </c:pt>
                <c:pt idx="100">
                  <c:v>4.8696128007443745E-2</c:v>
                </c:pt>
                <c:pt idx="101">
                  <c:v>4.8697855898541198E-2</c:v>
                </c:pt>
                <c:pt idx="102">
                  <c:v>4.8696515369590132E-2</c:v>
                </c:pt>
                <c:pt idx="103">
                  <c:v>4.8692129193457251E-2</c:v>
                </c:pt>
                <c:pt idx="104">
                  <c:v>4.8684719710904927E-2</c:v>
                </c:pt>
                <c:pt idx="105">
                  <c:v>4.8674308851029149E-2</c:v>
                </c:pt>
                <c:pt idx="106">
                  <c:v>4.8660918150784646E-2</c:v>
                </c:pt>
                <c:pt idx="107">
                  <c:v>4.8644568773641809E-2</c:v>
                </c:pt>
                <c:pt idx="108">
                  <c:v>4.8625281527416818E-2</c:v>
                </c:pt>
                <c:pt idx="109">
                  <c:v>4.8603076881315418E-2</c:v>
                </c:pt>
                <c:pt idx="110">
                  <c:v>4.8577974982226574E-2</c:v>
                </c:pt>
                <c:pt idx="111">
                  <c:v>4.8549995670302354E-2</c:v>
                </c:pt>
                <c:pt idx="112">
                  <c:v>4.851915849385649E-2</c:v>
                </c:pt>
                <c:pt idx="113">
                  <c:v>4.8485482723613971E-2</c:v>
                </c:pt>
                <c:pt idx="114">
                  <c:v>4.84489873663407E-2</c:v>
                </c:pt>
                <c:pt idx="115">
                  <c:v>4.8409691177882026E-2</c:v>
                </c:pt>
                <c:pt idx="116">
                  <c:v>4.8367612675636551E-2</c:v>
                </c:pt>
                <c:pt idx="117">
                  <c:v>4.8322770150490628E-2</c:v>
                </c:pt>
                <c:pt idx="118">
                  <c:v>4.8275181678237328E-2</c:v>
                </c:pt>
                <c:pt idx="119">
                  <c:v>4.8224865130502677E-2</c:v>
                </c:pt>
                <c:pt idx="120">
                  <c:v>4.8171838185200787E-2</c:v>
                </c:pt>
                <c:pt idx="121">
                  <c:v>4.8116118336537873E-2</c:v>
                </c:pt>
                <c:pt idx="122">
                  <c:v>4.8057722904585078E-2</c:v>
                </c:pt>
                <c:pt idx="123">
                  <c:v>4.799666904443757E-2</c:v>
                </c:pt>
                <c:pt idx="124">
                  <c:v>4.7932973754978417E-2</c:v>
                </c:pt>
                <c:pt idx="125">
                  <c:v>4.7866653887262689E-2</c:v>
                </c:pt>
                <c:pt idx="126">
                  <c:v>4.7797726152538231E-2</c:v>
                </c:pt>
                <c:pt idx="127">
                  <c:v>4.7726207129917542E-2</c:v>
                </c:pt>
                <c:pt idx="128">
                  <c:v>4.7652113273715081E-2</c:v>
                </c:pt>
                <c:pt idx="129">
                  <c:v>4.7575460920463566E-2</c:v>
                </c:pt>
                <c:pt idx="130">
                  <c:v>4.7496266295621647E-2</c:v>
                </c:pt>
                <c:pt idx="131">
                  <c:v>4.7414545519985564E-2</c:v>
                </c:pt>
                <c:pt idx="132">
                  <c:v>4.7330314615815938E-2</c:v>
                </c:pt>
                <c:pt idx="133">
                  <c:v>4.724358951269101E-2</c:v>
                </c:pt>
                <c:pt idx="134">
                  <c:v>4.7154386053096464E-2</c:v>
                </c:pt>
                <c:pt idx="135">
                  <c:v>4.7062719997761994E-2</c:v>
                </c:pt>
                <c:pt idx="136">
                  <c:v>4.6968607030753999E-2</c:v>
                </c:pt>
                <c:pt idx="137">
                  <c:v>4.6872062764333325E-2</c:v>
                </c:pt>
                <c:pt idx="138">
                  <c:v>4.67731027435868E-2</c:v>
                </c:pt>
                <c:pt idx="139">
                  <c:v>4.6671742450840575E-2</c:v>
                </c:pt>
                <c:pt idx="140">
                  <c:v>4.6567997309862989E-2</c:v>
                </c:pt>
                <c:pt idx="141">
                  <c:v>4.6461882689864613E-2</c:v>
                </c:pt>
                <c:pt idx="142">
                  <c:v>4.6353413909302164E-2</c:v>
                </c:pt>
                <c:pt idx="143">
                  <c:v>4.624260623949325E-2</c:v>
                </c:pt>
                <c:pt idx="144">
                  <c:v>4.6129474908048397E-2</c:v>
                </c:pt>
                <c:pt idx="145">
                  <c:v>4.6014035102125893E-2</c:v>
                </c:pt>
                <c:pt idx="146">
                  <c:v>4.589630197151625E-2</c:v>
                </c:pt>
                <c:pt idx="147">
                  <c:v>4.5776290631560579E-2</c:v>
                </c:pt>
                <c:pt idx="148">
                  <c:v>4.5654016165909229E-2</c:v>
                </c:pt>
                <c:pt idx="149">
                  <c:v>4.5529493629125034E-2</c:v>
                </c:pt>
                <c:pt idx="150">
                  <c:v>4.5402738049136089E-2</c:v>
                </c:pt>
                <c:pt idx="151">
                  <c:v>4.5273764429542736E-2</c:v>
                </c:pt>
                <c:pt idx="152">
                  <c:v>4.5142587751782835E-2</c:v>
                </c:pt>
                <c:pt idx="153">
                  <c:v>4.5009222977159827E-2</c:v>
                </c:pt>
                <c:pt idx="154">
                  <c:v>4.4873685048736824E-2</c:v>
                </c:pt>
                <c:pt idx="155">
                  <c:v>4.4735988893101368E-2</c:v>
                </c:pt>
                <c:pt idx="156">
                  <c:v>4.4596149422003378E-2</c:v>
                </c:pt>
                <c:pt idx="157">
                  <c:v>4.4454181533870533E-2</c:v>
                </c:pt>
                <c:pt idx="158">
                  <c:v>4.4310100115203754E-2</c:v>
                </c:pt>
                <c:pt idx="159">
                  <c:v>4.4163920041855875E-2</c:v>
                </c:pt>
                <c:pt idx="160">
                  <c:v>4.401565618019674E-2</c:v>
                </c:pt>
                <c:pt idx="161">
                  <c:v>4.3865323388166767E-2</c:v>
                </c:pt>
                <c:pt idx="162">
                  <c:v>4.371293651622233E-2</c:v>
                </c:pt>
                <c:pt idx="163">
                  <c:v>4.3558510408174982E-2</c:v>
                </c:pt>
                <c:pt idx="164">
                  <c:v>4.3402059901926499E-2</c:v>
                </c:pt>
                <c:pt idx="165">
                  <c:v>4.3243599830102911E-2</c:v>
                </c:pt>
                <c:pt idx="166">
                  <c:v>4.308314502058827E-2</c:v>
                </c:pt>
                <c:pt idx="167">
                  <c:v>4.2920710296961574E-2</c:v>
                </c:pt>
                <c:pt idx="168">
                  <c:v>4.2756310478837024E-2</c:v>
                </c:pt>
                <c:pt idx="169">
                  <c:v>4.2589960382110728E-2</c:v>
                </c:pt>
                <c:pt idx="170">
                  <c:v>4.2421674819114692E-2</c:v>
                </c:pt>
                <c:pt idx="171">
                  <c:v>4.225146859867962E-2</c:v>
                </c:pt>
                <c:pt idx="172">
                  <c:v>4.2079356526108225E-2</c:v>
                </c:pt>
                <c:pt idx="173">
                  <c:v>4.1905353403059904E-2</c:v>
                </c:pt>
                <c:pt idx="174">
                  <c:v>4.1729474027348473E-2</c:v>
                </c:pt>
                <c:pt idx="175">
                  <c:v>4.155173319265331E-2</c:v>
                </c:pt>
                <c:pt idx="176">
                  <c:v>4.1372145688145734E-2</c:v>
                </c:pt>
                <c:pt idx="177">
                  <c:v>4.1190726298030743E-2</c:v>
                </c:pt>
                <c:pt idx="178">
                  <c:v>4.1007489801005416E-2</c:v>
                </c:pt>
                <c:pt idx="179">
                  <c:v>4.0822450969634425E-2</c:v>
                </c:pt>
                <c:pt idx="180">
                  <c:v>4.063562456964339E-2</c:v>
                </c:pt>
                <c:pt idx="181">
                  <c:v>4.0447025359130494E-2</c:v>
                </c:pt>
                <c:pt idx="182">
                  <c:v>4.0256668087696811E-2</c:v>
                </c:pt>
                <c:pt idx="183">
                  <c:v>4.0064567495495786E-2</c:v>
                </c:pt>
                <c:pt idx="184">
                  <c:v>3.9870738312202197E-2</c:v>
                </c:pt>
                <c:pt idx="185">
                  <c:v>3.9675195255900166E-2</c:v>
                </c:pt>
                <c:pt idx="186">
                  <c:v>3.9477953031891375E-2</c:v>
                </c:pt>
                <c:pt idx="187">
                  <c:v>3.927902633142244E-2</c:v>
                </c:pt>
                <c:pt idx="188">
                  <c:v>3.9078429830331968E-2</c:v>
                </c:pt>
                <c:pt idx="189">
                  <c:v>3.8876178187616892E-2</c:v>
                </c:pt>
                <c:pt idx="190">
                  <c:v>3.8672286043917876E-2</c:v>
                </c:pt>
                <c:pt idx="191">
                  <c:v>3.8466768019923533E-2</c:v>
                </c:pt>
                <c:pt idx="192">
                  <c:v>3.8259638714692679E-2</c:v>
                </c:pt>
                <c:pt idx="193">
                  <c:v>3.8050912703894477E-2</c:v>
                </c:pt>
                <c:pt idx="194">
                  <c:v>3.7840604537965811E-2</c:v>
                </c:pt>
                <c:pt idx="195">
                  <c:v>3.7628728740184698E-2</c:v>
                </c:pt>
                <c:pt idx="196">
                  <c:v>3.7415299804659588E-2</c:v>
                </c:pt>
                <c:pt idx="197">
                  <c:v>3.7200332194233264E-2</c:v>
                </c:pt>
                <c:pt idx="198">
                  <c:v>3.6983840338300211E-2</c:v>
                </c:pt>
                <c:pt idx="199">
                  <c:v>3.6765838630536798E-2</c:v>
                </c:pt>
                <c:pt idx="200">
                  <c:v>3.6546341426542561E-2</c:v>
                </c:pt>
                <c:pt idx="201">
                  <c:v>3.6325363041391751E-2</c:v>
                </c:pt>
                <c:pt idx="202">
                  <c:v>3.610291774709333E-2</c:v>
                </c:pt>
                <c:pt idx="203">
                  <c:v>3.5879019769957832E-2</c:v>
                </c:pt>
                <c:pt idx="204">
                  <c:v>3.5653683287869997E-2</c:v>
                </c:pt>
                <c:pt idx="205">
                  <c:v>3.542692242746491E-2</c:v>
                </c:pt>
                <c:pt idx="206">
                  <c:v>3.5198751261205641E-2</c:v>
                </c:pt>
                <c:pt idx="207">
                  <c:v>3.4969183804360912E-2</c:v>
                </c:pt>
                <c:pt idx="208">
                  <c:v>3.4738234011880302E-2</c:v>
                </c:pt>
                <c:pt idx="209">
                  <c:v>3.4505915775164382E-2</c:v>
                </c:pt>
                <c:pt idx="210">
                  <c:v>3.4272242918728289E-2</c:v>
                </c:pt>
                <c:pt idx="211">
                  <c:v>3.4037229196754983E-2</c:v>
                </c:pt>
                <c:pt idx="212">
                  <c:v>3.3800888289536542E-2</c:v>
                </c:pt>
                <c:pt idx="213">
                  <c:v>3.3563233799799905E-2</c:v>
                </c:pt>
                <c:pt idx="214">
                  <c:v>3.3324279248914172E-2</c:v>
                </c:pt>
                <c:pt idx="215">
                  <c:v>3.308403807297669E-2</c:v>
                </c:pt>
                <c:pt idx="216">
                  <c:v>3.284252361877369E-2</c:v>
                </c:pt>
                <c:pt idx="217">
                  <c:v>3.2599749139612881E-2</c:v>
                </c:pt>
                <c:pt idx="218">
                  <c:v>3.2355727791023185E-2</c:v>
                </c:pt>
                <c:pt idx="219">
                  <c:v>3.2110472626318783E-2</c:v>
                </c:pt>
                <c:pt idx="220">
                  <c:v>3.1863996592022145E-2</c:v>
                </c:pt>
                <c:pt idx="221">
                  <c:v>3.1616312523142558E-2</c:v>
                </c:pt>
                <c:pt idx="222">
                  <c:v>3.1367433138304895E-2</c:v>
                </c:pt>
                <c:pt idx="223">
                  <c:v>3.111737103472427E-2</c:v>
                </c:pt>
                <c:pt idx="224">
                  <c:v>3.086613868302087E-2</c:v>
                </c:pt>
                <c:pt idx="225">
                  <c:v>3.061374842187E-2</c:v>
                </c:pt>
                <c:pt idx="226">
                  <c:v>3.0360212452481612E-2</c:v>
                </c:pt>
                <c:pt idx="227">
                  <c:v>3.0105542832903065E-2</c:v>
                </c:pt>
                <c:pt idx="228">
                  <c:v>2.9849751472139259E-2</c:v>
                </c:pt>
                <c:pt idx="229">
                  <c:v>2.9592850124083202E-2</c:v>
                </c:pt>
                <c:pt idx="230">
                  <c:v>2.9334850381250013E-2</c:v>
                </c:pt>
                <c:pt idx="231">
                  <c:v>2.907576366830773E-2</c:v>
                </c:pt>
                <c:pt idx="232">
                  <c:v>2.8815601235396102E-2</c:v>
                </c:pt>
                <c:pt idx="233">
                  <c:v>2.8554374151226476E-2</c:v>
                </c:pt>
                <c:pt idx="234">
                  <c:v>2.8292093295953516E-2</c:v>
                </c:pt>
                <c:pt idx="235">
                  <c:v>2.8028769353810122E-2</c:v>
                </c:pt>
                <c:pt idx="236">
                  <c:v>2.7764412805495992E-2</c:v>
                </c:pt>
                <c:pt idx="237">
                  <c:v>2.7499033920310285E-2</c:v>
                </c:pt>
                <c:pt idx="238">
                  <c:v>2.7232642748017632E-2</c:v>
                </c:pt>
                <c:pt idx="239">
                  <c:v>2.6965249110436563E-2</c:v>
                </c:pt>
                <c:pt idx="240">
                  <c:v>2.6696862592739394E-2</c:v>
                </c:pt>
                <c:pt idx="241">
                  <c:v>2.6427492534450543E-2</c:v>
                </c:pt>
                <c:pt idx="242">
                  <c:v>2.6157148020131318E-2</c:v>
                </c:pt>
                <c:pt idx="243">
                  <c:v>2.5885837869737291E-2</c:v>
                </c:pt>
                <c:pt idx="244">
                  <c:v>2.5613570628634445E-2</c:v>
                </c:pt>
                <c:pt idx="245">
                  <c:v>2.53403545572587E-2</c:v>
                </c:pt>
                <c:pt idx="246">
                  <c:v>2.5066197620403675E-2</c:v>
                </c:pt>
                <c:pt idx="247">
                  <c:v>2.4791107476119682E-2</c:v>
                </c:pt>
                <c:pt idx="248">
                  <c:v>2.4515091464206704E-2</c:v>
                </c:pt>
                <c:pt idx="249">
                  <c:v>2.4238156594282932E-2</c:v>
                </c:pt>
                <c:pt idx="250">
                  <c:v>2.3960309533409514E-2</c:v>
                </c:pt>
                <c:pt idx="251">
                  <c:v>2.3681556593250594E-2</c:v>
                </c:pt>
                <c:pt idx="252">
                  <c:v>2.340190371674767E-2</c:v>
                </c:pt>
                <c:pt idx="253">
                  <c:v>2.3121356464284933E-2</c:v>
                </c:pt>
                <c:pt idx="254">
                  <c:v>2.2839919999321515E-2</c:v>
                </c:pt>
                <c:pt idx="255">
                  <c:v>2.2557599073465752E-2</c:v>
                </c:pt>
                <c:pt idx="256">
                  <c:v>2.227439801096321E-2</c:v>
                </c:pt>
                <c:pt idx="257">
                  <c:v>2.199032069257165E-2</c:v>
                </c:pt>
                <c:pt idx="258">
                  <c:v>2.1705370538791562E-2</c:v>
                </c:pt>
                <c:pt idx="259">
                  <c:v>2.1419550492420822E-2</c:v>
                </c:pt>
                <c:pt idx="260">
                  <c:v>2.1132863000400053E-2</c:v>
                </c:pt>
                <c:pt idx="261">
                  <c:v>2.0845309994912443E-2</c:v>
                </c:pt>
                <c:pt idx="262">
                  <c:v>2.0556892873700737E-2</c:v>
                </c:pt>
                <c:pt idx="263">
                  <c:v>2.0267612479560718E-2</c:v>
                </c:pt>
                <c:pt idx="264">
                  <c:v>1.9977469078969794E-2</c:v>
                </c:pt>
                <c:pt idx="265">
                  <c:v>1.9686462339804131E-2</c:v>
                </c:pt>
                <c:pt idx="266">
                  <c:v>1.9394591308098254E-2</c:v>
                </c:pt>
                <c:pt idx="267">
                  <c:v>1.9101854383795039E-2</c:v>
                </c:pt>
                <c:pt idx="268">
                  <c:v>1.880824929543325E-2</c:v>
                </c:pt>
                <c:pt idx="269">
                  <c:v>1.8513773073715024E-2</c:v>
                </c:pt>
                <c:pt idx="270">
                  <c:v>1.8218422023892809E-2</c:v>
                </c:pt>
                <c:pt idx="271">
                  <c:v>1.7922191696910839E-2</c:v>
                </c:pt>
                <c:pt idx="272">
                  <c:v>1.7625076859233188E-2</c:v>
                </c:pt>
                <c:pt idx="273">
                  <c:v>1.7327071461284843E-2</c:v>
                </c:pt>
                <c:pt idx="274">
                  <c:v>1.7028168604428004E-2</c:v>
                </c:pt>
                <c:pt idx="275">
                  <c:v>1.6728360506391239E-2</c:v>
                </c:pt>
                <c:pt idx="276">
                  <c:v>1.6427638465063257E-2</c:v>
                </c:pt>
                <c:pt idx="277">
                  <c:v>1.6125992820556507E-2</c:v>
                </c:pt>
                <c:pt idx="278">
                  <c:v>1.5823412915441416E-2</c:v>
                </c:pt>
                <c:pt idx="279">
                  <c:v>1.5519887053043496E-2</c:v>
                </c:pt>
                <c:pt idx="280">
                  <c:v>1.5215402453689037E-2</c:v>
                </c:pt>
                <c:pt idx="281">
                  <c:v>1.490994520877793E-2</c:v>
                </c:pt>
                <c:pt idx="282">
                  <c:v>1.460350023255225E-2</c:v>
                </c:pt>
                <c:pt idx="283">
                  <c:v>1.429605121142178E-2</c:v>
                </c:pt>
                <c:pt idx="284">
                  <c:v>1.3987580550696915E-2</c:v>
                </c:pt>
                <c:pt idx="285">
                  <c:v>1.3678069318568888E-2</c:v>
                </c:pt>
                <c:pt idx="286">
                  <c:v>1.3367497187166455E-2</c:v>
                </c:pt>
                <c:pt idx="287">
                  <c:v>1.3055842370505336E-2</c:v>
                </c:pt>
                <c:pt idx="288">
                  <c:v>1.2743081559133031E-2</c:v>
                </c:pt>
                <c:pt idx="289">
                  <c:v>1.242918985125907E-2</c:v>
                </c:pt>
                <c:pt idx="290">
                  <c:v>1.2114140680141976E-2</c:v>
                </c:pt>
                <c:pt idx="291">
                  <c:v>1.1797905737490837E-2</c:v>
                </c:pt>
                <c:pt idx="292">
                  <c:v>1.1480454892618328E-2</c:v>
                </c:pt>
                <c:pt idx="293">
                  <c:v>1.1161756107063648E-2</c:v>
                </c:pt>
                <c:pt idx="294">
                  <c:v>1.0841775344381237E-2</c:v>
                </c:pt>
                <c:pt idx="295">
                  <c:v>1.0520476474768736E-2</c:v>
                </c:pt>
                <c:pt idx="296">
                  <c:v>1.0197821174181027E-2</c:v>
                </c:pt>
                <c:pt idx="297">
                  <c:v>9.8737688175496822E-3</c:v>
                </c:pt>
                <c:pt idx="298">
                  <c:v>9.5482763656974598E-3</c:v>
                </c:pt>
                <c:pt idx="299">
                  <c:v>9.2212982455032247E-3</c:v>
                </c:pt>
                <c:pt idx="300">
                  <c:v>8.892786222837689E-3</c:v>
                </c:pt>
                <c:pt idx="301">
                  <c:v>8.5626892677502543E-3</c:v>
                </c:pt>
                <c:pt idx="302">
                  <c:v>8.2309534113443397E-3</c:v>
                </c:pt>
                <c:pt idx="303">
                  <c:v>7.8975215937310828E-3</c:v>
                </c:pt>
                <c:pt idx="304">
                  <c:v>7.5623335024008857E-3</c:v>
                </c:pt>
                <c:pt idx="305">
                  <c:v>7.2253254002929423E-3</c:v>
                </c:pt>
                <c:pt idx="306">
                  <c:v>6.8864299427841905E-3</c:v>
                </c:pt>
                <c:pt idx="307">
                  <c:v>6.5455759827476971E-3</c:v>
                </c:pt>
                <c:pt idx="308">
                  <c:v>6.2026883627572908E-3</c:v>
                </c:pt>
                <c:pt idx="309">
                  <c:v>5.8576876934322633E-3</c:v>
                </c:pt>
                <c:pt idx="310">
                  <c:v>5.5104901168236096E-3</c:v>
                </c:pt>
                <c:pt idx="311">
                  <c:v>5.1610070536449726E-3</c:v>
                </c:pt>
                <c:pt idx="312">
                  <c:v>4.8091449330390813E-3</c:v>
                </c:pt>
                <c:pt idx="313">
                  <c:v>4.4548049034475144E-3</c:v>
                </c:pt>
                <c:pt idx="314">
                  <c:v>4.0978825230176819E-3</c:v>
                </c:pt>
                <c:pt idx="315">
                  <c:v>3.7382674278287412E-3</c:v>
                </c:pt>
                <c:pt idx="316">
                  <c:v>3.3758429760529195E-3</c:v>
                </c:pt>
                <c:pt idx="317">
                  <c:v>3.010485865982071E-3</c:v>
                </c:pt>
                <c:pt idx="318">
                  <c:v>2.6420657256450639E-3</c:v>
                </c:pt>
                <c:pt idx="319">
                  <c:v>2.270444671511284E-3</c:v>
                </c:pt>
                <c:pt idx="320">
                  <c:v>1.8954768335196909E-3</c:v>
                </c:pt>
                <c:pt idx="321">
                  <c:v>1.5170078433895638E-3</c:v>
                </c:pt>
                <c:pt idx="322">
                  <c:v>1.1348742828474132E-3</c:v>
                </c:pt>
                <c:pt idx="323">
                  <c:v>7.4890308805048225E-4</c:v>
                </c:pt>
                <c:pt idx="324">
                  <c:v>3.5891090608524204E-4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B1-4F35-93DC-CBB61796C226}"/>
            </c:ext>
          </c:extLst>
        </c:ser>
        <c:ser>
          <c:idx val="0"/>
          <c:order val="1"/>
          <c:tx>
            <c:strRef>
              <c:f>变压器设计!$BJ$4</c:f>
              <c:strCache>
                <c:ptCount val="1"/>
                <c:pt idx="0">
                  <c:v>Iin_L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变压器设计!$BJ$7:$BJ$370</c:f>
              <c:numCache>
                <c:formatCode>General</c:formatCode>
                <c:ptCount val="364"/>
                <c:pt idx="0">
                  <c:v>1.9548684927896815E-2</c:v>
                </c:pt>
                <c:pt idx="1">
                  <c:v>2.0141174810138846E-2</c:v>
                </c:pt>
                <c:pt idx="2">
                  <c:v>2.0740372655647536E-2</c:v>
                </c:pt>
                <c:pt idx="3">
                  <c:v>2.134625151121633E-2</c:v>
                </c:pt>
                <c:pt idx="4">
                  <c:v>2.1958781836667073E-2</c:v>
                </c:pt>
                <c:pt idx="5">
                  <c:v>2.2577931495971464E-2</c:v>
                </c:pt>
                <c:pt idx="6">
                  <c:v>2.3203665749390683E-2</c:v>
                </c:pt>
                <c:pt idx="7">
                  <c:v>2.3835947246638321E-2</c:v>
                </c:pt>
                <c:pt idx="8">
                  <c:v>2.4474736021071222E-2</c:v>
                </c:pt>
                <c:pt idx="9">
                  <c:v>2.5119989484912515E-2</c:v>
                </c:pt>
                <c:pt idx="10">
                  <c:v>2.5771662425510294E-2</c:v>
                </c:pt>
                <c:pt idx="11">
                  <c:v>2.6429707002635382E-2</c:v>
                </c:pt>
                <c:pt idx="12">
                  <c:v>2.7094072746820661E-2</c:v>
                </c:pt>
                <c:pt idx="13">
                  <c:v>2.7764706558744454E-2</c:v>
                </c:pt>
                <c:pt idx="14">
                  <c:v>2.8441552709659451E-2</c:v>
                </c:pt>
                <c:pt idx="15">
                  <c:v>2.9124552842868679E-2</c:v>
                </c:pt>
                <c:pt idx="16">
                  <c:v>2.981364597624931E-2</c:v>
                </c:pt>
                <c:pt idx="17">
                  <c:v>3.0508768505824492E-2</c:v>
                </c:pt>
                <c:pt idx="18">
                  <c:v>3.1209854210383359E-2</c:v>
                </c:pt>
                <c:pt idx="19">
                  <c:v>3.1916834257148446E-2</c:v>
                </c:pt>
                <c:pt idx="20">
                  <c:v>3.2629637208489576E-2</c:v>
                </c:pt>
                <c:pt idx="21">
                  <c:v>3.3348189029682694E-2</c:v>
                </c:pt>
                <c:pt idx="22">
                  <c:v>3.4072413097711807E-2</c:v>
                </c:pt>
                <c:pt idx="23">
                  <c:v>3.4802230211111541E-2</c:v>
                </c:pt>
                <c:pt idx="24">
                  <c:v>3.5537558600847549E-2</c:v>
                </c:pt>
                <c:pt idx="25">
                  <c:v>3.6196036437498885E-2</c:v>
                </c:pt>
                <c:pt idx="26">
                  <c:v>3.6632716071918259E-2</c:v>
                </c:pt>
                <c:pt idx="27">
                  <c:v>3.7058034641973402E-2</c:v>
                </c:pt>
                <c:pt idx="28">
                  <c:v>3.7472400796813493E-2</c:v>
                </c:pt>
                <c:pt idx="29">
                  <c:v>3.7876199229118626E-2</c:v>
                </c:pt>
                <c:pt idx="30">
                  <c:v>3.826979238144089E-2</c:v>
                </c:pt>
                <c:pt idx="31">
                  <c:v>3.8653522009657174E-2</c:v>
                </c:pt>
                <c:pt idx="32">
                  <c:v>3.9027710617303875E-2</c:v>
                </c:pt>
                <c:pt idx="33">
                  <c:v>3.9392662773067452E-2</c:v>
                </c:pt>
                <c:pt idx="34">
                  <c:v>3.9748666322389069E-2</c:v>
                </c:pt>
                <c:pt idx="35">
                  <c:v>4.0095993502982548E-2</c:v>
                </c:pt>
                <c:pt idx="36">
                  <c:v>4.0434901973041601E-2</c:v>
                </c:pt>
                <c:pt idx="37">
                  <c:v>4.0765635760008384E-2</c:v>
                </c:pt>
                <c:pt idx="40">
                  <c:v>4.1088426136973721E-2</c:v>
                </c:pt>
                <c:pt idx="41">
                  <c:v>4.1403492433070191E-2</c:v>
                </c:pt>
                <c:pt idx="42">
                  <c:v>4.1711042783586699E-2</c:v>
                </c:pt>
                <c:pt idx="43">
                  <c:v>4.2011274824973063E-2</c:v>
                </c:pt>
                <c:pt idx="45">
                  <c:v>4.2304376339401872E-2</c:v>
                </c:pt>
                <c:pt idx="46">
                  <c:v>4.2590525853108692E-2</c:v>
                </c:pt>
                <c:pt idx="47">
                  <c:v>4.2869893192332864E-2</c:v>
                </c:pt>
                <c:pt idx="48">
                  <c:v>4.3142640000323584E-2</c:v>
                </c:pt>
                <c:pt idx="49">
                  <c:v>4.3408920218556454E-2</c:v>
                </c:pt>
                <c:pt idx="50">
                  <c:v>4.3668880535018377E-2</c:v>
                </c:pt>
                <c:pt idx="51">
                  <c:v>4.3922660802160576E-2</c:v>
                </c:pt>
                <c:pt idx="52">
                  <c:v>4.4170394426887735E-2</c:v>
                </c:pt>
                <c:pt idx="53">
                  <c:v>4.4412208734741873E-2</c:v>
                </c:pt>
                <c:pt idx="54">
                  <c:v>4.4648225310251664E-2</c:v>
                </c:pt>
                <c:pt idx="55">
                  <c:v>4.4878560315246924E-2</c:v>
                </c:pt>
                <c:pt idx="56">
                  <c:v>4.5103324786784957E-2</c:v>
                </c:pt>
                <c:pt idx="57">
                  <c:v>4.532262491619593E-2</c:v>
                </c:pt>
                <c:pt idx="58">
                  <c:v>4.5536562310627929E-2</c:v>
                </c:pt>
                <c:pt idx="59">
                  <c:v>4.5745234238359037E-2</c:v>
                </c:pt>
                <c:pt idx="60">
                  <c:v>4.5948733859038977E-2</c:v>
                </c:pt>
                <c:pt idx="61">
                  <c:v>4.6147150439928938E-2</c:v>
                </c:pt>
                <c:pt idx="62">
                  <c:v>4.6340569559122566E-2</c:v>
                </c:pt>
                <c:pt idx="63">
                  <c:v>4.6529073296652596E-2</c:v>
                </c:pt>
                <c:pt idx="64">
                  <c:v>4.6712740414316556E-2</c:v>
                </c:pt>
                <c:pt idx="65">
                  <c:v>4.6891646524990269E-2</c:v>
                </c:pt>
                <c:pt idx="66">
                  <c:v>4.7065864252137837E-2</c:v>
                </c:pt>
                <c:pt idx="67">
                  <c:v>4.7235463380173447E-2</c:v>
                </c:pt>
                <c:pt idx="68">
                  <c:v>4.7400510996280086E-2</c:v>
                </c:pt>
                <c:pt idx="69">
                  <c:v>4.7561071624245013E-2</c:v>
                </c:pt>
                <c:pt idx="70">
                  <c:v>4.7717207350830501E-2</c:v>
                </c:pt>
                <c:pt idx="71">
                  <c:v>4.7868977945159527E-2</c:v>
                </c:pt>
                <c:pt idx="72">
                  <c:v>4.8016440971561949E-2</c:v>
                </c:pt>
                <c:pt idx="73">
                  <c:v>4.815965189629362E-2</c:v>
                </c:pt>
                <c:pt idx="74">
                  <c:v>4.8298664188511961E-2</c:v>
                </c:pt>
                <c:pt idx="75">
                  <c:v>4.8433529415863895E-2</c:v>
                </c:pt>
                <c:pt idx="76">
                  <c:v>4.856429733501734E-2</c:v>
                </c:pt>
                <c:pt idx="77">
                  <c:v>4.8691015977443616E-2</c:v>
                </c:pt>
                <c:pt idx="78">
                  <c:v>4.8813731730738087E-2</c:v>
                </c:pt>
                <c:pt idx="79">
                  <c:v>4.8932489415745205E-2</c:v>
                </c:pt>
                <c:pt idx="80">
                  <c:v>4.9047332359737107E-2</c:v>
                </c:pt>
                <c:pt idx="81">
                  <c:v>4.9158302465877803E-2</c:v>
                </c:pt>
                <c:pt idx="82">
                  <c:v>4.9265440279188846E-2</c:v>
                </c:pt>
                <c:pt idx="83">
                  <c:v>4.9368785049219356E-2</c:v>
                </c:pt>
                <c:pt idx="84">
                  <c:v>4.9468374789608589E-2</c:v>
                </c:pt>
                <c:pt idx="85">
                  <c:v>4.9564246334717621E-2</c:v>
                </c:pt>
                <c:pt idx="86">
                  <c:v>4.9656435393495568E-2</c:v>
                </c:pt>
                <c:pt idx="87">
                  <c:v>4.9744976600734132E-2</c:v>
                </c:pt>
                <c:pt idx="88">
                  <c:v>4.9829903565855739E-2</c:v>
                </c:pt>
                <c:pt idx="89">
                  <c:v>4.9911248919370294E-2</c:v>
                </c:pt>
                <c:pt idx="90">
                  <c:v>4.9989044357127574E-2</c:v>
                </c:pt>
                <c:pt idx="91">
                  <c:v>5.0063320682484605E-2</c:v>
                </c:pt>
                <c:pt idx="92">
                  <c:v>5.0134107846499215E-2</c:v>
                </c:pt>
                <c:pt idx="93">
                  <c:v>5.0201434986255442E-2</c:v>
                </c:pt>
                <c:pt idx="94">
                  <c:v>5.0265330461417977E-2</c:v>
                </c:pt>
                <c:pt idx="95">
                  <c:v>5.0325821889109848E-2</c:v>
                </c:pt>
                <c:pt idx="96">
                  <c:v>5.038293617719871E-2</c:v>
                </c:pt>
                <c:pt idx="97">
                  <c:v>5.0436699556074799E-2</c:v>
                </c:pt>
                <c:pt idx="98">
                  <c:v>5.0487137608996757E-2</c:v>
                </c:pt>
                <c:pt idx="99">
                  <c:v>5.0534275301078145E-2</c:v>
                </c:pt>
                <c:pt idx="100">
                  <c:v>5.0578137006982937E-2</c:v>
                </c:pt>
                <c:pt idx="101">
                  <c:v>5.0618746537393726E-2</c:v>
                </c:pt>
                <c:pt idx="102">
                  <c:v>5.0656127164314481E-2</c:v>
                </c:pt>
                <c:pt idx="103">
                  <c:v>5.0690301645263378E-2</c:v>
                </c:pt>
                <c:pt idx="104">
                  <c:v>5.0721292246411101E-2</c:v>
                </c:pt>
                <c:pt idx="105">
                  <c:v>5.0749120764714641E-2</c:v>
                </c:pt>
                <c:pt idx="106">
                  <c:v>5.0773808549094829E-2</c:v>
                </c:pt>
                <c:pt idx="107">
                  <c:v>5.0795376520703248E-2</c:v>
                </c:pt>
                <c:pt idx="108">
                  <c:v>5.0813845192320864E-2</c:v>
                </c:pt>
                <c:pt idx="109">
                  <c:v>5.0829234686929764E-2</c:v>
                </c:pt>
                <c:pt idx="110">
                  <c:v>5.0841564755495186E-2</c:v>
                </c:pt>
                <c:pt idx="111">
                  <c:v>5.0850854793995245E-2</c:v>
                </c:pt>
                <c:pt idx="112">
                  <c:v>5.0857123859731859E-2</c:v>
                </c:pt>
                <c:pt idx="113">
                  <c:v>5.0860390686955748E-2</c:v>
                </c:pt>
                <c:pt idx="114">
                  <c:v>5.0860673701836195E-2</c:v>
                </c:pt>
                <c:pt idx="115">
                  <c:v>5.0857991036804565E-2</c:v>
                </c:pt>
                <c:pt idx="116">
                  <c:v>5.0852360544299355E-2</c:v>
                </c:pt>
                <c:pt idx="117">
                  <c:v>5.084379980993893E-2</c:v>
                </c:pt>
                <c:pt idx="118">
                  <c:v>5.0832326165146768E-2</c:v>
                </c:pt>
                <c:pt idx="119">
                  <c:v>5.081795669925248E-2</c:v>
                </c:pt>
                <c:pt idx="120">
                  <c:v>5.0800708271091496E-2</c:v>
                </c:pt>
                <c:pt idx="121">
                  <c:v>5.0780597520124079E-2</c:v>
                </c:pt>
                <c:pt idx="122">
                  <c:v>5.0757640877094098E-2</c:v>
                </c:pt>
                <c:pt idx="123">
                  <c:v>5.0731854574246504E-2</c:v>
                </c:pt>
                <c:pt idx="124">
                  <c:v>5.0703254655121904E-2</c:v>
                </c:pt>
                <c:pt idx="125">
                  <c:v>5.0671856983945184E-2</c:v>
                </c:pt>
                <c:pt idx="126">
                  <c:v>5.063767725462473E-2</c:v>
                </c:pt>
                <c:pt idx="127">
                  <c:v>5.0600730999377848E-2</c:v>
                </c:pt>
                <c:pt idx="128">
                  <c:v>5.0561033596997346E-2</c:v>
                </c:pt>
                <c:pt idx="129">
                  <c:v>5.0518600280772805E-2</c:v>
                </c:pt>
                <c:pt idx="130">
                  <c:v>5.0473446146080833E-2</c:v>
                </c:pt>
                <c:pt idx="131">
                  <c:v>5.0425586157656258E-2</c:v>
                </c:pt>
                <c:pt idx="132">
                  <c:v>5.0375035156556759E-2</c:v>
                </c:pt>
                <c:pt idx="133">
                  <c:v>5.0321807866832748E-2</c:v>
                </c:pt>
                <c:pt idx="134">
                  <c:v>5.0265918901912829E-2</c:v>
                </c:pt>
                <c:pt idx="135">
                  <c:v>5.0207382770716083E-2</c:v>
                </c:pt>
                <c:pt idx="136">
                  <c:v>5.0146213883500559E-2</c:v>
                </c:pt>
                <c:pt idx="137">
                  <c:v>5.0082426557457857E-2</c:v>
                </c:pt>
                <c:pt idx="138">
                  <c:v>5.0016035022062699E-2</c:v>
                </c:pt>
                <c:pt idx="139">
                  <c:v>4.9947053424186122E-2</c:v>
                </c:pt>
                <c:pt idx="140">
                  <c:v>4.9875495832980669E-2</c:v>
                </c:pt>
                <c:pt idx="141">
                  <c:v>4.980137624454508E-2</c:v>
                </c:pt>
                <c:pt idx="142">
                  <c:v>4.9724708586376495E-2</c:v>
                </c:pt>
                <c:pt idx="143">
                  <c:v>4.9645506721616647E-2</c:v>
                </c:pt>
                <c:pt idx="144">
                  <c:v>4.9563784453099412E-2</c:v>
                </c:pt>
                <c:pt idx="145">
                  <c:v>4.9479555527205774E-2</c:v>
                </c:pt>
                <c:pt idx="146">
                  <c:v>4.9392833637532718E-2</c:v>
                </c:pt>
                <c:pt idx="147">
                  <c:v>4.9303632428381476E-2</c:v>
                </c:pt>
                <c:pt idx="148">
                  <c:v>4.921196549807124E-2</c:v>
                </c:pt>
                <c:pt idx="149">
                  <c:v>4.9117846402083352E-2</c:v>
                </c:pt>
                <c:pt idx="150">
                  <c:v>4.9021288656041176E-2</c:v>
                </c:pt>
                <c:pt idx="151">
                  <c:v>4.8922305738530333E-2</c:v>
                </c:pt>
                <c:pt idx="152">
                  <c:v>4.8820911093764248E-2</c:v>
                </c:pt>
                <c:pt idx="153">
                  <c:v>4.8717118134099097E-2</c:v>
                </c:pt>
                <c:pt idx="154">
                  <c:v>4.8610940242402409E-2</c:v>
                </c:pt>
                <c:pt idx="155">
                  <c:v>4.8502390774279494E-2</c:v>
                </c:pt>
                <c:pt idx="156">
                  <c:v>4.8391483060161194E-2</c:v>
                </c:pt>
                <c:pt idx="157">
                  <c:v>4.8278230407256754E-2</c:v>
                </c:pt>
                <c:pt idx="158">
                  <c:v>4.8162646101375176E-2</c:v>
                </c:pt>
                <c:pt idx="159">
                  <c:v>4.8044743408618418E-2</c:v>
                </c:pt>
                <c:pt idx="160">
                  <c:v>4.7924535576949256E-2</c:v>
                </c:pt>
                <c:pt idx="161">
                  <c:v>4.7802035837636946E-2</c:v>
                </c:pt>
                <c:pt idx="162">
                  <c:v>4.7677257406583677E-2</c:v>
                </c:pt>
                <c:pt idx="163">
                  <c:v>4.7550213485533781E-2</c:v>
                </c:pt>
                <c:pt idx="164">
                  <c:v>4.7420917263168876E-2</c:v>
                </c:pt>
                <c:pt idx="165">
                  <c:v>4.7289381916090979E-2</c:v>
                </c:pt>
                <c:pt idx="166">
                  <c:v>4.7155620609695643E-2</c:v>
                </c:pt>
                <c:pt idx="167">
                  <c:v>4.701964649893773E-2</c:v>
                </c:pt>
                <c:pt idx="168">
                  <c:v>4.6881472728991021E-2</c:v>
                </c:pt>
                <c:pt idx="169">
                  <c:v>4.6741112435804311E-2</c:v>
                </c:pt>
                <c:pt idx="170">
                  <c:v>4.6598578746555069E-2</c:v>
                </c:pt>
                <c:pt idx="171">
                  <c:v>4.6453884780002626E-2</c:v>
                </c:pt>
                <c:pt idx="172">
                  <c:v>4.630704364674218E-2</c:v>
                </c:pt>
                <c:pt idx="173">
                  <c:v>4.6158068449361295E-2</c:v>
                </c:pt>
                <c:pt idx="174">
                  <c:v>4.6006972282499829E-2</c:v>
                </c:pt>
                <c:pt idx="175">
                  <c:v>4.5853768232814444E-2</c:v>
                </c:pt>
                <c:pt idx="176">
                  <c:v>4.5698469378849478E-2</c:v>
                </c:pt>
                <c:pt idx="177">
                  <c:v>4.5541088790813936E-2</c:v>
                </c:pt>
                <c:pt idx="178">
                  <c:v>4.5381639530266693E-2</c:v>
                </c:pt>
                <c:pt idx="179">
                  <c:v>4.5220134649709823E-2</c:v>
                </c:pt>
                <c:pt idx="180">
                  <c:v>4.5056587192091206E-2</c:v>
                </c:pt>
                <c:pt idx="181">
                  <c:v>4.4891010190216692E-2</c:v>
                </c:pt>
                <c:pt idx="182">
                  <c:v>4.4723416666072671E-2</c:v>
                </c:pt>
                <c:pt idx="183">
                  <c:v>4.4553819630058999E-2</c:v>
                </c:pt>
                <c:pt idx="184">
                  <c:v>4.4382232080133033E-2</c:v>
                </c:pt>
                <c:pt idx="185">
                  <c:v>4.4208667000864586E-2</c:v>
                </c:pt>
                <c:pt idx="186">
                  <c:v>4.4033137362402303E-2</c:v>
                </c:pt>
                <c:pt idx="187">
                  <c:v>4.3855656119351098E-2</c:v>
                </c:pt>
                <c:pt idx="188">
                  <c:v>4.3676236209561022E-2</c:v>
                </c:pt>
                <c:pt idx="189">
                  <c:v>4.3494890552826924E-2</c:v>
                </c:pt>
                <c:pt idx="190">
                  <c:v>4.3311632049499137E-2</c:v>
                </c:pt>
                <c:pt idx="191">
                  <c:v>4.3126473579004419E-2</c:v>
                </c:pt>
                <c:pt idx="192">
                  <c:v>4.2939427998277158E-2</c:v>
                </c:pt>
                <c:pt idx="193">
                  <c:v>4.2750508140099702E-2</c:v>
                </c:pt>
                <c:pt idx="194">
                  <c:v>4.255972681135211E-2</c:v>
                </c:pt>
                <c:pt idx="195">
                  <c:v>4.2367096791169442E-2</c:v>
                </c:pt>
                <c:pt idx="196">
                  <c:v>4.2172630829006755E-2</c:v>
                </c:pt>
                <c:pt idx="197">
                  <c:v>4.1976341642610528E-2</c:v>
                </c:pt>
                <c:pt idx="198">
                  <c:v>4.1778241915895263E-2</c:v>
                </c:pt>
                <c:pt idx="199">
                  <c:v>4.1578344296724343E-2</c:v>
                </c:pt>
                <c:pt idx="200">
                  <c:v>4.13766613945942E-2</c:v>
                </c:pt>
                <c:pt idx="201">
                  <c:v>4.1173205778219826E-2</c:v>
                </c:pt>
                <c:pt idx="202">
                  <c:v>4.0967989973020709E-2</c:v>
                </c:pt>
                <c:pt idx="203">
                  <c:v>4.0761026458505246E-2</c:v>
                </c:pt>
                <c:pt idx="204">
                  <c:v>4.0552327665552279E-2</c:v>
                </c:pt>
                <c:pt idx="205">
                  <c:v>4.0341905973587756E-2</c:v>
                </c:pt>
                <c:pt idx="206">
                  <c:v>4.0129773707654491E-2</c:v>
                </c:pt>
                <c:pt idx="207">
                  <c:v>3.9915943135373076E-2</c:v>
                </c:pt>
                <c:pt idx="208">
                  <c:v>3.9700426463791988E-2</c:v>
                </c:pt>
                <c:pt idx="209">
                  <c:v>3.9483235836123939E-2</c:v>
                </c:pt>
                <c:pt idx="210">
                  <c:v>3.9264383328366542E-2</c:v>
                </c:pt>
                <c:pt idx="211">
                  <c:v>3.904388094580459E-2</c:v>
                </c:pt>
                <c:pt idx="212">
                  <c:v>3.882174061939081E-2</c:v>
                </c:pt>
                <c:pt idx="213">
                  <c:v>3.8597974202002505E-2</c:v>
                </c:pt>
                <c:pt idx="214">
                  <c:v>3.8372593464570968E-2</c:v>
                </c:pt>
                <c:pt idx="215">
                  <c:v>3.8145610092080132E-2</c:v>
                </c:pt>
                <c:pt idx="216">
                  <c:v>3.7917035679431201E-2</c:v>
                </c:pt>
                <c:pt idx="217">
                  <c:v>3.7686881727169642E-2</c:v>
                </c:pt>
                <c:pt idx="218">
                  <c:v>3.7455159637070551E-2</c:v>
                </c:pt>
                <c:pt idx="219">
                  <c:v>3.722188070757846E-2</c:v>
                </c:pt>
                <c:pt idx="220">
                  <c:v>3.6987056129097334E-2</c:v>
                </c:pt>
                <c:pt idx="221">
                  <c:v>3.6750696979126182E-2</c:v>
                </c:pt>
                <c:pt idx="222">
                  <c:v>3.6512814217235824E-2</c:v>
                </c:pt>
                <c:pt idx="223">
                  <c:v>3.6273418679881424E-2</c:v>
                </c:pt>
                <c:pt idx="224">
                  <c:v>3.6032521075046162E-2</c:v>
                </c:pt>
                <c:pt idx="225">
                  <c:v>3.5790131976710084E-2</c:v>
                </c:pt>
                <c:pt idx="226">
                  <c:v>3.5546261819138746E-2</c:v>
                </c:pt>
                <c:pt idx="227">
                  <c:v>3.5300920890985306E-2</c:v>
                </c:pt>
                <c:pt idx="228">
                  <c:v>3.5054119329200203E-2</c:v>
                </c:pt>
                <c:pt idx="229">
                  <c:v>3.4805867112741105E-2</c:v>
                </c:pt>
                <c:pt idx="230">
                  <c:v>3.4556174056076881E-2</c:v>
                </c:pt>
                <c:pt idx="231">
                  <c:v>3.4305049802477602E-2</c:v>
                </c:pt>
                <c:pt idx="232">
                  <c:v>3.4052503817083468E-2</c:v>
                </c:pt>
                <c:pt idx="233">
                  <c:v>3.3798545379744041E-2</c:v>
                </c:pt>
                <c:pt idx="234">
                  <c:v>3.3543183577619463E-2</c:v>
                </c:pt>
                <c:pt idx="235">
                  <c:v>3.3286427297535282E-2</c:v>
                </c:pt>
                <c:pt idx="236">
                  <c:v>3.3028285218080364E-2</c:v>
                </c:pt>
                <c:pt idx="237">
                  <c:v>3.2768765801439149E-2</c:v>
                </c:pt>
                <c:pt idx="238">
                  <c:v>3.2507877284947424E-2</c:v>
                </c:pt>
                <c:pt idx="239">
                  <c:v>3.2245627672360458E-2</c:v>
                </c:pt>
                <c:pt idx="240">
                  <c:v>3.1982024724822852E-2</c:v>
                </c:pt>
                <c:pt idx="241">
                  <c:v>3.1717075951527306E-2</c:v>
                </c:pt>
                <c:pt idx="242">
                  <c:v>3.1450788600050031E-2</c:v>
                </c:pt>
                <c:pt idx="243">
                  <c:v>3.1183169646349713E-2</c:v>
                </c:pt>
                <c:pt idx="244">
                  <c:v>3.0914225784415411E-2</c:v>
                </c:pt>
                <c:pt idx="245">
                  <c:v>3.0643963415549751E-2</c:v>
                </c:pt>
                <c:pt idx="246">
                  <c:v>3.0372388637270722E-2</c:v>
                </c:pt>
                <c:pt idx="247">
                  <c:v>3.0099507231816841E-2</c:v>
                </c:pt>
                <c:pt idx="248">
                  <c:v>2.9825324654237959E-2</c:v>
                </c:pt>
                <c:pt idx="249">
                  <c:v>2.954984602005388E-2</c:v>
                </c:pt>
                <c:pt idx="250">
                  <c:v>2.9273076092462092E-2</c:v>
                </c:pt>
                <c:pt idx="251">
                  <c:v>2.8995019269073677E-2</c:v>
                </c:pt>
                <c:pt idx="252">
                  <c:v>2.8715679568157754E-2</c:v>
                </c:pt>
                <c:pt idx="253">
                  <c:v>2.8435060614370844E-2</c:v>
                </c:pt>
                <c:pt idx="254">
                  <c:v>2.8153165623948699E-2</c:v>
                </c:pt>
                <c:pt idx="255">
                  <c:v>2.7869997389335453E-2</c:v>
                </c:pt>
                <c:pt idx="256">
                  <c:v>2.758555826322415E-2</c:v>
                </c:pt>
                <c:pt idx="257">
                  <c:v>2.7299850141981129E-2</c:v>
                </c:pt>
                <c:pt idx="258">
                  <c:v>2.7012874448425459E-2</c:v>
                </c:pt>
                <c:pt idx="259">
                  <c:v>2.6724632113932428E-2</c:v>
                </c:pt>
                <c:pt idx="260">
                  <c:v>2.6435123559828855E-2</c:v>
                </c:pt>
                <c:pt idx="261">
                  <c:v>2.6144348678046485E-2</c:v>
                </c:pt>
                <c:pt idx="262">
                  <c:v>2.5852306810996407E-2</c:v>
                </c:pt>
                <c:pt idx="263">
                  <c:v>2.5558996730627236E-2</c:v>
                </c:pt>
                <c:pt idx="264">
                  <c:v>2.5264416616625963E-2</c:v>
                </c:pt>
                <c:pt idx="265">
                  <c:v>2.4968564033719019E-2</c:v>
                </c:pt>
                <c:pt idx="266">
                  <c:v>2.4671435908028436E-2</c:v>
                </c:pt>
                <c:pt idx="267">
                  <c:v>2.4373028502434425E-2</c:v>
                </c:pt>
                <c:pt idx="268">
                  <c:v>2.4073337390894886E-2</c:v>
                </c:pt>
                <c:pt idx="269">
                  <c:v>2.3772357431666582E-2</c:v>
                </c:pt>
                <c:pt idx="270">
                  <c:v>2.3470082739372129E-2</c:v>
                </c:pt>
                <c:pt idx="271">
                  <c:v>2.316650665585154E-2</c:v>
                </c:pt>
                <c:pt idx="272">
                  <c:v>2.28616217197345E-2</c:v>
                </c:pt>
                <c:pt idx="273">
                  <c:v>2.2555419634665268E-2</c:v>
                </c:pt>
                <c:pt idx="274">
                  <c:v>2.2247891236107289E-2</c:v>
                </c:pt>
                <c:pt idx="275">
                  <c:v>2.1939026456651613E-2</c:v>
                </c:pt>
                <c:pt idx="276">
                  <c:v>2.1628814289746501E-2</c:v>
                </c:pt>
                <c:pt idx="277">
                  <c:v>2.1317242751761865E-2</c:v>
                </c:pt>
                <c:pt idx="278">
                  <c:v>2.10042988422958E-2</c:v>
                </c:pt>
                <c:pt idx="279">
                  <c:v>2.0689968502625243E-2</c:v>
                </c:pt>
                <c:pt idx="280">
                  <c:v>2.0374236572195434E-2</c:v>
                </c:pt>
                <c:pt idx="281">
                  <c:v>2.0057086743037151E-2</c:v>
                </c:pt>
                <c:pt idx="282">
                  <c:v>1.973850151199228E-2</c:v>
                </c:pt>
                <c:pt idx="283">
                  <c:v>1.9418462130621233E-2</c:v>
                </c:pt>
                <c:pt idx="284">
                  <c:v>1.9096948552656479E-2</c:v>
                </c:pt>
                <c:pt idx="285">
                  <c:v>1.8773939378858285E-2</c:v>
                </c:pt>
                <c:pt idx="286">
                  <c:v>1.8449411799117341E-2</c:v>
                </c:pt>
                <c:pt idx="287">
                  <c:v>1.8123341531640538E-2</c:v>
                </c:pt>
                <c:pt idx="288">
                  <c:v>1.779570275904236E-2</c:v>
                </c:pt>
                <c:pt idx="289">
                  <c:v>1.7466468061154213E-2</c:v>
                </c:pt>
                <c:pt idx="290">
                  <c:v>1.7135608344348852E-2</c:v>
                </c:pt>
                <c:pt idx="291">
                  <c:v>1.6803092767164077E-2</c:v>
                </c:pt>
                <c:pt idx="292">
                  <c:v>1.6468888661993798E-2</c:v>
                </c:pt>
                <c:pt idx="293">
                  <c:v>1.6132961452597468E-2</c:v>
                </c:pt>
                <c:pt idx="294">
                  <c:v>1.5795274567161486E-2</c:v>
                </c:pt>
                <c:pt idx="295">
                  <c:v>1.5455789346625726E-2</c:v>
                </c:pt>
                <c:pt idx="296">
                  <c:v>1.511446494796791E-2</c:v>
                </c:pt>
                <c:pt idx="297">
                  <c:v>1.4771258242114286E-2</c:v>
                </c:pt>
                <c:pt idx="298">
                  <c:v>1.4426123706121161E-2</c:v>
                </c:pt>
                <c:pt idx="299">
                  <c:v>1.4079013309244028E-2</c:v>
                </c:pt>
                <c:pt idx="300">
                  <c:v>1.3729876392481223E-2</c:v>
                </c:pt>
                <c:pt idx="301">
                  <c:v>1.3378659541147524E-2</c:v>
                </c:pt>
                <c:pt idx="302">
                  <c:v>1.3025306449997272E-2</c:v>
                </c:pt>
                <c:pt idx="303">
                  <c:v>1.2669757780379372E-2</c:v>
                </c:pt>
                <c:pt idx="304">
                  <c:v>1.2311951008863665E-2</c:v>
                </c:pt>
                <c:pt idx="305">
                  <c:v>1.1951820266734081E-2</c:v>
                </c:pt>
                <c:pt idx="306">
                  <c:v>1.1589296169693473E-2</c:v>
                </c:pt>
                <c:pt idx="307">
                  <c:v>1.1224305637070896E-2</c:v>
                </c:pt>
                <c:pt idx="308">
                  <c:v>1.0856771699763339E-2</c:v>
                </c:pt>
                <c:pt idx="309">
                  <c:v>1.0486613296078199E-2</c:v>
                </c:pt>
                <c:pt idx="310">
                  <c:v>1.0113745054572045E-2</c:v>
                </c:pt>
                <c:pt idx="311">
                  <c:v>9.7380770629030694E-3</c:v>
                </c:pt>
                <c:pt idx="312">
                  <c:v>9.3595146216285049E-3</c:v>
                </c:pt>
                <c:pt idx="313">
                  <c:v>8.9779579817841418E-3</c:v>
                </c:pt>
                <c:pt idx="314">
                  <c:v>8.5933020649795258E-3</c:v>
                </c:pt>
                <c:pt idx="315">
                  <c:v>8.2054361646275789E-3</c:v>
                </c:pt>
                <c:pt idx="316">
                  <c:v>7.8142436268015918E-3</c:v>
                </c:pt>
                <c:pt idx="317">
                  <c:v>7.4196015090732953E-3</c:v>
                </c:pt>
                <c:pt idx="318">
                  <c:v>7.0213802155320928E-3</c:v>
                </c:pt>
                <c:pt idx="319">
                  <c:v>6.6194431060148211E-3</c:v>
                </c:pt>
                <c:pt idx="320">
                  <c:v>6.2136460773874608E-3</c:v>
                </c:pt>
                <c:pt idx="321">
                  <c:v>5.8038371145112053E-3</c:v>
                </c:pt>
                <c:pt idx="322">
                  <c:v>5.3898558082925499E-3</c:v>
                </c:pt>
                <c:pt idx="323">
                  <c:v>4.9715328379600285E-3</c:v>
                </c:pt>
                <c:pt idx="324">
                  <c:v>4.5486894144225257E-3</c:v>
                </c:pt>
                <c:pt idx="325">
                  <c:v>4.1211366812440933E-3</c:v>
                </c:pt>
                <c:pt idx="326">
                  <c:v>3.6886750694134982E-3</c:v>
                </c:pt>
                <c:pt idx="327">
                  <c:v>3.2510936016873736E-3</c:v>
                </c:pt>
                <c:pt idx="328">
                  <c:v>2.8081691418394145E-3</c:v>
                </c:pt>
                <c:pt idx="329">
                  <c:v>2.3596655836478249E-3</c:v>
                </c:pt>
                <c:pt idx="330">
                  <c:v>1.9053329738917268E-3</c:v>
                </c:pt>
                <c:pt idx="331">
                  <c:v>1.4449065629960241E-3</c:v>
                </c:pt>
                <c:pt idx="332">
                  <c:v>9.7810577625362383E-4</c:v>
                </c:pt>
                <c:pt idx="333">
                  <c:v>5.0463309775414245E-4</c:v>
                </c:pt>
                <c:pt idx="334">
                  <c:v>2.4172858241869322E-5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B1-4F35-93DC-CBB61796C226}"/>
            </c:ext>
          </c:extLst>
        </c:ser>
        <c:ser>
          <c:idx val="2"/>
          <c:order val="2"/>
          <c:tx>
            <c:strRef>
              <c:f>变压器设计!$BK$4</c:f>
              <c:strCache>
                <c:ptCount val="1"/>
                <c:pt idx="0">
                  <c:v>Iin_H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变压器设计!$BK$7:$BK$370</c:f>
              <c:numCache>
                <c:formatCode>General</c:formatCode>
                <c:ptCount val="364"/>
                <c:pt idx="0">
                  <c:v>2.4435856159871018E-2</c:v>
                </c:pt>
                <c:pt idx="1">
                  <c:v>2.4915332535563658E-2</c:v>
                </c:pt>
                <c:pt idx="2">
                  <c:v>2.5399872939231401E-2</c:v>
                </c:pt>
                <c:pt idx="3">
                  <c:v>2.5889459970463782E-2</c:v>
                </c:pt>
                <c:pt idx="4">
                  <c:v>2.6384074080936057E-2</c:v>
                </c:pt>
                <c:pt idx="5">
                  <c:v>2.6883693563783007E-2</c:v>
                </c:pt>
                <c:pt idx="6">
                  <c:v>2.7388294543846132E-2</c:v>
                </c:pt>
                <c:pt idx="7">
                  <c:v>2.7897850968800764E-2</c:v>
                </c:pt>
                <c:pt idx="8">
                  <c:v>2.8412334601169383E-2</c:v>
                </c:pt>
                <c:pt idx="9">
                  <c:v>2.8931715011226898E-2</c:v>
                </c:pt>
                <c:pt idx="10">
                  <c:v>2.9455959570803044E-2</c:v>
                </c:pt>
                <c:pt idx="11">
                  <c:v>2.9985033447986909E-2</c:v>
                </c:pt>
                <c:pt idx="12">
                  <c:v>3.051889960273791E-2</c:v>
                </c:pt>
                <c:pt idx="13">
                  <c:v>3.1057518783407234E-2</c:v>
                </c:pt>
                <c:pt idx="14">
                  <c:v>3.1600849524173205E-2</c:v>
                </c:pt>
                <c:pt idx="15">
                  <c:v>3.2148848143393791E-2</c:v>
                </c:pt>
                <c:pt idx="16">
                  <c:v>3.2701468742878798E-2</c:v>
                </c:pt>
                <c:pt idx="17">
                  <c:v>3.3258663208083968E-2</c:v>
                </c:pt>
                <c:pt idx="18">
                  <c:v>3.3820381209228818E-2</c:v>
                </c:pt>
                <c:pt idx="19">
                  <c:v>3.4386570203339586E-2</c:v>
                </c:pt>
                <c:pt idx="20">
                  <c:v>3.4957175437218019E-2</c:v>
                </c:pt>
                <c:pt idx="21">
                  <c:v>3.5532139951336736E-2</c:v>
                </c:pt>
                <c:pt idx="22">
                  <c:v>3.6111404584660924E-2</c:v>
                </c:pt>
                <c:pt idx="23">
                  <c:v>3.6694907980396346E-2</c:v>
                </c:pt>
                <c:pt idx="24">
                  <c:v>3.7282586592662516E-2</c:v>
                </c:pt>
                <c:pt idx="25">
                  <c:v>3.7874374694090003E-2</c:v>
                </c:pt>
                <c:pt idx="26">
                  <c:v>3.8446012586860402E-2</c:v>
                </c:pt>
                <c:pt idx="27">
                  <c:v>3.8763075432344841E-2</c:v>
                </c:pt>
                <c:pt idx="28">
                  <c:v>3.9070084369580191E-2</c:v>
                </c:pt>
                <c:pt idx="29">
                  <c:v>3.9367409131658898E-2</c:v>
                </c:pt>
                <c:pt idx="30">
                  <c:v>3.9655396350925229E-2</c:v>
                </c:pt>
                <c:pt idx="31">
                  <c:v>3.993437132950993E-2</c:v>
                </c:pt>
                <c:pt idx="32">
                  <c:v>4.0204639650613203E-2</c:v>
                </c:pt>
                <c:pt idx="33">
                  <c:v>4.0466488647001142E-2</c:v>
                </c:pt>
                <c:pt idx="34">
                  <c:v>4.0720188741263236E-2</c:v>
                </c:pt>
                <c:pt idx="35">
                  <c:v>4.0965994670708772E-2</c:v>
                </c:pt>
                <c:pt idx="36">
                  <c:v>4.1204146608322834E-2</c:v>
                </c:pt>
                <c:pt idx="37">
                  <c:v>4.1434871189928474E-2</c:v>
                </c:pt>
                <c:pt idx="40">
                  <c:v>4.1658382456584639E-2</c:v>
                </c:pt>
                <c:pt idx="41">
                  <c:v>4.1874882720269721E-2</c:v>
                </c:pt>
                <c:pt idx="42">
                  <c:v>4.2084563360038289E-2</c:v>
                </c:pt>
                <c:pt idx="43">
                  <c:v>4.2287605555079003E-2</c:v>
                </c:pt>
                <c:pt idx="45">
                  <c:v>4.2484180960431092E-2</c:v>
                </c:pt>
                <c:pt idx="46">
                  <c:v>4.2674452330524359E-2</c:v>
                </c:pt>
                <c:pt idx="47">
                  <c:v>4.2858574095182247E-2</c:v>
                </c:pt>
                <c:pt idx="48">
                  <c:v>4.3036692892262016E-2</c:v>
                </c:pt>
                <c:pt idx="49">
                  <c:v>4.3208948060692177E-2</c:v>
                </c:pt>
                <c:pt idx="50">
                  <c:v>4.3375472097299361E-2</c:v>
                </c:pt>
                <c:pt idx="51">
                  <c:v>4.3536391080488207E-2</c:v>
                </c:pt>
                <c:pt idx="52">
                  <c:v>4.3691825063545534E-2</c:v>
                </c:pt>
                <c:pt idx="53">
                  <c:v>4.3841888440077942E-2</c:v>
                </c:pt>
                <c:pt idx="54">
                  <c:v>4.3986690283858085E-2</c:v>
                </c:pt>
                <c:pt idx="55">
                  <c:v>4.4126334665144262E-2</c:v>
                </c:pt>
                <c:pt idx="56">
                  <c:v>4.4260920945350835E-2</c:v>
                </c:pt>
                <c:pt idx="57">
                  <c:v>4.4390544051776074E-2</c:v>
                </c:pt>
                <c:pt idx="58">
                  <c:v>4.4515294733943264E-2</c:v>
                </c:pt>
                <c:pt idx="59">
                  <c:v>4.4635259802972699E-2</c:v>
                </c:pt>
                <c:pt idx="60">
                  <c:v>4.4750522355279071E-2</c:v>
                </c:pt>
                <c:pt idx="61">
                  <c:v>4.4861161981776733E-2</c:v>
                </c:pt>
                <c:pt idx="62">
                  <c:v>4.4967254963674305E-2</c:v>
                </c:pt>
                <c:pt idx="63">
                  <c:v>4.5068874455849353E-2</c:v>
                </c:pt>
                <c:pt idx="64">
                  <c:v>4.5166090658709954E-2</c:v>
                </c:pt>
                <c:pt idx="65">
                  <c:v>4.5258970979376076E-2</c:v>
                </c:pt>
                <c:pt idx="66">
                  <c:v>4.5347580182944602E-2</c:v>
                </c:pt>
                <c:pt idx="67">
                  <c:v>4.5431980534540582E-2</c:v>
                </c:pt>
                <c:pt idx="68">
                  <c:v>4.551223193280042E-2</c:v>
                </c:pt>
                <c:pt idx="69">
                  <c:v>4.5588392035381606E-2</c:v>
                </c:pt>
                <c:pt idx="70">
                  <c:v>4.5660516377046989E-2</c:v>
                </c:pt>
                <c:pt idx="71">
                  <c:v>4.572865848082866E-2</c:v>
                </c:pt>
                <c:pt idx="72">
                  <c:v>4.5792869962737348E-2</c:v>
                </c:pt>
                <c:pt idx="73">
                  <c:v>4.585320063044844E-2</c:v>
                </c:pt>
                <c:pt idx="74">
                  <c:v>4.5909698576362151E-2</c:v>
                </c:pt>
                <c:pt idx="75">
                  <c:v>4.5962410265405942E-2</c:v>
                </c:pt>
                <c:pt idx="76">
                  <c:v>4.6011380617920442E-2</c:v>
                </c:pt>
                <c:pt idx="77">
                  <c:v>4.6056653087943933E-2</c:v>
                </c:pt>
                <c:pt idx="78">
                  <c:v>4.6098269737188495E-2</c:v>
                </c:pt>
                <c:pt idx="79">
                  <c:v>4.6136271304979271E-2</c:v>
                </c:pt>
                <c:pt idx="80">
                  <c:v>4.6170697274408742E-2</c:v>
                </c:pt>
                <c:pt idx="81">
                  <c:v>4.6201585934940323E-2</c:v>
                </c:pt>
                <c:pt idx="82">
                  <c:v>4.6228974441679005E-2</c:v>
                </c:pt>
                <c:pt idx="83">
                  <c:v>4.625289887151135E-2</c:v>
                </c:pt>
                <c:pt idx="84">
                  <c:v>4.6273394276303711E-2</c:v>
                </c:pt>
                <c:pt idx="85">
                  <c:v>4.6290494733333687E-2</c:v>
                </c:pt>
                <c:pt idx="86">
                  <c:v>4.6304233393119079E-2</c:v>
                </c:pt>
                <c:pt idx="87">
                  <c:v>4.6314642524796515E-2</c:v>
                </c:pt>
                <c:pt idx="88">
                  <c:v>4.6321753559192339E-2</c:v>
                </c:pt>
                <c:pt idx="89">
                  <c:v>4.6325597129718579E-2</c:v>
                </c:pt>
                <c:pt idx="90">
                  <c:v>4.6326203111218517E-2</c:v>
                </c:pt>
                <c:pt idx="91">
                  <c:v>4.6323600656877587E-2</c:v>
                </c:pt>
                <c:pt idx="92">
                  <c:v>4.6317818233308522E-2</c:v>
                </c:pt>
                <c:pt idx="93">
                  <c:v>4.6308883653912225E-2</c:v>
                </c:pt>
                <c:pt idx="94">
                  <c:v>4.6296824110609494E-2</c:v>
                </c:pt>
                <c:pt idx="95">
                  <c:v>4.6281666204033005E-2</c:v>
                </c:pt>
                <c:pt idx="96">
                  <c:v>4.6263435972262762E-2</c:v>
                </c:pt>
                <c:pt idx="97">
                  <c:v>4.6242158918183646E-2</c:v>
                </c:pt>
                <c:pt idx="98">
                  <c:v>4.6217860035538474E-2</c:v>
                </c:pt>
                <c:pt idx="99">
                  <c:v>4.6190563833745604E-2</c:v>
                </c:pt>
                <c:pt idx="100">
                  <c:v>4.6160294361546055E-2</c:v>
                </c:pt>
                <c:pt idx="101">
                  <c:v>4.6127075229540709E-2</c:v>
                </c:pt>
                <c:pt idx="102">
                  <c:v>4.609092963167534E-2</c:v>
                </c:pt>
                <c:pt idx="103">
                  <c:v>4.6051880365726848E-2</c:v>
                </c:pt>
                <c:pt idx="104">
                  <c:v>4.6009949852841854E-2</c:v>
                </c:pt>
                <c:pt idx="105">
                  <c:v>4.596516015617489E-2</c:v>
                </c:pt>
                <c:pt idx="106">
                  <c:v>4.5917532998671629E-2</c:v>
                </c:pt>
                <c:pt idx="107">
                  <c:v>4.5867089780038964E-2</c:v>
                </c:pt>
                <c:pt idx="108">
                  <c:v>4.5813851592942254E-2</c:v>
                </c:pt>
                <c:pt idx="109">
                  <c:v>4.5757839238467345E-2</c:v>
                </c:pt>
                <c:pt idx="110">
                  <c:v>4.5699073240882522E-2</c:v>
                </c:pt>
                <c:pt idx="111">
                  <c:v>4.5637573861734344E-2</c:v>
                </c:pt>
                <c:pt idx="112">
                  <c:v>4.5573361113308661E-2</c:v>
                </c:pt>
                <c:pt idx="113">
                  <c:v>4.5506454771487133E-2</c:v>
                </c:pt>
                <c:pt idx="114">
                  <c:v>4.5436874388026773E-2</c:v>
                </c:pt>
                <c:pt idx="115">
                  <c:v>4.5364639302290052E-2</c:v>
                </c:pt>
                <c:pt idx="116">
                  <c:v>4.5289768652450227E-2</c:v>
                </c:pt>
                <c:pt idx="117">
                  <c:v>4.5212281386195964E-2</c:v>
                </c:pt>
                <c:pt idx="118">
                  <c:v>4.5132196270957839E-2</c:v>
                </c:pt>
                <c:pt idx="119">
                  <c:v>4.5049531903678164E-2</c:v>
                </c:pt>
                <c:pt idx="120">
                  <c:v>4.4964306720144356E-2</c:v>
                </c:pt>
                <c:pt idx="121">
                  <c:v>4.4876539003904911E-2</c:v>
                </c:pt>
                <c:pt idx="122">
                  <c:v>4.4786246894786483E-2</c:v>
                </c:pt>
                <c:pt idx="123">
                  <c:v>4.4693448397028886E-2</c:v>
                </c:pt>
                <c:pt idx="124">
                  <c:v>4.4598161387054872E-2</c:v>
                </c:pt>
                <c:pt idx="125">
                  <c:v>4.4500403620889598E-2</c:v>
                </c:pt>
                <c:pt idx="126">
                  <c:v>4.4400192741244966E-2</c:v>
                </c:pt>
                <c:pt idx="127">
                  <c:v>4.4297546284282702E-2</c:v>
                </c:pt>
                <c:pt idx="128">
                  <c:v>4.4192481686069117E-2</c:v>
                </c:pt>
                <c:pt idx="129">
                  <c:v>4.4085016288734569E-2</c:v>
                </c:pt>
                <c:pt idx="130">
                  <c:v>4.3975167346349292E-2</c:v>
                </c:pt>
                <c:pt idx="131">
                  <c:v>4.3862952030527015E-2</c:v>
                </c:pt>
                <c:pt idx="132">
                  <c:v>4.3748387435767193E-2</c:v>
                </c:pt>
                <c:pt idx="133">
                  <c:v>4.3631490584546094E-2</c:v>
                </c:pt>
                <c:pt idx="134">
                  <c:v>4.3512278432166471E-2</c:v>
                </c:pt>
                <c:pt idx="135">
                  <c:v>4.3390767871375094E-2</c:v>
                </c:pt>
                <c:pt idx="136">
                  <c:v>4.3266975736756981E-2</c:v>
                </c:pt>
                <c:pt idx="137">
                  <c:v>4.3140918808914748E-2</c:v>
                </c:pt>
                <c:pt idx="138">
                  <c:v>4.3012613818440883E-2</c:v>
                </c:pt>
                <c:pt idx="139">
                  <c:v>4.2882077449690886E-2</c:v>
                </c:pt>
                <c:pt idx="140">
                  <c:v>4.2749326344364021E-2</c:v>
                </c:pt>
                <c:pt idx="141">
                  <c:v>4.2614377104899119E-2</c:v>
                </c:pt>
                <c:pt idx="142">
                  <c:v>4.2477246297691451E-2</c:v>
                </c:pt>
                <c:pt idx="143">
                  <c:v>4.2337950456137294E-2</c:v>
                </c:pt>
                <c:pt idx="144">
                  <c:v>4.2196506083511928E-2</c:v>
                </c:pt>
                <c:pt idx="145">
                  <c:v>4.2052929655686702E-2</c:v>
                </c:pt>
                <c:pt idx="146">
                  <c:v>4.1907237623690828E-2</c:v>
                </c:pt>
                <c:pt idx="147">
                  <c:v>4.1759446416122552E-2</c:v>
                </c:pt>
                <c:pt idx="148">
                  <c:v>4.1609572441415048E-2</c:v>
                </c:pt>
                <c:pt idx="149">
                  <c:v>4.1457632089961408E-2</c:v>
                </c:pt>
                <c:pt idx="150">
                  <c:v>4.1303641736103208E-2</c:v>
                </c:pt>
                <c:pt idx="151">
                  <c:v>4.1147617739986923E-2</c:v>
                </c:pt>
                <c:pt idx="152">
                  <c:v>4.0989576449292152E-2</c:v>
                </c:pt>
                <c:pt idx="153">
                  <c:v>4.0829534200835432E-2</c:v>
                </c:pt>
                <c:pt idx="154">
                  <c:v>4.0667507322053362E-2</c:v>
                </c:pt>
                <c:pt idx="155">
                  <c:v>4.0503512132368372E-2</c:v>
                </c:pt>
                <c:pt idx="156">
                  <c:v>4.0337564944440595E-2</c:v>
                </c:pt>
                <c:pt idx="157">
                  <c:v>4.0169682065308694E-2</c:v>
                </c:pt>
                <c:pt idx="158">
                  <c:v>3.9999879797422866E-2</c:v>
                </c:pt>
                <c:pt idx="159">
                  <c:v>3.9828174439572754E-2</c:v>
                </c:pt>
                <c:pt idx="160">
                  <c:v>3.965458228771284E-2</c:v>
                </c:pt>
                <c:pt idx="161">
                  <c:v>3.9479119635687891E-2</c:v>
                </c:pt>
                <c:pt idx="162">
                  <c:v>3.9301802775861157E-2</c:v>
                </c:pt>
                <c:pt idx="163">
                  <c:v>3.9122647999646896E-2</c:v>
                </c:pt>
                <c:pt idx="164">
                  <c:v>3.8941671597950214E-2</c:v>
                </c:pt>
                <c:pt idx="165">
                  <c:v>3.8758889861515627E-2</c:v>
                </c:pt>
                <c:pt idx="166">
                  <c:v>3.8574319081186526E-2</c:v>
                </c:pt>
                <c:pt idx="167">
                  <c:v>3.8387975548077262E-2</c:v>
                </c:pt>
                <c:pt idx="168">
                  <c:v>3.8199875553659689E-2</c:v>
                </c:pt>
                <c:pt idx="169">
                  <c:v>3.8010035389765558E-2</c:v>
                </c:pt>
                <c:pt idx="170">
                  <c:v>3.7818471348506286E-2</c:v>
                </c:pt>
                <c:pt idx="171">
                  <c:v>3.7625199722111827E-2</c:v>
                </c:pt>
                <c:pt idx="172">
                  <c:v>3.743023680268933E-2</c:v>
                </c:pt>
                <c:pt idx="173">
                  <c:v>3.7233598881903314E-2</c:v>
                </c:pt>
                <c:pt idx="174">
                  <c:v>3.7035302250578342E-2</c:v>
                </c:pt>
                <c:pt idx="175">
                  <c:v>3.683536319822496E-2</c:v>
                </c:pt>
                <c:pt idx="176">
                  <c:v>3.6633798012490233E-2</c:v>
                </c:pt>
                <c:pt idx="177">
                  <c:v>3.6430622978533535E-2</c:v>
                </c:pt>
                <c:pt idx="178">
                  <c:v>3.6225854378328134E-2</c:v>
                </c:pt>
                <c:pt idx="179">
                  <c:v>3.6019508489889843E-2</c:v>
                </c:pt>
                <c:pt idx="180">
                  <c:v>3.5811601586432713E-2</c:v>
                </c:pt>
                <c:pt idx="181">
                  <c:v>3.5602149935452701E-2</c:v>
                </c:pt>
                <c:pt idx="182">
                  <c:v>3.5391169797739659E-2</c:v>
                </c:pt>
                <c:pt idx="183">
                  <c:v>3.5178677426317737E-2</c:v>
                </c:pt>
                <c:pt idx="184">
                  <c:v>3.4964689065315115E-2</c:v>
                </c:pt>
                <c:pt idx="185">
                  <c:v>3.4749220948762573E-2</c:v>
                </c:pt>
                <c:pt idx="186">
                  <c:v>3.4532289299321582E-2</c:v>
                </c:pt>
                <c:pt idx="187">
                  <c:v>3.4313910326941428E-2</c:v>
                </c:pt>
                <c:pt idx="188">
                  <c:v>3.4094100227446043E-2</c:v>
                </c:pt>
                <c:pt idx="189">
                  <c:v>3.3872875181049783E-2</c:v>
                </c:pt>
                <c:pt idx="190">
                  <c:v>3.3650251350802303E-2</c:v>
                </c:pt>
                <c:pt idx="191">
                  <c:v>3.3426244880962422E-2</c:v>
                </c:pt>
                <c:pt idx="192">
                  <c:v>3.3200871895300001E-2</c:v>
                </c:pt>
                <c:pt idx="193">
                  <c:v>3.2974148495326323E-2</c:v>
                </c:pt>
                <c:pt idx="194">
                  <c:v>3.2746090758451744E-2</c:v>
                </c:pt>
                <c:pt idx="195">
                  <c:v>3.251671473607036E-2</c:v>
                </c:pt>
                <c:pt idx="196">
                  <c:v>3.2286036451570896E-2</c:v>
                </c:pt>
                <c:pt idx="197">
                  <c:v>3.2054071898273334E-2</c:v>
                </c:pt>
                <c:pt idx="198">
                  <c:v>3.1820837037289981E-2</c:v>
                </c:pt>
                <c:pt idx="199">
                  <c:v>3.1586347795310526E-2</c:v>
                </c:pt>
                <c:pt idx="200">
                  <c:v>3.1350620062309716E-2</c:v>
                </c:pt>
                <c:pt idx="201">
                  <c:v>3.1113669689176712E-2</c:v>
                </c:pt>
                <c:pt idx="202">
                  <c:v>3.0875512485264996E-2</c:v>
                </c:pt>
                <c:pt idx="203">
                  <c:v>3.0636164215861222E-2</c:v>
                </c:pt>
                <c:pt idx="204">
                  <c:v>3.0395640599571911E-2</c:v>
                </c:pt>
                <c:pt idx="205">
                  <c:v>3.0153957305626401E-2</c:v>
                </c:pt>
                <c:pt idx="206">
                  <c:v>2.9911129951094378E-2</c:v>
                </c:pt>
                <c:pt idx="207">
                  <c:v>2.9667174098016079E-2</c:v>
                </c:pt>
                <c:pt idx="208">
                  <c:v>2.9422105250443878E-2</c:v>
                </c:pt>
                <c:pt idx="209">
                  <c:v>2.9175938851392674E-2</c:v>
                </c:pt>
                <c:pt idx="210">
                  <c:v>2.89286902796973E-2</c:v>
                </c:pt>
                <c:pt idx="211">
                  <c:v>2.8680374846774742E-2</c:v>
                </c:pt>
                <c:pt idx="212">
                  <c:v>2.8431007793288852E-2</c:v>
                </c:pt>
                <c:pt idx="213">
                  <c:v>2.8180604285714696E-2</c:v>
                </c:pt>
                <c:pt idx="214">
                  <c:v>2.7929179412800549E-2</c:v>
                </c:pt>
                <c:pt idx="215">
                  <c:v>2.7676748181924168E-2</c:v>
                </c:pt>
                <c:pt idx="216">
                  <c:v>2.7423325515340734E-2</c:v>
                </c:pt>
                <c:pt idx="217">
                  <c:v>2.716892624631927E-2</c:v>
                </c:pt>
                <c:pt idx="218">
                  <c:v>2.6913565115164198E-2</c:v>
                </c:pt>
                <c:pt idx="219">
                  <c:v>2.6657256765118785E-2</c:v>
                </c:pt>
                <c:pt idx="220">
                  <c:v>2.6400015738146581E-2</c:v>
                </c:pt>
                <c:pt idx="221">
                  <c:v>2.6141856470587206E-2</c:v>
                </c:pt>
                <c:pt idx="222">
                  <c:v>2.5882793288682444E-2</c:v>
                </c:pt>
                <c:pt idx="223">
                  <c:v>2.5622840403968269E-2</c:v>
                </c:pt>
                <c:pt idx="224">
                  <c:v>2.5362011908528541E-2</c:v>
                </c:pt>
                <c:pt idx="225">
                  <c:v>2.510032177010537E-2</c:v>
                </c:pt>
                <c:pt idx="226">
                  <c:v>2.4837783827061612E-2</c:v>
                </c:pt>
                <c:pt idx="227">
                  <c:v>2.4574411783189865E-2</c:v>
                </c:pt>
                <c:pt idx="228">
                  <c:v>2.4310219202362756E-2</c:v>
                </c:pt>
                <c:pt idx="229">
                  <c:v>2.40452195030188E-2</c:v>
                </c:pt>
                <c:pt idx="230">
                  <c:v>2.3779425952477368E-2</c:v>
                </c:pt>
                <c:pt idx="231">
                  <c:v>2.3512851661077E-2</c:v>
                </c:pt>
                <c:pt idx="232">
                  <c:v>2.3245509576129787E-2</c:v>
                </c:pt>
                <c:pt idx="233">
                  <c:v>2.2977412475685181E-2</c:v>
                </c:pt>
                <c:pt idx="234">
                  <c:v>2.2708572962095573E-2</c:v>
                </c:pt>
                <c:pt idx="235">
                  <c:v>2.2439003455375806E-2</c:v>
                </c:pt>
                <c:pt idx="236">
                  <c:v>2.2168716186348685E-2</c:v>
                </c:pt>
                <c:pt idx="237">
                  <c:v>2.1897723189567529E-2</c:v>
                </c:pt>
                <c:pt idx="238">
                  <c:v>2.1626036296006724E-2</c:v>
                </c:pt>
                <c:pt idx="239">
                  <c:v>2.1353667125510938E-2</c:v>
                </c:pt>
                <c:pt idx="240">
                  <c:v>2.1080627078992629E-2</c:v>
                </c:pt>
                <c:pt idx="241">
                  <c:v>2.0806927330367223E-2</c:v>
                </c:pt>
                <c:pt idx="242">
                  <c:v>2.0532578818215033E-2</c:v>
                </c:pt>
                <c:pt idx="243">
                  <c:v>2.0257592237157875E-2</c:v>
                </c:pt>
                <c:pt idx="244">
                  <c:v>1.9981978028938127E-2</c:v>
                </c:pt>
                <c:pt idx="245">
                  <c:v>1.9705746373186991E-2</c:v>
                </c:pt>
                <c:pt idx="246">
                  <c:v>1.9428907177868385E-2</c:v>
                </c:pt>
                <c:pt idx="247">
                  <c:v>1.9151470069383614E-2</c:v>
                </c:pt>
                <c:pt idx="248">
                  <c:v>1.8873444382321802E-2</c:v>
                </c:pt>
                <c:pt idx="249">
                  <c:v>1.8594839148839647E-2</c:v>
                </c:pt>
                <c:pt idx="250">
                  <c:v>1.8315663087653637E-2</c:v>
                </c:pt>
                <c:pt idx="251">
                  <c:v>1.8035924592626443E-2</c:v>
                </c:pt>
                <c:pt idx="252">
                  <c:v>1.7755631720928693E-2</c:v>
                </c:pt>
                <c:pt idx="253">
                  <c:v>1.7474792180755983E-2</c:v>
                </c:pt>
                <c:pt idx="254">
                  <c:v>1.7193413318579716E-2</c:v>
                </c:pt>
                <c:pt idx="255">
                  <c:v>1.6911502105909606E-2</c:v>
                </c:pt>
                <c:pt idx="256">
                  <c:v>1.6629065125543702E-2</c:v>
                </c:pt>
                <c:pt idx="257">
                  <c:v>1.6346108557281545E-2</c:v>
                </c:pt>
                <c:pt idx="258">
                  <c:v>1.606263816307299E-2</c:v>
                </c:pt>
                <c:pt idx="259">
                  <c:v>1.5778659271575429E-2</c:v>
                </c:pt>
                <c:pt idx="260">
                  <c:v>1.5494176762089151E-2</c:v>
                </c:pt>
                <c:pt idx="261">
                  <c:v>1.520919504783968E-2</c:v>
                </c:pt>
                <c:pt idx="262">
                  <c:v>1.4923718058573471E-2</c:v>
                </c:pt>
                <c:pt idx="263">
                  <c:v>1.4637749222431669E-2</c:v>
                </c:pt>
                <c:pt idx="264">
                  <c:v>1.4351291447064689E-2</c:v>
                </c:pt>
                <c:pt idx="265">
                  <c:v>1.406434709994733E-2</c:v>
                </c:pt>
                <c:pt idx="266">
                  <c:v>1.3776917987852931E-2</c:v>
                </c:pt>
                <c:pt idx="267">
                  <c:v>1.3489005335440941E-2</c:v>
                </c:pt>
                <c:pt idx="268">
                  <c:v>1.3200609762911129E-2</c:v>
                </c:pt>
                <c:pt idx="269">
                  <c:v>1.2911731262673389E-2</c:v>
                </c:pt>
                <c:pt idx="270">
                  <c:v>1.2622369174979532E-2</c:v>
                </c:pt>
                <c:pt idx="271">
                  <c:v>1.2332522162460117E-2</c:v>
                </c:pt>
                <c:pt idx="272">
                  <c:v>1.2042188183505134E-2</c:v>
                </c:pt>
                <c:pt idx="273">
                  <c:v>1.1751364464424489E-2</c:v>
                </c:pt>
                <c:pt idx="274">
                  <c:v>1.146004747031858E-2</c:v>
                </c:pt>
                <c:pt idx="275">
                  <c:v>1.1168232874586344E-2</c:v>
                </c:pt>
                <c:pt idx="276">
                  <c:v>1.0875915526992162E-2</c:v>
                </c:pt>
                <c:pt idx="277">
                  <c:v>1.0583089420208018E-2</c:v>
                </c:pt>
                <c:pt idx="278">
                  <c:v>1.0289747654742401E-2</c:v>
                </c:pt>
                <c:pt idx="279">
                  <c:v>9.9958824021604206E-3</c:v>
                </c:pt>
                <c:pt idx="280">
                  <c:v>9.701484866493925E-3</c:v>
                </c:pt>
                <c:pt idx="281">
                  <c:v>9.4065452437330881E-3</c:v>
                </c:pt>
                <c:pt idx="282">
                  <c:v>9.1110526792833428E-3</c:v>
                </c:pt>
                <c:pt idx="283">
                  <c:v>8.8149952232636775E-3</c:v>
                </c:pt>
                <c:pt idx="284">
                  <c:v>8.5183597835135558E-3</c:v>
                </c:pt>
                <c:pt idx="285">
                  <c:v>8.2211320761659337E-3</c:v>
                </c:pt>
                <c:pt idx="286">
                  <c:v>7.923296573634022E-3</c:v>
                </c:pt>
                <c:pt idx="287">
                  <c:v>7.624836449848453E-3</c:v>
                </c:pt>
                <c:pt idx="288">
                  <c:v>7.3257335225688433E-3</c:v>
                </c:pt>
                <c:pt idx="289">
                  <c:v>7.0259681925821937E-3</c:v>
                </c:pt>
                <c:pt idx="290">
                  <c:v>6.7255193795848316E-3</c:v>
                </c:pt>
                <c:pt idx="291">
                  <c:v>6.4243644545311611E-3</c:v>
                </c:pt>
                <c:pt idx="292">
                  <c:v>6.122479168214446E-3</c:v>
                </c:pt>
                <c:pt idx="293">
                  <c:v>5.8198375758282683E-3</c:v>
                </c:pt>
                <c:pt idx="294">
                  <c:v>5.5164119572367366E-3</c:v>
                </c:pt>
                <c:pt idx="295">
                  <c:v>5.2121727326614013E-3</c:v>
                </c:pt>
                <c:pt idx="296">
                  <c:v>4.9070883734687772E-3</c:v>
                </c:pt>
                <c:pt idx="297">
                  <c:v>4.6011253077181749E-3</c:v>
                </c:pt>
                <c:pt idx="298">
                  <c:v>4.2942478201017618E-3</c:v>
                </c:pt>
                <c:pt idx="299">
                  <c:v>3.9864179458788049E-3</c:v>
                </c:pt>
                <c:pt idx="300">
                  <c:v>3.6775953583738329E-3</c:v>
                </c:pt>
                <c:pt idx="301">
                  <c:v>3.3677372495726325E-3</c:v>
                </c:pt>
                <c:pt idx="302">
                  <c:v>3.0567982033108641E-3</c:v>
                </c:pt>
                <c:pt idx="303">
                  <c:v>2.7447300605078287E-3</c:v>
                </c:pt>
                <c:pt idx="304">
                  <c:v>2.4314817758506503E-3</c:v>
                </c:pt>
                <c:pt idx="305">
                  <c:v>2.1169992652831579E-3</c:v>
                </c:pt>
                <c:pt idx="306">
                  <c:v>1.801225243597198E-3</c:v>
                </c:pt>
                <c:pt idx="307">
                  <c:v>1.4840990513625175E-3</c:v>
                </c:pt>
                <c:pt idx="308">
                  <c:v>1.1655564703625214E-3</c:v>
                </c:pt>
                <c:pt idx="309">
                  <c:v>8.4552952662888745E-4</c:v>
                </c:pt>
                <c:pt idx="310">
                  <c:v>5.2394628008468544E-4</c:v>
                </c:pt>
                <c:pt idx="311">
                  <c:v>2.0073059971447219E-4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B1-4F35-93DC-CBB61796C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7257968"/>
        <c:axId val="-2047251920"/>
      </c:scatterChart>
      <c:valAx>
        <c:axId val="-2047257968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altLang="zh-CN" sz="1000" b="1" i="0" baseline="0">
                    <a:effectLst/>
                  </a:rPr>
                  <a:t>θ</a:t>
                </a:r>
                <a:r>
                  <a:rPr lang="zh-CN" altLang="en-US" sz="1000" b="1" i="0" baseline="0">
                    <a:effectLst/>
                  </a:rPr>
                  <a:t>（工频周期）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3003060914100901"/>
              <c:y val="0.862187777635715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7251920"/>
        <c:crosses val="autoZero"/>
        <c:crossBetween val="midCat"/>
        <c:majorUnit val="0.5"/>
      </c:valAx>
      <c:valAx>
        <c:axId val="-2047251920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Iin</a:t>
                </a:r>
                <a:r>
                  <a:rPr lang="zh-CN" altLang="en-US"/>
                  <a:t>（</a:t>
                </a:r>
                <a:r>
                  <a:rPr lang="en-US" altLang="zh-CN"/>
                  <a:t>A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9.0358009197021797E-4"/>
              <c:y val="0.355356313311506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-2047257968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2147541996810804"/>
          <c:y val="0.104053350474048"/>
          <c:w val="0.27547139025204298"/>
          <c:h val="0.290196642086406"/>
        </c:manualLayout>
      </c:layout>
      <c:overlay val="0"/>
      <c:txPr>
        <a:bodyPr/>
        <a:lstStyle/>
        <a:p>
          <a:pPr>
            <a:defRPr sz="8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zh-CN" altLang="en-US" sz="1200"/>
              <a:t>输入谐波电流分量</a:t>
            </a:r>
            <a:endParaRPr lang="en-US" altLang="zh-CN" sz="1200"/>
          </a:p>
        </c:rich>
      </c:tx>
      <c:layout>
        <c:manualLayout>
          <c:xMode val="edge"/>
          <c:yMode val="edge"/>
          <c:x val="0.319190278683267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2545340511159"/>
          <c:y val="0.19389923440324799"/>
          <c:w val="0.73887280266206701"/>
          <c:h val="0.51887562893220995"/>
        </c:manualLayout>
      </c:layout>
      <c:barChart>
        <c:barDir val="col"/>
        <c:grouping val="clustered"/>
        <c:varyColors val="0"/>
        <c:ser>
          <c:idx val="0"/>
          <c:order val="0"/>
          <c:tx>
            <c:v>I_Har@Vactyp</c:v>
          </c:tx>
          <c:invertIfNegative val="0"/>
          <c:cat>
            <c:numRef>
              <c:f>变压器设计!$EA$1:$EY$1</c:f>
              <c:numCache>
                <c:formatCode>General</c:formatCode>
                <c:ptCount val="25"/>
                <c:pt idx="0">
                  <c:v>3</c:v>
                </c:pt>
                <c:pt idx="2">
                  <c:v>5</c:v>
                </c:pt>
                <c:pt idx="4">
                  <c:v>7</c:v>
                </c:pt>
                <c:pt idx="6">
                  <c:v>9</c:v>
                </c:pt>
                <c:pt idx="8">
                  <c:v>11</c:v>
                </c:pt>
                <c:pt idx="10">
                  <c:v>13</c:v>
                </c:pt>
                <c:pt idx="12">
                  <c:v>15</c:v>
                </c:pt>
                <c:pt idx="14">
                  <c:v>17</c:v>
                </c:pt>
                <c:pt idx="16">
                  <c:v>19</c:v>
                </c:pt>
                <c:pt idx="18">
                  <c:v>23</c:v>
                </c:pt>
                <c:pt idx="20">
                  <c:v>25</c:v>
                </c:pt>
                <c:pt idx="22">
                  <c:v>27</c:v>
                </c:pt>
                <c:pt idx="24">
                  <c:v>29</c:v>
                </c:pt>
              </c:numCache>
            </c:numRef>
          </c:cat>
          <c:val>
            <c:numRef>
              <c:f>变压器设计!$EA$3:$EY$3</c:f>
              <c:numCache>
                <c:formatCode>General</c:formatCode>
                <c:ptCount val="25"/>
                <c:pt idx="0">
                  <c:v>0.12385159572152184</c:v>
                </c:pt>
                <c:pt idx="2">
                  <c:v>6.8189826473280243E-2</c:v>
                </c:pt>
                <c:pt idx="4">
                  <c:v>5.0431842095982074E-2</c:v>
                </c:pt>
                <c:pt idx="6">
                  <c:v>4.0494814954084059E-2</c:v>
                </c:pt>
                <c:pt idx="8">
                  <c:v>3.2997229633437652E-2</c:v>
                </c:pt>
                <c:pt idx="10">
                  <c:v>2.6779847556719912E-2</c:v>
                </c:pt>
                <c:pt idx="12">
                  <c:v>2.1602577230464961E-2</c:v>
                </c:pt>
                <c:pt idx="14">
                  <c:v>1.743204742564575E-2</c:v>
                </c:pt>
                <c:pt idx="16">
                  <c:v>1.4264860537547089E-2</c:v>
                </c:pt>
                <c:pt idx="18">
                  <c:v>1.0817639739164315E-2</c:v>
                </c:pt>
                <c:pt idx="20">
                  <c:v>1.0279575615031811E-2</c:v>
                </c:pt>
                <c:pt idx="22">
                  <c:v>1.0169157380305714E-2</c:v>
                </c:pt>
                <c:pt idx="24">
                  <c:v>1.0171238799782092E-2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4-48AB-A5C0-A4B3F69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2033552"/>
        <c:axId val="-2143649472"/>
      </c:barChart>
      <c:catAx>
        <c:axId val="-20920335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altLang="zh-CN" sz="1100" b="1" i="0" baseline="0">
                    <a:effectLst/>
                  </a:rPr>
                  <a:t>N</a:t>
                </a:r>
                <a:r>
                  <a:rPr lang="zh-CN" altLang="en-US" sz="1100" b="1" i="0" baseline="0">
                    <a:effectLst/>
                  </a:rPr>
                  <a:t>次谐波</a:t>
                </a:r>
                <a:endParaRPr lang="zh-CN" altLang="zh-CN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2848726555283101"/>
              <c:y val="0.842089059593518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143649472"/>
        <c:crosses val="autoZero"/>
        <c:auto val="1"/>
        <c:lblAlgn val="ctr"/>
        <c:lblOffset val="100"/>
        <c:tickMarkSkip val="2"/>
        <c:noMultiLvlLbl val="0"/>
      </c:catAx>
      <c:valAx>
        <c:axId val="-2143649472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Harmonic</a:t>
                </a:r>
                <a:r>
                  <a:rPr lang="zh-CN" altLang="en-US"/>
                  <a:t>（</a:t>
                </a:r>
                <a:r>
                  <a:rPr lang="en-US" altLang="zh-CN"/>
                  <a:t>%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9.4302011037933602E-4"/>
              <c:y val="0.179531626771647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crossAx val="-2092033552"/>
        <c:crosses val="autoZero"/>
        <c:crossBetween val="between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6410789880648"/>
          <c:y val="0.19099811145838699"/>
          <c:w val="0.23589210119352"/>
          <c:h val="9.89030581812841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zh-CN" altLang="en-US" sz="900"/>
              <a:t>工作频率 </a:t>
            </a:r>
            <a:r>
              <a:rPr lang="en-US" altLang="zh-CN" sz="900"/>
              <a:t>Switching</a:t>
            </a:r>
            <a:r>
              <a:rPr lang="zh-CN" altLang="en-US" sz="900" baseline="0"/>
              <a:t> </a:t>
            </a:r>
            <a:r>
              <a:rPr lang="en-US" altLang="zh-CN" sz="900" baseline="0"/>
              <a:t>Frequency</a:t>
            </a:r>
            <a:endParaRPr lang="en-US" altLang="zh-CN" sz="900"/>
          </a:p>
        </c:rich>
      </c:tx>
      <c:layout>
        <c:manualLayout>
          <c:xMode val="edge"/>
          <c:yMode val="edge"/>
          <c:x val="0.159684084943928"/>
          <c:y val="8.11485523289954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446051061799099"/>
          <c:y val="0.19604053983090899"/>
          <c:w val="0.674192316869482"/>
          <c:h val="0.562182483367400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变压器设计!$AM$4</c:f>
              <c:strCache>
                <c:ptCount val="1"/>
                <c:pt idx="0">
                  <c:v>Fs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变压器设计!$AM$7:$AM$370</c:f>
              <c:numCache>
                <c:formatCode>General</c:formatCode>
                <c:ptCount val="364"/>
                <c:pt idx="0">
                  <c:v>177.13339818620301</c:v>
                </c:pt>
                <c:pt idx="1">
                  <c:v>176.80318385642155</c:v>
                </c:pt>
                <c:pt idx="2">
                  <c:v>176.47422342212278</c:v>
                </c:pt>
                <c:pt idx="3">
                  <c:v>176.14653466993718</c:v>
                </c:pt>
                <c:pt idx="4">
                  <c:v>175.82013506760521</c:v>
                </c:pt>
                <c:pt idx="5">
                  <c:v>175.49504176694447</c:v>
                </c:pt>
                <c:pt idx="6">
                  <c:v>175.17127160685166</c:v>
                </c:pt>
                <c:pt idx="7">
                  <c:v>174.84884111633681</c:v>
                </c:pt>
                <c:pt idx="8">
                  <c:v>174.52776651758816</c:v>
                </c:pt>
                <c:pt idx="9">
                  <c:v>174.20806372906517</c:v>
                </c:pt>
                <c:pt idx="10">
                  <c:v>173.88974836861814</c:v>
                </c:pt>
                <c:pt idx="11">
                  <c:v>173.57283575663189</c:v>
                </c:pt>
                <c:pt idx="12">
                  <c:v>173.25734091919219</c:v>
                </c:pt>
                <c:pt idx="13">
                  <c:v>172.94327859127264</c:v>
                </c:pt>
                <c:pt idx="14">
                  <c:v>172.63066321994043</c:v>
                </c:pt>
                <c:pt idx="15">
                  <c:v>172.31950896757894</c:v>
                </c:pt>
                <c:pt idx="16">
                  <c:v>172.00982971512587</c:v>
                </c:pt>
                <c:pt idx="17">
                  <c:v>171.70163906532443</c:v>
                </c:pt>
                <c:pt idx="18">
                  <c:v>171.39495034598716</c:v>
                </c:pt>
                <c:pt idx="19">
                  <c:v>171.08977661326927</c:v>
                </c:pt>
                <c:pt idx="20">
                  <c:v>170.78613065495114</c:v>
                </c:pt>
                <c:pt idx="21">
                  <c:v>170.4840249937281</c:v>
                </c:pt>
                <c:pt idx="22">
                  <c:v>170.18347189050556</c:v>
                </c:pt>
                <c:pt idx="23">
                  <c:v>169.88448334769862</c:v>
                </c:pt>
                <c:pt idx="24">
                  <c:v>168.18697490650297</c:v>
                </c:pt>
                <c:pt idx="25">
                  <c:v>164.83259774204285</c:v>
                </c:pt>
                <c:pt idx="26">
                  <c:v>161.59515245997375</c:v>
                </c:pt>
                <c:pt idx="27">
                  <c:v>158.46907684760311</c:v>
                </c:pt>
                <c:pt idx="28">
                  <c:v>155.4491518747061</c:v>
                </c:pt>
                <c:pt idx="29">
                  <c:v>152.53047573616368</c:v>
                </c:pt>
                <c:pt idx="30">
                  <c:v>149.70844021466937</c:v>
                </c:pt>
                <c:pt idx="31">
                  <c:v>146.97870912513622</c:v>
                </c:pt>
                <c:pt idx="32">
                  <c:v>144.3371986300217</c:v>
                </c:pt>
                <c:pt idx="33">
                  <c:v>141.78005923883282</c:v>
                </c:pt>
                <c:pt idx="34">
                  <c:v>139.303659326076</c:v>
                </c:pt>
                <c:pt idx="35">
                  <c:v>136.90457002029831</c:v>
                </c:pt>
                <c:pt idx="36">
                  <c:v>134.57955133298583</c:v>
                </c:pt>
                <c:pt idx="37">
                  <c:v>132.32553941024796</c:v>
                </c:pt>
                <c:pt idx="40">
                  <c:v>130.13963480268197</c:v>
                </c:pt>
                <c:pt idx="41">
                  <c:v>128.01909165980419</c:v>
                </c:pt>
                <c:pt idx="42">
                  <c:v>125.9613077651445</c:v>
                </c:pt>
                <c:pt idx="43">
                  <c:v>123.96381533669062</c:v>
                </c:pt>
                <c:pt idx="45">
                  <c:v>122.02427252498447</c:v>
                </c:pt>
                <c:pt idx="46">
                  <c:v>120.14045554792936</c:v>
                </c:pt>
                <c:pt idx="47">
                  <c:v>118.31025140737781</c:v>
                </c:pt>
                <c:pt idx="48">
                  <c:v>116.53165113791908</c:v>
                </c:pt>
                <c:pt idx="49">
                  <c:v>114.80274354305739</c:v>
                </c:pt>
                <c:pt idx="50">
                  <c:v>113.12170937823201</c:v>
                </c:pt>
                <c:pt idx="51">
                  <c:v>111.48681594394142</c:v>
                </c:pt>
                <c:pt idx="52">
                  <c:v>109.89641205564583</c:v>
                </c:pt>
                <c:pt idx="53">
                  <c:v>108.34892336018137</c:v>
                </c:pt>
                <c:pt idx="54">
                  <c:v>106.84284797116771</c:v>
                </c:pt>
                <c:pt idx="55">
                  <c:v>105.37675239836027</c:v>
                </c:pt>
                <c:pt idx="56">
                  <c:v>103.94926774812065</c:v>
                </c:pt>
                <c:pt idx="57">
                  <c:v>102.55908617418422</c:v>
                </c:pt>
                <c:pt idx="58">
                  <c:v>101.20495755971051</c:v>
                </c:pt>
                <c:pt idx="59">
                  <c:v>99.885686413235248</c:v>
                </c:pt>
                <c:pt idx="60">
                  <c:v>98.600128962621255</c:v>
                </c:pt>
                <c:pt idx="61">
                  <c:v>97.347190432441323</c:v>
                </c:pt>
                <c:pt idx="62">
                  <c:v>96.125822491438853</c:v>
                </c:pt>
                <c:pt idx="63">
                  <c:v>94.935020857812646</c:v>
                </c:pt>
                <c:pt idx="64">
                  <c:v>93.773823051069783</c:v>
                </c:pt>
                <c:pt idx="65">
                  <c:v>92.641306280099911</c:v>
                </c:pt>
                <c:pt idx="66">
                  <c:v>91.536585457950522</c:v>
                </c:pt>
                <c:pt idx="67">
                  <c:v>90.458811334535795</c:v>
                </c:pt>
                <c:pt idx="68">
                  <c:v>89.407168739198653</c:v>
                </c:pt>
                <c:pt idx="69">
                  <c:v>88.380874925671975</c:v>
                </c:pt>
                <c:pt idx="70">
                  <c:v>87.379178012557858</c:v>
                </c:pt>
                <c:pt idx="71">
                  <c:v>86.401355512967683</c:v>
                </c:pt>
                <c:pt idx="72">
                  <c:v>85.446712947444041</c:v>
                </c:pt>
                <c:pt idx="73">
                  <c:v>84.514582534725889</c:v>
                </c:pt>
                <c:pt idx="74">
                  <c:v>83.604321955319222</c:v>
                </c:pt>
                <c:pt idx="75">
                  <c:v>82.715313183206334</c:v>
                </c:pt>
                <c:pt idx="76">
                  <c:v>81.84696138136411</c:v>
                </c:pt>
                <c:pt idx="77">
                  <c:v>80.998693857075239</c:v>
                </c:pt>
                <c:pt idx="78">
                  <c:v>80.169959073301328</c:v>
                </c:pt>
                <c:pt idx="79">
                  <c:v>79.360225712651385</c:v>
                </c:pt>
                <c:pt idx="80">
                  <c:v>78.568981790722404</c:v>
                </c:pt>
                <c:pt idx="81">
                  <c:v>77.795733815811872</c:v>
                </c:pt>
                <c:pt idx="82">
                  <c:v>77.040005992209984</c:v>
                </c:pt>
                <c:pt idx="83">
                  <c:v>76.301339464468754</c:v>
                </c:pt>
                <c:pt idx="84">
                  <c:v>75.579291600222504</c:v>
                </c:pt>
                <c:pt idx="85">
                  <c:v>74.873435309296667</c:v>
                </c:pt>
                <c:pt idx="86">
                  <c:v>74.18335839699283</c:v>
                </c:pt>
                <c:pt idx="87">
                  <c:v>73.508662949576987</c:v>
                </c:pt>
                <c:pt idx="88">
                  <c:v>72.848964750127948</c:v>
                </c:pt>
                <c:pt idx="89">
                  <c:v>72.203892723022037</c:v>
                </c:pt>
                <c:pt idx="90">
                  <c:v>71.573088405441794</c:v>
                </c:pt>
                <c:pt idx="91">
                  <c:v>70.956205444399302</c:v>
                </c:pt>
                <c:pt idx="92">
                  <c:v>70.352909117860307</c:v>
                </c:pt>
                <c:pt idx="93">
                  <c:v>69.762875878645076</c:v>
                </c:pt>
                <c:pt idx="94">
                  <c:v>69.1857929198639</c:v>
                </c:pt>
                <c:pt idx="95">
                  <c:v>68.621357760722333</c:v>
                </c:pt>
                <c:pt idx="96">
                  <c:v>68.069277851603488</c:v>
                </c:pt>
                <c:pt idx="97">
                  <c:v>67.529270197400535</c:v>
                </c:pt>
                <c:pt idx="98">
                  <c:v>67.001060998135685</c:v>
                </c:pt>
                <c:pt idx="99">
                  <c:v>66.484385305958995</c:v>
                </c:pt>
                <c:pt idx="100">
                  <c:v>65.97898669767568</c:v>
                </c:pt>
                <c:pt idx="101">
                  <c:v>65.484616961999762</c:v>
                </c:pt>
                <c:pt idx="102">
                  <c:v>65.00103580078013</c:v>
                </c:pt>
                <c:pt idx="103">
                  <c:v>64.528010543488648</c:v>
                </c:pt>
                <c:pt idx="104">
                  <c:v>64.065315874301334</c:v>
                </c:pt>
                <c:pt idx="105">
                  <c:v>63.612733571142208</c:v>
                </c:pt>
                <c:pt idx="106">
                  <c:v>63.170052256095282</c:v>
                </c:pt>
                <c:pt idx="107">
                  <c:v>62.73706715662447</c:v>
                </c:pt>
                <c:pt idx="108">
                  <c:v>62.31357987707198</c:v>
                </c:pt>
                <c:pt idx="109">
                  <c:v>61.89939817993637</c:v>
                </c:pt>
                <c:pt idx="110">
                  <c:v>61.494335776458719</c:v>
                </c:pt>
                <c:pt idx="111">
                  <c:v>61.098212126071395</c:v>
                </c:pt>
                <c:pt idx="112">
                  <c:v>60.710852244288724</c:v>
                </c:pt>
                <c:pt idx="113">
                  <c:v>60.332086518641759</c:v>
                </c:pt>
                <c:pt idx="114">
                  <c:v>59.961750532280753</c:v>
                </c:pt>
                <c:pt idx="115">
                  <c:v>59.599684894889371</c:v>
                </c:pt>
                <c:pt idx="116">
                  <c:v>59.245735080573994</c:v>
                </c:pt>
                <c:pt idx="117">
                  <c:v>58.899751272409134</c:v>
                </c:pt>
                <c:pt idx="118">
                  <c:v>58.561588213336762</c:v>
                </c:pt>
                <c:pt idx="119">
                  <c:v>58.231105063133747</c:v>
                </c:pt>
                <c:pt idx="120">
                  <c:v>57.9081652611763</c:v>
                </c:pt>
                <c:pt idx="121">
                  <c:v>57.592636394744169</c:v>
                </c:pt>
                <c:pt idx="122">
                  <c:v>57.284390072621406</c:v>
                </c:pt>
                <c:pt idx="123">
                  <c:v>56.98330180376206</c:v>
                </c:pt>
                <c:pt idx="124">
                  <c:v>56.689250880802049</c:v>
                </c:pt>
                <c:pt idx="125">
                  <c:v>56.402120268208911</c:v>
                </c:pt>
                <c:pt idx="126">
                  <c:v>56.121796494871781</c:v>
                </c:pt>
                <c:pt idx="127">
                  <c:v>55.848169550944533</c:v>
                </c:pt>
                <c:pt idx="128">
                  <c:v>55.581132788763419</c:v>
                </c:pt>
                <c:pt idx="129">
                  <c:v>55.320582827670506</c:v>
                </c:pt>
                <c:pt idx="130">
                  <c:v>55.066419462581791</c:v>
                </c:pt>
                <c:pt idx="131">
                  <c:v>54.8185455761475</c:v>
                </c:pt>
                <c:pt idx="132">
                  <c:v>54.576867054359099</c:v>
                </c:pt>
                <c:pt idx="133">
                  <c:v>54.341292705465172</c:v>
                </c:pt>
                <c:pt idx="134">
                  <c:v>54.111734182064673</c:v>
                </c:pt>
                <c:pt idx="135">
                  <c:v>53.888105906252811</c:v>
                </c:pt>
                <c:pt idx="136">
                  <c:v>53.670324997700718</c:v>
                </c:pt>
                <c:pt idx="137">
                  <c:v>53.458311204555862</c:v>
                </c:pt>
                <c:pt idx="138">
                  <c:v>53.251986837055846</c:v>
                </c:pt>
                <c:pt idx="139">
                  <c:v>53.051276703753004</c:v>
                </c:pt>
                <c:pt idx="140">
                  <c:v>52.856108050252686</c:v>
                </c:pt>
                <c:pt idx="141">
                  <c:v>52.666410500372365</c:v>
                </c:pt>
                <c:pt idx="142">
                  <c:v>52.48211599963345</c:v>
                </c:pt>
                <c:pt idx="143">
                  <c:v>52.303158761001889</c:v>
                </c:pt>
                <c:pt idx="144">
                  <c:v>52.129475212797566</c:v>
                </c:pt>
                <c:pt idx="145">
                  <c:v>51.961003948696366</c:v>
                </c:pt>
                <c:pt idx="146">
                  <c:v>51.79768567975281</c:v>
                </c:pt>
                <c:pt idx="147">
                  <c:v>51.639463188374002</c:v>
                </c:pt>
                <c:pt idx="148">
                  <c:v>51.486281284179562</c:v>
                </c:pt>
                <c:pt idx="149">
                  <c:v>51.33808676168514</c:v>
                </c:pt>
                <c:pt idx="150">
                  <c:v>51.194828359750055</c:v>
                </c:pt>
                <c:pt idx="151">
                  <c:v>51.05645672273284</c:v>
                </c:pt>
                <c:pt idx="152">
                  <c:v>50.922924363300673</c:v>
                </c:pt>
                <c:pt idx="153">
                  <c:v>50.794185626842243</c:v>
                </c:pt>
                <c:pt idx="154">
                  <c:v>50.67019665743485</c:v>
                </c:pt>
                <c:pt idx="155">
                  <c:v>50.550915365320499</c:v>
                </c:pt>
                <c:pt idx="156">
                  <c:v>50.436301395846577</c:v>
                </c:pt>
                <c:pt idx="157">
                  <c:v>50.326316099830152</c:v>
                </c:pt>
                <c:pt idx="158">
                  <c:v>50.220922505306255</c:v>
                </c:pt>
                <c:pt idx="159">
                  <c:v>50.120085290623102</c:v>
                </c:pt>
                <c:pt idx="160">
                  <c:v>50.023770758848784</c:v>
                </c:pt>
                <c:pt idx="161">
                  <c:v>49.931946813456278</c:v>
                </c:pt>
                <c:pt idx="162">
                  <c:v>49.84458293525492</c:v>
                </c:pt>
                <c:pt idx="163">
                  <c:v>49.761650160539091</c:v>
                </c:pt>
                <c:pt idx="164">
                  <c:v>49.683121060425442</c:v>
                </c:pt>
                <c:pt idx="165">
                  <c:v>49.608969721352885</c:v>
                </c:pt>
                <c:pt idx="166">
                  <c:v>49.539171726719935</c:v>
                </c:pt>
                <c:pt idx="167">
                  <c:v>49.473704139636801</c:v>
                </c:pt>
                <c:pt idx="168">
                  <c:v>49.412545486769957</c:v>
                </c:pt>
                <c:pt idx="169">
                  <c:v>49.355675743259084</c:v>
                </c:pt>
                <c:pt idx="170">
                  <c:v>49.303076318687694</c:v>
                </c:pt>
                <c:pt idx="171">
                  <c:v>49.254730044089605</c:v>
                </c:pt>
                <c:pt idx="172">
                  <c:v>49.210621159975361</c:v>
                </c:pt>
                <c:pt idx="173">
                  <c:v>49.170735305363721</c:v>
                </c:pt>
                <c:pt idx="174">
                  <c:v>49.135059507804556</c:v>
                </c:pt>
                <c:pt idx="175">
                  <c:v>49.103582174380968</c:v>
                </c:pt>
                <c:pt idx="176">
                  <c:v>49.076293083679509</c:v>
                </c:pt>
                <c:pt idx="177">
                  <c:v>49.053183378718657</c:v>
                </c:pt>
                <c:pt idx="178">
                  <c:v>49.034245560826911</c:v>
                </c:pt>
                <c:pt idx="179">
                  <c:v>49.019473484462949</c:v>
                </c:pt>
                <c:pt idx="180">
                  <c:v>49.008862352971597</c:v>
                </c:pt>
                <c:pt idx="181">
                  <c:v>49.002408715270313</c:v>
                </c:pt>
                <c:pt idx="182">
                  <c:v>49.000110463462306</c:v>
                </c:pt>
                <c:pt idx="183">
                  <c:v>49.001966831373203</c:v>
                </c:pt>
                <c:pt idx="184">
                  <c:v>49.007978394009577</c:v>
                </c:pt>
                <c:pt idx="185">
                  <c:v>49.018147067938649</c:v>
                </c:pt>
                <c:pt idx="186">
                  <c:v>49.032476112589535</c:v>
                </c:pt>
                <c:pt idx="187">
                  <c:v>49.050970132477758</c:v>
                </c:pt>
                <c:pt idx="188">
                  <c:v>49.073635080355523</c:v>
                </c:pt>
                <c:pt idx="189">
                  <c:v>49.100478261291748</c:v>
                </c:pt>
                <c:pt idx="190">
                  <c:v>49.131508337686668</c:v>
                </c:pt>
                <c:pt idx="191">
                  <c:v>49.166735335227237</c:v>
                </c:pt>
                <c:pt idx="192">
                  <c:v>49.206170649790465</c:v>
                </c:pt>
                <c:pt idx="193">
                  <c:v>49.249827055303165</c:v>
                </c:pt>
                <c:pt idx="194">
                  <c:v>49.297718712567779</c:v>
                </c:pt>
                <c:pt idx="195">
                  <c:v>49.34986117906503</c:v>
                </c:pt>
                <c:pt idx="196">
                  <c:v>49.406271419745373</c:v>
                </c:pt>
                <c:pt idx="197">
                  <c:v>49.466967818822852</c:v>
                </c:pt>
                <c:pt idx="198">
                  <c:v>49.531970192585526</c:v>
                </c:pt>
                <c:pt idx="199">
                  <c:v>49.601299803238568</c:v>
                </c:pt>
                <c:pt idx="200">
                  <c:v>49.674979373797321</c:v>
                </c:pt>
                <c:pt idx="201">
                  <c:v>49.75303310404869</c:v>
                </c:pt>
                <c:pt idx="202">
                  <c:v>49.835486687601147</c:v>
                </c:pt>
                <c:pt idx="203">
                  <c:v>49.922367330044359</c:v>
                </c:pt>
                <c:pt idx="204">
                  <c:v>50.013703768241825</c:v>
                </c:pt>
                <c:pt idx="205">
                  <c:v>50.109526290780828</c:v>
                </c:pt>
                <c:pt idx="206">
                  <c:v>50.209866759605596</c:v>
                </c:pt>
                <c:pt idx="207">
                  <c:v>50.314758632861569</c:v>
                </c:pt>
                <c:pt idx="208">
                  <c:v>50.42423698898024</c:v>
                </c:pt>
                <c:pt idx="209">
                  <c:v>50.538338552035313</c:v>
                </c:pt>
                <c:pt idx="210">
                  <c:v>50.657101718403815</c:v>
                </c:pt>
                <c:pt idx="211">
                  <c:v>50.780566584766319</c:v>
                </c:pt>
                <c:pt idx="212">
                  <c:v>50.908774977483567</c:v>
                </c:pt>
                <c:pt idx="213">
                  <c:v>51.041770483388476</c:v>
                </c:pt>
                <c:pt idx="214">
                  <c:v>51.179598482033917</c:v>
                </c:pt>
                <c:pt idx="215">
                  <c:v>51.322306179440261</c:v>
                </c:pt>
                <c:pt idx="216">
                  <c:v>51.469942643387597</c:v>
                </c:pt>
                <c:pt idx="217">
                  <c:v>51.622558840301046</c:v>
                </c:pt>
                <c:pt idx="218">
                  <c:v>51.780207673779209</c:v>
                </c:pt>
                <c:pt idx="219">
                  <c:v>51.942944024819184</c:v>
                </c:pt>
                <c:pt idx="220">
                  <c:v>52.110824793793718</c:v>
                </c:pt>
                <c:pt idx="221">
                  <c:v>52.2839089442394</c:v>
                </c:pt>
                <c:pt idx="222">
                  <c:v>52.462257548517478</c:v>
                </c:pt>
                <c:pt idx="223">
                  <c:v>52.645933835412194</c:v>
                </c:pt>
                <c:pt idx="224">
                  <c:v>52.835003239734846</c:v>
                </c:pt>
                <c:pt idx="225">
                  <c:v>53.029533454005097</c:v>
                </c:pt>
                <c:pt idx="226">
                  <c:v>53.229594482284838</c:v>
                </c:pt>
                <c:pt idx="227">
                  <c:v>53.4352586962437</c:v>
                </c:pt>
                <c:pt idx="228">
                  <c:v>53.646600893539215</c:v>
                </c:pt>
                <c:pt idx="229">
                  <c:v>53.863698358598889</c:v>
                </c:pt>
                <c:pt idx="230">
                  <c:v>54.086630925895854</c:v>
                </c:pt>
                <c:pt idx="231">
                  <c:v>54.315481045814515</c:v>
                </c:pt>
                <c:pt idx="232">
                  <c:v>54.550333853207192</c:v>
                </c:pt>
                <c:pt idx="233">
                  <c:v>54.791277238748464</c:v>
                </c:pt>
                <c:pt idx="234">
                  <c:v>55.038401923198521</c:v>
                </c:pt>
                <c:pt idx="235">
                  <c:v>55.291801534693477</c:v>
                </c:pt>
                <c:pt idx="236">
                  <c:v>55.551572689185768</c:v>
                </c:pt>
                <c:pt idx="237">
                  <c:v>55.817815074164734</c:v>
                </c:pt>
                <c:pt idx="238">
                  <c:v>56.090631535793761</c:v>
                </c:pt>
                <c:pt idx="239">
                  <c:v>56.370128169607575</c:v>
                </c:pt>
                <c:pt idx="240">
                  <c:v>56.656414414920988</c:v>
                </c:pt>
                <c:pt idx="241">
                  <c:v>56.94960315310761</c:v>
                </c:pt>
                <c:pt idx="242">
                  <c:v>57.249810809916191</c:v>
                </c:pt>
                <c:pt idx="243">
                  <c:v>57.557157462000369</c:v>
                </c:pt>
                <c:pt idx="244">
                  <c:v>57.871766947847277</c:v>
                </c:pt>
                <c:pt idx="245">
                  <c:v>58.193766983300321</c:v>
                </c:pt>
                <c:pt idx="246">
                  <c:v>58.523289281881446</c:v>
                </c:pt>
                <c:pt idx="247">
                  <c:v>58.860469680129945</c:v>
                </c:pt>
                <c:pt idx="248">
                  <c:v>59.205448268185869</c:v>
                </c:pt>
                <c:pt idx="249">
                  <c:v>59.55836952585873</c:v>
                </c:pt>
                <c:pt idx="250">
                  <c:v>59.919382464435721</c:v>
                </c:pt>
                <c:pt idx="251">
                  <c:v>60.288640774496834</c:v>
                </c:pt>
                <c:pt idx="252">
                  <c:v>60.666302980019658</c:v>
                </c:pt>
                <c:pt idx="253">
                  <c:v>61.052532599072165</c:v>
                </c:pt>
                <c:pt idx="254">
                  <c:v>61.447498311408019</c:v>
                </c:pt>
                <c:pt idx="255">
                  <c:v>61.851374133297803</c:v>
                </c:pt>
                <c:pt idx="256">
                  <c:v>62.264339599946759</c:v>
                </c:pt>
                <c:pt idx="257">
                  <c:v>62.686579955870975</c:v>
                </c:pt>
                <c:pt idx="258">
                  <c:v>63.118286353624782</c:v>
                </c:pt>
                <c:pt idx="259">
                  <c:v>63.559656061294426</c:v>
                </c:pt>
                <c:pt idx="260">
                  <c:v>64.010892679197937</c:v>
                </c:pt>
                <c:pt idx="261">
                  <c:v>64.47220636625606</c:v>
                </c:pt>
                <c:pt idx="262">
                  <c:v>64.943814076527232</c:v>
                </c:pt>
                <c:pt idx="263">
                  <c:v>65.425939806428019</c:v>
                </c:pt>
                <c:pt idx="264">
                  <c:v>65.918814853192544</c:v>
                </c:pt>
                <c:pt idx="265">
                  <c:v>66.422678085156491</c:v>
                </c:pt>
                <c:pt idx="266">
                  <c:v>66.937776224488189</c:v>
                </c:pt>
                <c:pt idx="267">
                  <c:v>67.464364143025804</c:v>
                </c:pt>
                <c:pt idx="268">
                  <c:v>68.002705171921491</c:v>
                </c:pt>
                <c:pt idx="269">
                  <c:v>68.553071425835725</c:v>
                </c:pt>
                <c:pt idx="270">
                  <c:v>69.115744142472266</c:v>
                </c:pt>
                <c:pt idx="271">
                  <c:v>69.691014038293119</c:v>
                </c:pt>
                <c:pt idx="272">
                  <c:v>70.279181681306753</c:v>
                </c:pt>
                <c:pt idx="273">
                  <c:v>70.880557881879611</c:v>
                </c:pt>
                <c:pt idx="274">
                  <c:v>71.495464102581892</c:v>
                </c:pt>
                <c:pt idx="275">
                  <c:v>72.124232888144448</c:v>
                </c:pt>
                <c:pt idx="276">
                  <c:v>72.767208316674257</c:v>
                </c:pt>
                <c:pt idx="277">
                  <c:v>73.424746473351092</c:v>
                </c:pt>
                <c:pt idx="278">
                  <c:v>74.097215947909618</c:v>
                </c:pt>
                <c:pt idx="279">
                  <c:v>74.784998357298704</c:v>
                </c:pt>
                <c:pt idx="280">
                  <c:v>75.4884888950034</c:v>
                </c:pt>
                <c:pt idx="281">
                  <c:v>76.208096908616895</c:v>
                </c:pt>
                <c:pt idx="282">
                  <c:v>76.944246507358145</c:v>
                </c:pt>
                <c:pt idx="283">
                  <c:v>77.697377201348999</c:v>
                </c:pt>
                <c:pt idx="284">
                  <c:v>78.467944574591655</c:v>
                </c:pt>
                <c:pt idx="285">
                  <c:v>79.256420993723182</c:v>
                </c:pt>
                <c:pt idx="286">
                  <c:v>80.063296354773286</c:v>
                </c:pt>
                <c:pt idx="287">
                  <c:v>80.889078870310087</c:v>
                </c:pt>
                <c:pt idx="288">
                  <c:v>81.734295899531332</c:v>
                </c:pt>
                <c:pt idx="289">
                  <c:v>82.59949482404744</c:v>
                </c:pt>
                <c:pt idx="290">
                  <c:v>83.485243972302513</c:v>
                </c:pt>
                <c:pt idx="291">
                  <c:v>84.392133595801425</c:v>
                </c:pt>
                <c:pt idx="292">
                  <c:v>85.320776900547969</c:v>
                </c:pt>
                <c:pt idx="293">
                  <c:v>86.27181113735773</c:v>
                </c:pt>
                <c:pt idx="294">
                  <c:v>87.245898754990165</c:v>
                </c:pt>
                <c:pt idx="295">
                  <c:v>88.243728620349202</c:v>
                </c:pt>
                <c:pt idx="296">
                  <c:v>89.266017310334405</c:v>
                </c:pt>
                <c:pt idx="297">
                  <c:v>90.313510480284776</c:v>
                </c:pt>
                <c:pt idx="298">
                  <c:v>91.386984314352532</c:v>
                </c:pt>
                <c:pt idx="299">
                  <c:v>92.487247063572539</c:v>
                </c:pt>
                <c:pt idx="300">
                  <c:v>93.615140677862072</c:v>
                </c:pt>
                <c:pt idx="301">
                  <c:v>94.771542538698085</c:v>
                </c:pt>
                <c:pt idx="302">
                  <c:v>95.95736729977807</c:v>
                </c:pt>
                <c:pt idx="303">
                  <c:v>97.173568843583254</c:v>
                </c:pt>
                <c:pt idx="304">
                  <c:v>98.421142362435504</c:v>
                </c:pt>
                <c:pt idx="305">
                  <c:v>99.701126573371468</c:v>
                </c:pt>
                <c:pt idx="306">
                  <c:v>101.0146060769686</c:v>
                </c:pt>
                <c:pt idx="307">
                  <c:v>102.36271387114128</c:v>
                </c:pt>
                <c:pt idx="308">
                  <c:v>103.74663403190185</c:v>
                </c:pt>
                <c:pt idx="309">
                  <c:v>105.16760457415451</c:v>
                </c:pt>
                <c:pt idx="310">
                  <c:v>106.62692050677069</c:v>
                </c:pt>
                <c:pt idx="311">
                  <c:v>108.1259370975</c:v>
                </c:pt>
                <c:pt idx="312">
                  <c:v>109.66607336471117</c:v>
                </c:pt>
                <c:pt idx="313">
                  <c:v>111.24881581454622</c:v>
                </c:pt>
                <c:pt idx="314">
                  <c:v>112.8757224438352</c:v>
                </c:pt>
                <c:pt idx="315">
                  <c:v>114.54842703106817</c:v>
                </c:pt>
                <c:pt idx="316">
                  <c:v>116.26864373988614</c:v>
                </c:pt>
                <c:pt idx="317">
                  <c:v>118.03817206195568</c:v>
                </c:pt>
                <c:pt idx="318">
                  <c:v>119.85890212876416</c:v>
                </c:pt>
                <c:pt idx="319">
                  <c:v>121.73282042484951</c:v>
                </c:pt>
                <c:pt idx="320">
                  <c:v>123.66201593829163</c:v>
                </c:pt>
                <c:pt idx="321">
                  <c:v>125.64868678799947</c:v>
                </c:pt>
                <c:pt idx="322">
                  <c:v>127.69514737146184</c:v>
                </c:pt>
                <c:pt idx="323">
                  <c:v>129.80383608126525</c:v>
                </c:pt>
                <c:pt idx="324">
                  <c:v>131.97732364387281</c:v>
                </c:pt>
                <c:pt idx="325">
                  <c:v>134.21832213998826</c:v>
                </c:pt>
                <c:pt idx="326">
                  <c:v>136.52969477238094</c:v>
                </c:pt>
                <c:pt idx="327">
                  <c:v>138.91446645442971</c:v>
                </c:pt>
                <c:pt idx="328">
                  <c:v>141.37583530096185</c:v>
                </c:pt>
                <c:pt idx="329">
                  <c:v>143.91718511236863</c:v>
                </c:pt>
                <c:pt idx="330">
                  <c:v>146.54209895361365</c:v>
                </c:pt>
                <c:pt idx="331">
                  <c:v>149.25437394181324</c:v>
                </c:pt>
                <c:pt idx="332">
                  <c:v>152.05803736975139</c:v>
                </c:pt>
                <c:pt idx="333">
                  <c:v>154.95736430828006</c:v>
                </c:pt>
                <c:pt idx="334">
                  <c:v>157.95689684829566</c:v>
                </c:pt>
                <c:pt idx="335">
                  <c:v>161.06146516326342</c:v>
                </c:pt>
                <c:pt idx="336">
                  <c:v>164.27621059644954</c:v>
                </c:pt>
                <c:pt idx="337">
                  <c:v>167.60661100361733</c:v>
                </c:pt>
                <c:pt idx="338">
                  <c:v>169.29124668035686</c:v>
                </c:pt>
                <c:pt idx="339">
                  <c:v>169.5870711125346</c:v>
                </c:pt>
                <c:pt idx="340">
                  <c:v>169.88448334769862</c:v>
                </c:pt>
                <c:pt idx="341">
                  <c:v>170.18347189050556</c:v>
                </c:pt>
                <c:pt idx="342">
                  <c:v>170.4840249937281</c:v>
                </c:pt>
                <c:pt idx="343">
                  <c:v>170.78613065495114</c:v>
                </c:pt>
                <c:pt idx="344">
                  <c:v>171.08977661326924</c:v>
                </c:pt>
                <c:pt idx="345">
                  <c:v>171.39495034598716</c:v>
                </c:pt>
                <c:pt idx="346">
                  <c:v>171.70163906532446</c:v>
                </c:pt>
                <c:pt idx="347">
                  <c:v>172.00982971512585</c:v>
                </c:pt>
                <c:pt idx="348">
                  <c:v>172.31950896757894</c:v>
                </c:pt>
                <c:pt idx="349">
                  <c:v>172.63066321994043</c:v>
                </c:pt>
                <c:pt idx="350">
                  <c:v>172.94327859127264</c:v>
                </c:pt>
                <c:pt idx="351">
                  <c:v>173.25734091919219</c:v>
                </c:pt>
                <c:pt idx="352">
                  <c:v>173.57283575663189</c:v>
                </c:pt>
                <c:pt idx="353">
                  <c:v>173.88974836861811</c:v>
                </c:pt>
                <c:pt idx="354">
                  <c:v>174.20806372906517</c:v>
                </c:pt>
                <c:pt idx="355">
                  <c:v>174.52776651758813</c:v>
                </c:pt>
                <c:pt idx="356">
                  <c:v>174.84884111633681</c:v>
                </c:pt>
                <c:pt idx="357">
                  <c:v>175.17127160685166</c:v>
                </c:pt>
                <c:pt idx="358">
                  <c:v>175.49504176694447</c:v>
                </c:pt>
                <c:pt idx="359">
                  <c:v>175.82013506760521</c:v>
                </c:pt>
                <c:pt idx="360">
                  <c:v>176.14653466993718</c:v>
                </c:pt>
                <c:pt idx="361">
                  <c:v>176.4742234221228</c:v>
                </c:pt>
                <c:pt idx="362">
                  <c:v>176.80318385642155</c:v>
                </c:pt>
                <c:pt idx="363">
                  <c:v>177.13339818620301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69-4794-B897-525BC1A7CE7D}"/>
            </c:ext>
          </c:extLst>
        </c:ser>
        <c:ser>
          <c:idx val="1"/>
          <c:order val="1"/>
          <c:tx>
            <c:strRef>
              <c:f>变压器设计!$AN$4</c:f>
              <c:strCache>
                <c:ptCount val="1"/>
                <c:pt idx="0">
                  <c:v>Fs_L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变压器设计!$AN$7:$AN$370</c:f>
              <c:numCache>
                <c:formatCode>General</c:formatCode>
                <c:ptCount val="364"/>
                <c:pt idx="0">
                  <c:v>167.30038993348654</c:v>
                </c:pt>
                <c:pt idx="1">
                  <c:v>166.96419613123808</c:v>
                </c:pt>
                <c:pt idx="2">
                  <c:v>166.62937624548263</c:v>
                </c:pt>
                <c:pt idx="3">
                  <c:v>166.29594721911207</c:v>
                </c:pt>
                <c:pt idx="4">
                  <c:v>165.96392565507801</c:v>
                </c:pt>
                <c:pt idx="5">
                  <c:v>165.63332782008976</c:v>
                </c:pt>
                <c:pt idx="6">
                  <c:v>165.30416964833847</c:v>
                </c:pt>
                <c:pt idx="7">
                  <c:v>164.97646674524512</c:v>
                </c:pt>
                <c:pt idx="8">
                  <c:v>164.65023439122987</c:v>
                </c:pt>
                <c:pt idx="9">
                  <c:v>164.32548754550081</c:v>
                </c:pt>
                <c:pt idx="10">
                  <c:v>164.00224084986007</c:v>
                </c:pt>
                <c:pt idx="11">
                  <c:v>163.68050863252455</c:v>
                </c:pt>
                <c:pt idx="12">
                  <c:v>163.3603049119603</c:v>
                </c:pt>
                <c:pt idx="13">
                  <c:v>163.04164340072742</c:v>
                </c:pt>
                <c:pt idx="14">
                  <c:v>162.72453750933448</c:v>
                </c:pt>
                <c:pt idx="15">
                  <c:v>162.40900035010011</c:v>
                </c:pt>
                <c:pt idx="16">
                  <c:v>162.09504474101996</c:v>
                </c:pt>
                <c:pt idx="17">
                  <c:v>161.78268320963747</c:v>
                </c:pt>
                <c:pt idx="18">
                  <c:v>161.47192799691661</c:v>
                </c:pt>
                <c:pt idx="19">
                  <c:v>161.16279106111483</c:v>
                </c:pt>
                <c:pt idx="20">
                  <c:v>160.85528408165504</c:v>
                </c:pt>
                <c:pt idx="21">
                  <c:v>160.54941846299442</c:v>
                </c:pt>
                <c:pt idx="22">
                  <c:v>160.24520533848897</c:v>
                </c:pt>
                <c:pt idx="23">
                  <c:v>159.94265557425251</c:v>
                </c:pt>
                <c:pt idx="24">
                  <c:v>159.64177977300807</c:v>
                </c:pt>
                <c:pt idx="25">
                  <c:v>158.58005106816847</c:v>
                </c:pt>
                <c:pt idx="26">
                  <c:v>155.57967750131277</c:v>
                </c:pt>
                <c:pt idx="27">
                  <c:v>152.67819201962087</c:v>
                </c:pt>
                <c:pt idx="28">
                  <c:v>149.87118258663475</c:v>
                </c:pt>
                <c:pt idx="29">
                  <c:v>147.15449213587064</c:v>
                </c:pt>
                <c:pt idx="30">
                  <c:v>144.5242005118009</c:v>
                </c:pt>
                <c:pt idx="31">
                  <c:v>141.97660792349689</c:v>
                </c:pt>
                <c:pt idx="32">
                  <c:v>139.50821976515829</c:v>
                </c:pt>
                <c:pt idx="33">
                  <c:v>137.1157326735914</c:v>
                </c:pt>
                <c:pt idx="34">
                  <c:v>134.79602170662761</c:v>
                </c:pt>
                <c:pt idx="35">
                  <c:v>132.54612853874355</c:v>
                </c:pt>
                <c:pt idx="36">
                  <c:v>130.36325058097395</c:v>
                </c:pt>
                <c:pt idx="37">
                  <c:v>128.24473094178262</c:v>
                </c:pt>
                <c:pt idx="40">
                  <c:v>126.18804915403473</c:v>
                </c:pt>
                <c:pt idx="41">
                  <c:v>124.19081260073335</c:v>
                </c:pt>
                <c:pt idx="42">
                  <c:v>122.25074857886568</c:v>
                </c:pt>
                <c:pt idx="43">
                  <c:v>120.36569694664509</c:v>
                </c:pt>
                <c:pt idx="45">
                  <c:v>118.53360330473578</c:v>
                </c:pt>
                <c:pt idx="46">
                  <c:v>116.7525126667704</c:v>
                </c:pt>
                <c:pt idx="47">
                  <c:v>115.02056357869671</c:v>
                </c:pt>
                <c:pt idx="48">
                  <c:v>113.33598265026878</c:v>
                </c:pt>
                <c:pt idx="49">
                  <c:v>111.69707946538644</c:v>
                </c:pt>
                <c:pt idx="50">
                  <c:v>110.10224184102492</c:v>
                </c:pt>
                <c:pt idx="51">
                  <c:v>108.5499314072288</c:v>
                </c:pt>
                <c:pt idx="52">
                  <c:v>107.0386794831004</c:v>
                </c:pt>
                <c:pt idx="53">
                  <c:v>105.56708322592547</c:v>
                </c:pt>
                <c:pt idx="54">
                  <c:v>104.13380203257485</c:v>
                </c:pt>
                <c:pt idx="55">
                  <c:v>102.73755417412168</c:v>
                </c:pt>
                <c:pt idx="56">
                  <c:v>101.37711364624306</c:v>
                </c:pt>
                <c:pt idx="57">
                  <c:v>100.05130721944745</c:v>
                </c:pt>
                <c:pt idx="58">
                  <c:v>98.759011674504904</c:v>
                </c:pt>
                <c:pt idx="59">
                  <c:v>97.499151209667332</c:v>
                </c:pt>
                <c:pt idx="60">
                  <c:v>96.270695007364893</c:v>
                </c:pt>
                <c:pt idx="61">
                  <c:v>95.072654949063562</c:v>
                </c:pt>
                <c:pt idx="62">
                  <c:v>93.9040834678772</c:v>
                </c:pt>
                <c:pt idx="63">
                  <c:v>92.764071529354567</c:v>
                </c:pt>
                <c:pt idx="64">
                  <c:v>91.651746731616115</c:v>
                </c:pt>
                <c:pt idx="65">
                  <c:v>90.566271516702983</c:v>
                </c:pt>
                <c:pt idx="66">
                  <c:v>89.506841485628399</c:v>
                </c:pt>
                <c:pt idx="67">
                  <c:v>88.472683810196756</c:v>
                </c:pt>
                <c:pt idx="68">
                  <c:v>87.463055735179722</c:v>
                </c:pt>
                <c:pt idx="69">
                  <c:v>86.477243164920608</c:v>
                </c:pt>
                <c:pt idx="70">
                  <c:v>85.514559328877908</c:v>
                </c:pt>
                <c:pt idx="71">
                  <c:v>84.574343521024247</c:v>
                </c:pt>
                <c:pt idx="72">
                  <c:v>83.655959908386748</c:v>
                </c:pt>
                <c:pt idx="73">
                  <c:v>82.758796404356445</c:v>
                </c:pt>
                <c:pt idx="74">
                  <c:v>81.882263602707752</c:v>
                </c:pt>
                <c:pt idx="75">
                  <c:v>81.025793768556525</c:v>
                </c:pt>
                <c:pt idx="76">
                  <c:v>80.188839882751637</c:v>
                </c:pt>
                <c:pt idx="77">
                  <c:v>79.37087473643922</c:v>
                </c:pt>
                <c:pt idx="78">
                  <c:v>78.571390072763947</c:v>
                </c:pt>
                <c:pt idx="79">
                  <c:v>77.789895772881039</c:v>
                </c:pt>
                <c:pt idx="80">
                  <c:v>77.025919083643402</c:v>
                </c:pt>
                <c:pt idx="81">
                  <c:v>76.27900388450756</c:v>
                </c:pt>
                <c:pt idx="82">
                  <c:v>75.548709991364987</c:v>
                </c:pt>
                <c:pt idx="83">
                  <c:v>74.834612495158794</c:v>
                </c:pt>
                <c:pt idx="84">
                  <c:v>74.13630113328523</c:v>
                </c:pt>
                <c:pt idx="85">
                  <c:v>73.453379691911252</c:v>
                </c:pt>
                <c:pt idx="86">
                  <c:v>72.785465437459223</c:v>
                </c:pt>
                <c:pt idx="87">
                  <c:v>72.132188575623118</c:v>
                </c:pt>
                <c:pt idx="88">
                  <c:v>71.493191736383821</c:v>
                </c:pt>
                <c:pt idx="89">
                  <c:v>70.868129483588689</c:v>
                </c:pt>
                <c:pt idx="90">
                  <c:v>70.256667847750478</c:v>
                </c:pt>
                <c:pt idx="91">
                  <c:v>69.658483880803672</c:v>
                </c:pt>
                <c:pt idx="92">
                  <c:v>69.073265231635204</c:v>
                </c:pt>
                <c:pt idx="93">
                  <c:v>68.500709741278271</c:v>
                </c:pt>
                <c:pt idx="94">
                  <c:v>67.94052505672596</c:v>
                </c:pt>
                <c:pt idx="95">
                  <c:v>67.392428262384257</c:v>
                </c:pt>
                <c:pt idx="96">
                  <c:v>66.856145528242592</c:v>
                </c:pt>
                <c:pt idx="97">
                  <c:v>66.331411773895326</c:v>
                </c:pt>
                <c:pt idx="98">
                  <c:v>65.817970347598276</c:v>
                </c:pt>
                <c:pt idx="99">
                  <c:v>65.315572719592524</c:v>
                </c:pt>
                <c:pt idx="100">
                  <c:v>64.823978188972319</c:v>
                </c:pt>
                <c:pt idx="101">
                  <c:v>64.34295360341595</c:v>
                </c:pt>
                <c:pt idx="102">
                  <c:v>63.872273091136876</c:v>
                </c:pt>
                <c:pt idx="103">
                  <c:v>63.411717804450021</c:v>
                </c:pt>
                <c:pt idx="104">
                  <c:v>62.961075674381419</c:v>
                </c:pt>
                <c:pt idx="105">
                  <c:v>62.520141175782342</c:v>
                </c:pt>
                <c:pt idx="106">
                  <c:v>62.088715102438584</c:v>
                </c:pt>
                <c:pt idx="107">
                  <c:v>61.666604351694048</c:v>
                </c:pt>
                <c:pt idx="108">
                  <c:v>61.253621718134539</c:v>
                </c:pt>
                <c:pt idx="109">
                  <c:v>60.84958569590178</c:v>
                </c:pt>
                <c:pt idx="110">
                  <c:v>60.454320289232122</c:v>
                </c:pt>
                <c:pt idx="111">
                  <c:v>60.067654830835188</c:v>
                </c:pt>
                <c:pt idx="112">
                  <c:v>59.689423807749648</c:v>
                </c:pt>
                <c:pt idx="113">
                  <c:v>59.319466694331076</c:v>
                </c:pt>
                <c:pt idx="114">
                  <c:v>58.957627792046992</c:v>
                </c:pt>
                <c:pt idx="115">
                  <c:v>58.603756075769809</c:v>
                </c:pt>
                <c:pt idx="116">
                  <c:v>58.257705046275234</c:v>
                </c:pt>
                <c:pt idx="117">
                  <c:v>57.91933258866927</c:v>
                </c:pt>
                <c:pt idx="118">
                  <c:v>57.588500836480542</c:v>
                </c:pt>
                <c:pt idx="119">
                  <c:v>57.265076041168804</c:v>
                </c:pt>
                <c:pt idx="120">
                  <c:v>56.948928446812992</c:v>
                </c:pt>
                <c:pt idx="121">
                  <c:v>56.639932169754523</c:v>
                </c:pt>
                <c:pt idx="122">
                  <c:v>56.337965082982457</c:v>
                </c:pt>
                <c:pt idx="123">
                  <c:v>56.042908705058359</c:v>
                </c:pt>
                <c:pt idx="124">
                  <c:v>55.754648093388596</c:v>
                </c:pt>
                <c:pt idx="125">
                  <c:v>55.473071741661386</c:v>
                </c:pt>
                <c:pt idx="126">
                  <c:v>55.198071481275207</c:v>
                </c:pt>
                <c:pt idx="127">
                  <c:v>54.929542386593454</c:v>
                </c:pt>
                <c:pt idx="128">
                  <c:v>54.667382683868617</c:v>
                </c:pt>
                <c:pt idx="129">
                  <c:v>54.411493663686763</c:v>
                </c:pt>
                <c:pt idx="130">
                  <c:v>54.161779596790552</c:v>
                </c:pt>
                <c:pt idx="131">
                  <c:v>53.918147653145681</c:v>
                </c:pt>
                <c:pt idx="132">
                  <c:v>53.680507824122401</c:v>
                </c:pt>
                <c:pt idx="133">
                  <c:v>53.448772847669872</c:v>
                </c:pt>
                <c:pt idx="134">
                  <c:v>53.22285813636708</c:v>
                </c:pt>
                <c:pt idx="135">
                  <c:v>53.002681708239251</c:v>
                </c:pt>
                <c:pt idx="136">
                  <c:v>52.78816412023469</c:v>
                </c:pt>
                <c:pt idx="137">
                  <c:v>52.579228404261272</c:v>
                </c:pt>
                <c:pt idx="138">
                  <c:v>52.375800005686919</c:v>
                </c:pt>
                <c:pt idx="139">
                  <c:v>52.177806724213319</c:v>
                </c:pt>
                <c:pt idx="140">
                  <c:v>51.985178657035419</c:v>
                </c:pt>
                <c:pt idx="141">
                  <c:v>51.797848144204629</c:v>
                </c:pt>
                <c:pt idx="142">
                  <c:v>51.615749716116518</c:v>
                </c:pt>
                <c:pt idx="143">
                  <c:v>51.438820043048054</c:v>
                </c:pt>
                <c:pt idx="144">
                  <c:v>51.266997886673025</c:v>
                </c:pt>
                <c:pt idx="145">
                  <c:v>51.100224053487104</c:v>
                </c:pt>
                <c:pt idx="146">
                  <c:v>50.938441350078094</c:v>
                </c:pt>
                <c:pt idx="147">
                  <c:v>50.781594540179178</c:v>
                </c:pt>
                <c:pt idx="148">
                  <c:v>50.629630303446334</c:v>
                </c:pt>
                <c:pt idx="149">
                  <c:v>50.482497195903861</c:v>
                </c:pt>
                <c:pt idx="150">
                  <c:v>50.340145612004676</c:v>
                </c:pt>
                <c:pt idx="151">
                  <c:v>50.202527748254198</c:v>
                </c:pt>
                <c:pt idx="152">
                  <c:v>50.069597568349643</c:v>
                </c:pt>
                <c:pt idx="153">
                  <c:v>49.941310769788679</c:v>
                </c:pt>
                <c:pt idx="154">
                  <c:v>49.817624751903473</c:v>
                </c:pt>
                <c:pt idx="155">
                  <c:v>49.698498585278351</c:v>
                </c:pt>
                <c:pt idx="156">
                  <c:v>49.583892982511948</c:v>
                </c:pt>
                <c:pt idx="157">
                  <c:v>49.473770270285485</c:v>
                </c:pt>
                <c:pt idx="158">
                  <c:v>49.368094362702088</c:v>
                </c:pt>
                <c:pt idx="159">
                  <c:v>49.266830735862847</c:v>
                </c:pt>
                <c:pt idx="160">
                  <c:v>49.169946403647586</c:v>
                </c:pt>
                <c:pt idx="161">
                  <c:v>49.077409894670126</c:v>
                </c:pt>
                <c:pt idx="162">
                  <c:v>48.989191230378687</c:v>
                </c:pt>
                <c:pt idx="163">
                  <c:v>48.905261904274752</c:v>
                </c:pt>
                <c:pt idx="164">
                  <c:v>48.825594862224321</c:v>
                </c:pt>
                <c:pt idx="165">
                  <c:v>48.750164483837459</c:v>
                </c:pt>
                <c:pt idx="166">
                  <c:v>48.678946564893238</c:v>
                </c:pt>
                <c:pt idx="167">
                  <c:v>48.611918300788517</c:v>
                </c:pt>
                <c:pt idx="168">
                  <c:v>48.549058270990841</c:v>
                </c:pt>
                <c:pt idx="169">
                  <c:v>48.49034642447603</c:v>
                </c:pt>
                <c:pt idx="170">
                  <c:v>48.435764066133366</c:v>
                </c:pt>
                <c:pt idx="171">
                  <c:v>48.385293844121925</c:v>
                </c:pt>
                <c:pt idx="172">
                  <c:v>48.338919738162751</c:v>
                </c:pt>
                <c:pt idx="173">
                  <c:v>48.296627048753017</c:v>
                </c:pt>
                <c:pt idx="174">
                  <c:v>48.258402387289387</c:v>
                </c:pt>
                <c:pt idx="175">
                  <c:v>48.224233667088704</c:v>
                </c:pt>
                <c:pt idx="176">
                  <c:v>48.194110095295436</c:v>
                </c:pt>
                <c:pt idx="177">
                  <c:v>48.168022165666343</c:v>
                </c:pt>
                <c:pt idx="178">
                  <c:v>48.145961652223889</c:v>
                </c:pt>
                <c:pt idx="179">
                  <c:v>48.127921603770631</c:v>
                </c:pt>
                <c:pt idx="180">
                  <c:v>48.113896339258673</c:v>
                </c:pt>
                <c:pt idx="181">
                  <c:v>48.103881444008202</c:v>
                </c:pt>
                <c:pt idx="182">
                  <c:v>48.097873766771066</c:v>
                </c:pt>
                <c:pt idx="183">
                  <c:v>48.095871417635699</c:v>
                </c:pt>
                <c:pt idx="184">
                  <c:v>48.097873766771066</c:v>
                </c:pt>
                <c:pt idx="185">
                  <c:v>48.103881444008202</c:v>
                </c:pt>
                <c:pt idx="186">
                  <c:v>48.113896339258673</c:v>
                </c:pt>
                <c:pt idx="187">
                  <c:v>48.127921603770631</c:v>
                </c:pt>
                <c:pt idx="188">
                  <c:v>48.145961652223889</c:v>
                </c:pt>
                <c:pt idx="189">
                  <c:v>48.168022165666343</c:v>
                </c:pt>
                <c:pt idx="190">
                  <c:v>48.194110095295436</c:v>
                </c:pt>
                <c:pt idx="191">
                  <c:v>48.224233667088704</c:v>
                </c:pt>
                <c:pt idx="192">
                  <c:v>48.258402387289387</c:v>
                </c:pt>
                <c:pt idx="193">
                  <c:v>48.296627048753017</c:v>
                </c:pt>
                <c:pt idx="194">
                  <c:v>48.338919738162744</c:v>
                </c:pt>
                <c:pt idx="195">
                  <c:v>48.385293844121925</c:v>
                </c:pt>
                <c:pt idx="196">
                  <c:v>48.435764066133366</c:v>
                </c:pt>
                <c:pt idx="197">
                  <c:v>48.490346424476016</c:v>
                </c:pt>
                <c:pt idx="198">
                  <c:v>48.549058270990841</c:v>
                </c:pt>
                <c:pt idx="199">
                  <c:v>48.611918300788517</c:v>
                </c:pt>
                <c:pt idx="200">
                  <c:v>48.678946564893238</c:v>
                </c:pt>
                <c:pt idx="201">
                  <c:v>48.75016448383748</c:v>
                </c:pt>
                <c:pt idx="202">
                  <c:v>48.825594862224321</c:v>
                </c:pt>
                <c:pt idx="203">
                  <c:v>48.905261904274752</c:v>
                </c:pt>
                <c:pt idx="204">
                  <c:v>48.989191230378687</c:v>
                </c:pt>
                <c:pt idx="205">
                  <c:v>49.077409894670126</c:v>
                </c:pt>
                <c:pt idx="206">
                  <c:v>49.169946403647586</c:v>
                </c:pt>
                <c:pt idx="207">
                  <c:v>49.266830735862833</c:v>
                </c:pt>
                <c:pt idx="208">
                  <c:v>49.368094362702088</c:v>
                </c:pt>
                <c:pt idx="209">
                  <c:v>49.473770270285485</c:v>
                </c:pt>
                <c:pt idx="210">
                  <c:v>49.583892982511941</c:v>
                </c:pt>
                <c:pt idx="211">
                  <c:v>49.698498585278351</c:v>
                </c:pt>
                <c:pt idx="212">
                  <c:v>49.817624751903473</c:v>
                </c:pt>
                <c:pt idx="213">
                  <c:v>49.941310769788679</c:v>
                </c:pt>
                <c:pt idx="214">
                  <c:v>50.069597568349643</c:v>
                </c:pt>
                <c:pt idx="215">
                  <c:v>50.202527748254198</c:v>
                </c:pt>
                <c:pt idx="216">
                  <c:v>50.340145612004676</c:v>
                </c:pt>
                <c:pt idx="217">
                  <c:v>50.482497195903854</c:v>
                </c:pt>
                <c:pt idx="218">
                  <c:v>50.629630303446334</c:v>
                </c:pt>
                <c:pt idx="219">
                  <c:v>50.781594540179178</c:v>
                </c:pt>
                <c:pt idx="220">
                  <c:v>50.938441350078094</c:v>
                </c:pt>
                <c:pt idx="221">
                  <c:v>51.100224053487096</c:v>
                </c:pt>
                <c:pt idx="222">
                  <c:v>51.266997886673025</c:v>
                </c:pt>
                <c:pt idx="223">
                  <c:v>51.438820043048047</c:v>
                </c:pt>
                <c:pt idx="224">
                  <c:v>51.615749716116518</c:v>
                </c:pt>
                <c:pt idx="225">
                  <c:v>51.797848144204629</c:v>
                </c:pt>
                <c:pt idx="226">
                  <c:v>51.985178657035419</c:v>
                </c:pt>
                <c:pt idx="227">
                  <c:v>52.177806724213319</c:v>
                </c:pt>
                <c:pt idx="228">
                  <c:v>52.375800005686919</c:v>
                </c:pt>
                <c:pt idx="229">
                  <c:v>52.579228404261258</c:v>
                </c:pt>
                <c:pt idx="230">
                  <c:v>52.78816412023469</c:v>
                </c:pt>
                <c:pt idx="231">
                  <c:v>53.002681708239251</c:v>
                </c:pt>
                <c:pt idx="232">
                  <c:v>53.222858136367059</c:v>
                </c:pt>
                <c:pt idx="233">
                  <c:v>53.448772847669872</c:v>
                </c:pt>
                <c:pt idx="234">
                  <c:v>53.680507824122401</c:v>
                </c:pt>
                <c:pt idx="235">
                  <c:v>53.918147653145681</c:v>
                </c:pt>
                <c:pt idx="236">
                  <c:v>54.161779596790566</c:v>
                </c:pt>
                <c:pt idx="237">
                  <c:v>54.411493663686755</c:v>
                </c:pt>
                <c:pt idx="238">
                  <c:v>54.667382683868595</c:v>
                </c:pt>
                <c:pt idx="239">
                  <c:v>54.929542386593447</c:v>
                </c:pt>
                <c:pt idx="240">
                  <c:v>55.198071481275207</c:v>
                </c:pt>
                <c:pt idx="241">
                  <c:v>55.473071741661386</c:v>
                </c:pt>
                <c:pt idx="242">
                  <c:v>55.754648093388596</c:v>
                </c:pt>
                <c:pt idx="243">
                  <c:v>56.042908705058359</c:v>
                </c:pt>
                <c:pt idx="244">
                  <c:v>56.337965082982457</c:v>
                </c:pt>
                <c:pt idx="245">
                  <c:v>56.639932169754523</c:v>
                </c:pt>
                <c:pt idx="246">
                  <c:v>56.948928446812978</c:v>
                </c:pt>
                <c:pt idx="247">
                  <c:v>57.26507604116879</c:v>
                </c:pt>
                <c:pt idx="248">
                  <c:v>57.588500836480527</c:v>
                </c:pt>
                <c:pt idx="249">
                  <c:v>57.91933258866927</c:v>
                </c:pt>
                <c:pt idx="250">
                  <c:v>58.25770504627522</c:v>
                </c:pt>
                <c:pt idx="251">
                  <c:v>58.603756075769809</c:v>
                </c:pt>
                <c:pt idx="252">
                  <c:v>58.957627792046992</c:v>
                </c:pt>
                <c:pt idx="253">
                  <c:v>59.319466694331062</c:v>
                </c:pt>
                <c:pt idx="254">
                  <c:v>59.689423807749641</c:v>
                </c:pt>
                <c:pt idx="255">
                  <c:v>60.067654830835188</c:v>
                </c:pt>
                <c:pt idx="256">
                  <c:v>60.454320289232108</c:v>
                </c:pt>
                <c:pt idx="257">
                  <c:v>60.849585695901794</c:v>
                </c:pt>
                <c:pt idx="258">
                  <c:v>61.253621718134539</c:v>
                </c:pt>
                <c:pt idx="259">
                  <c:v>61.666604351694048</c:v>
                </c:pt>
                <c:pt idx="260">
                  <c:v>62.088715102438556</c:v>
                </c:pt>
                <c:pt idx="261">
                  <c:v>62.520141175782342</c:v>
                </c:pt>
                <c:pt idx="262">
                  <c:v>62.961075674381398</c:v>
                </c:pt>
                <c:pt idx="263">
                  <c:v>63.411717804450021</c:v>
                </c:pt>
                <c:pt idx="264">
                  <c:v>63.872273091136876</c:v>
                </c:pt>
                <c:pt idx="265">
                  <c:v>64.342953603415964</c:v>
                </c:pt>
                <c:pt idx="266">
                  <c:v>64.823978188972319</c:v>
                </c:pt>
                <c:pt idx="267">
                  <c:v>65.315572719592524</c:v>
                </c:pt>
                <c:pt idx="268">
                  <c:v>65.817970347598276</c:v>
                </c:pt>
                <c:pt idx="269">
                  <c:v>66.331411773895326</c:v>
                </c:pt>
                <c:pt idx="270">
                  <c:v>66.856145528242564</c:v>
                </c:pt>
                <c:pt idx="271">
                  <c:v>67.392428262384229</c:v>
                </c:pt>
                <c:pt idx="272">
                  <c:v>67.94052505672596</c:v>
                </c:pt>
                <c:pt idx="273">
                  <c:v>68.500709741278257</c:v>
                </c:pt>
                <c:pt idx="274">
                  <c:v>69.07326523163519</c:v>
                </c:pt>
                <c:pt idx="275">
                  <c:v>69.658483880803686</c:v>
                </c:pt>
                <c:pt idx="276">
                  <c:v>70.256667847750478</c:v>
                </c:pt>
                <c:pt idx="277">
                  <c:v>70.86812948358866</c:v>
                </c:pt>
                <c:pt idx="278">
                  <c:v>71.493191736383807</c:v>
                </c:pt>
                <c:pt idx="279">
                  <c:v>72.132188575623118</c:v>
                </c:pt>
                <c:pt idx="280">
                  <c:v>72.785465437459237</c:v>
                </c:pt>
                <c:pt idx="281">
                  <c:v>73.453379691911238</c:v>
                </c:pt>
                <c:pt idx="282">
                  <c:v>74.136301133285201</c:v>
                </c:pt>
                <c:pt idx="283">
                  <c:v>74.834612495158765</c:v>
                </c:pt>
                <c:pt idx="284">
                  <c:v>75.548709991364973</c:v>
                </c:pt>
                <c:pt idx="285">
                  <c:v>76.279003884507517</c:v>
                </c:pt>
                <c:pt idx="286">
                  <c:v>77.025919083643402</c:v>
                </c:pt>
                <c:pt idx="287">
                  <c:v>77.78989577288101</c:v>
                </c:pt>
                <c:pt idx="288">
                  <c:v>78.571390072763961</c:v>
                </c:pt>
                <c:pt idx="289">
                  <c:v>79.37087473643922</c:v>
                </c:pt>
                <c:pt idx="290">
                  <c:v>80.188839882751637</c:v>
                </c:pt>
                <c:pt idx="291">
                  <c:v>81.025793768556497</c:v>
                </c:pt>
                <c:pt idx="292">
                  <c:v>81.882263602707738</c:v>
                </c:pt>
                <c:pt idx="293">
                  <c:v>82.758796404356417</c:v>
                </c:pt>
                <c:pt idx="294">
                  <c:v>83.655959908386677</c:v>
                </c:pt>
                <c:pt idx="295">
                  <c:v>84.574343521024247</c:v>
                </c:pt>
                <c:pt idx="296">
                  <c:v>85.514559328877894</c:v>
                </c:pt>
                <c:pt idx="297">
                  <c:v>86.477243164920623</c:v>
                </c:pt>
                <c:pt idx="298">
                  <c:v>87.463055735179736</c:v>
                </c:pt>
                <c:pt idx="299">
                  <c:v>88.472683810196756</c:v>
                </c:pt>
                <c:pt idx="300">
                  <c:v>89.506841485628385</c:v>
                </c:pt>
                <c:pt idx="301">
                  <c:v>90.56627151670294</c:v>
                </c:pt>
                <c:pt idx="302">
                  <c:v>91.651746731616058</c:v>
                </c:pt>
                <c:pt idx="303">
                  <c:v>92.764071529354567</c:v>
                </c:pt>
                <c:pt idx="304">
                  <c:v>93.904083467877186</c:v>
                </c:pt>
                <c:pt idx="305">
                  <c:v>95.072654949063548</c:v>
                </c:pt>
                <c:pt idx="306">
                  <c:v>96.270695007364864</c:v>
                </c:pt>
                <c:pt idx="307">
                  <c:v>97.499151209667289</c:v>
                </c:pt>
                <c:pt idx="308">
                  <c:v>98.759011674504904</c:v>
                </c:pt>
                <c:pt idx="309">
                  <c:v>100.05130721944744</c:v>
                </c:pt>
                <c:pt idx="310">
                  <c:v>101.37711364624302</c:v>
                </c:pt>
                <c:pt idx="311">
                  <c:v>102.7375541741217</c:v>
                </c:pt>
                <c:pt idx="312">
                  <c:v>104.13380203257485</c:v>
                </c:pt>
                <c:pt idx="313">
                  <c:v>105.56708322592544</c:v>
                </c:pt>
                <c:pt idx="314">
                  <c:v>107.03867948310037</c:v>
                </c:pt>
                <c:pt idx="315">
                  <c:v>108.54993140722874</c:v>
                </c:pt>
                <c:pt idx="316">
                  <c:v>110.10224184102483</c:v>
                </c:pt>
                <c:pt idx="317">
                  <c:v>111.69707946538635</c:v>
                </c:pt>
                <c:pt idx="318">
                  <c:v>113.33598265026875</c:v>
                </c:pt>
                <c:pt idx="319">
                  <c:v>115.02056357869664</c:v>
                </c:pt>
                <c:pt idx="320">
                  <c:v>116.75251266677043</c:v>
                </c:pt>
                <c:pt idx="321">
                  <c:v>118.53360330473578</c:v>
                </c:pt>
                <c:pt idx="322">
                  <c:v>120.36569694664503</c:v>
                </c:pt>
                <c:pt idx="323">
                  <c:v>122.25074857886563</c:v>
                </c:pt>
                <c:pt idx="324">
                  <c:v>124.1908126007333</c:v>
                </c:pt>
                <c:pt idx="325">
                  <c:v>126.18804915403463</c:v>
                </c:pt>
                <c:pt idx="326">
                  <c:v>128.24473094178262</c:v>
                </c:pt>
                <c:pt idx="327">
                  <c:v>130.36325058097393</c:v>
                </c:pt>
                <c:pt idx="328">
                  <c:v>132.54612853874349</c:v>
                </c:pt>
                <c:pt idx="329">
                  <c:v>134.79602170662753</c:v>
                </c:pt>
                <c:pt idx="330">
                  <c:v>137.11573267359142</c:v>
                </c:pt>
                <c:pt idx="331">
                  <c:v>139.50821976515815</c:v>
                </c:pt>
                <c:pt idx="332">
                  <c:v>141.97660792349686</c:v>
                </c:pt>
                <c:pt idx="333">
                  <c:v>144.52420051180081</c:v>
                </c:pt>
                <c:pt idx="334">
                  <c:v>147.15449213587064</c:v>
                </c:pt>
                <c:pt idx="335">
                  <c:v>149.87118258663475</c:v>
                </c:pt>
                <c:pt idx="336">
                  <c:v>152.67819201962084</c:v>
                </c:pt>
                <c:pt idx="337">
                  <c:v>155.5796775013128</c:v>
                </c:pt>
                <c:pt idx="338">
                  <c:v>158.58005106816839</c:v>
                </c:pt>
                <c:pt idx="339">
                  <c:v>159.64177977300807</c:v>
                </c:pt>
                <c:pt idx="340">
                  <c:v>159.94265557425248</c:v>
                </c:pt>
                <c:pt idx="341">
                  <c:v>160.24520533848897</c:v>
                </c:pt>
                <c:pt idx="342">
                  <c:v>160.5494184629944</c:v>
                </c:pt>
                <c:pt idx="343">
                  <c:v>160.85528408165504</c:v>
                </c:pt>
                <c:pt idx="344">
                  <c:v>161.16279106111483</c:v>
                </c:pt>
                <c:pt idx="345">
                  <c:v>161.47192799691661</c:v>
                </c:pt>
                <c:pt idx="346">
                  <c:v>161.7826832096375</c:v>
                </c:pt>
                <c:pt idx="347">
                  <c:v>162.09504474101996</c:v>
                </c:pt>
                <c:pt idx="348">
                  <c:v>162.40900035010011</c:v>
                </c:pt>
                <c:pt idx="349">
                  <c:v>162.72453750933448</c:v>
                </c:pt>
                <c:pt idx="350">
                  <c:v>163.04164340072742</c:v>
                </c:pt>
                <c:pt idx="351">
                  <c:v>163.36030491196027</c:v>
                </c:pt>
                <c:pt idx="352">
                  <c:v>163.68050863252455</c:v>
                </c:pt>
                <c:pt idx="353">
                  <c:v>164.00224084986004</c:v>
                </c:pt>
                <c:pt idx="354">
                  <c:v>164.32548754550081</c:v>
                </c:pt>
                <c:pt idx="355">
                  <c:v>164.65023439122984</c:v>
                </c:pt>
                <c:pt idx="356">
                  <c:v>164.97646674524509</c:v>
                </c:pt>
                <c:pt idx="357">
                  <c:v>165.30416964833847</c:v>
                </c:pt>
                <c:pt idx="358">
                  <c:v>165.63332782008976</c:v>
                </c:pt>
                <c:pt idx="359">
                  <c:v>165.96392565507801</c:v>
                </c:pt>
                <c:pt idx="360">
                  <c:v>166.29594721911204</c:v>
                </c:pt>
                <c:pt idx="361">
                  <c:v>166.62937624548266</c:v>
                </c:pt>
                <c:pt idx="362">
                  <c:v>166.96419613123805</c:v>
                </c:pt>
                <c:pt idx="363">
                  <c:v>167.30038993348654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9-4794-B897-525BC1A7CE7D}"/>
            </c:ext>
          </c:extLst>
        </c:ser>
        <c:ser>
          <c:idx val="2"/>
          <c:order val="2"/>
          <c:tx>
            <c:strRef>
              <c:f>变压器设计!$AO$4</c:f>
              <c:strCache>
                <c:ptCount val="1"/>
                <c:pt idx="0">
                  <c:v>Fs_H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变压器设计!$Q$7:$Q$370</c:f>
              <c:numCache>
                <c:formatCode>General</c:formatCode>
                <c:ptCount val="364"/>
                <c:pt idx="0">
                  <c:v>0</c:v>
                </c:pt>
                <c:pt idx="1">
                  <c:v>8.7266462599716477E-3</c:v>
                </c:pt>
                <c:pt idx="2">
                  <c:v>1.7453292519943295E-2</c:v>
                </c:pt>
                <c:pt idx="3">
                  <c:v>2.6179938779914941E-2</c:v>
                </c:pt>
                <c:pt idx="4">
                  <c:v>3.4906585039886591E-2</c:v>
                </c:pt>
                <c:pt idx="5">
                  <c:v>4.3633231299858237E-2</c:v>
                </c:pt>
                <c:pt idx="6">
                  <c:v>5.2359877559829883E-2</c:v>
                </c:pt>
                <c:pt idx="7">
                  <c:v>6.1086523819801536E-2</c:v>
                </c:pt>
                <c:pt idx="8">
                  <c:v>6.9813170079773182E-2</c:v>
                </c:pt>
                <c:pt idx="9">
                  <c:v>7.8539816339744828E-2</c:v>
                </c:pt>
                <c:pt idx="10">
                  <c:v>8.7266462599716474E-2</c:v>
                </c:pt>
                <c:pt idx="11">
                  <c:v>9.599310885968812E-2</c:v>
                </c:pt>
                <c:pt idx="12">
                  <c:v>0.10471975511965977</c:v>
                </c:pt>
                <c:pt idx="13">
                  <c:v>0.11344640137963143</c:v>
                </c:pt>
                <c:pt idx="14">
                  <c:v>0.12217304763960307</c:v>
                </c:pt>
                <c:pt idx="15">
                  <c:v>0.1308996938995747</c:v>
                </c:pt>
                <c:pt idx="16">
                  <c:v>0.13962634015954636</c:v>
                </c:pt>
                <c:pt idx="17">
                  <c:v>0.14835298641951802</c:v>
                </c:pt>
                <c:pt idx="18">
                  <c:v>0.15707963267948966</c:v>
                </c:pt>
                <c:pt idx="19">
                  <c:v>0.16580627893946129</c:v>
                </c:pt>
                <c:pt idx="20">
                  <c:v>0.17453292519943295</c:v>
                </c:pt>
                <c:pt idx="21">
                  <c:v>0.18325957145940461</c:v>
                </c:pt>
                <c:pt idx="22">
                  <c:v>0.19198621771937624</c:v>
                </c:pt>
                <c:pt idx="23">
                  <c:v>0.20071286397934787</c:v>
                </c:pt>
                <c:pt idx="24">
                  <c:v>0.20943951023931953</c:v>
                </c:pt>
                <c:pt idx="25">
                  <c:v>0.21816615649929119</c:v>
                </c:pt>
                <c:pt idx="26">
                  <c:v>0.22689280275926285</c:v>
                </c:pt>
                <c:pt idx="27">
                  <c:v>0.23561944901923448</c:v>
                </c:pt>
                <c:pt idx="28">
                  <c:v>0.24434609527920614</c:v>
                </c:pt>
                <c:pt idx="29">
                  <c:v>0.2530727415391778</c:v>
                </c:pt>
                <c:pt idx="30">
                  <c:v>0.26179938779914941</c:v>
                </c:pt>
                <c:pt idx="31">
                  <c:v>0.27052603405912107</c:v>
                </c:pt>
                <c:pt idx="32">
                  <c:v>0.27925268031909273</c:v>
                </c:pt>
                <c:pt idx="33">
                  <c:v>0.28797932657906439</c:v>
                </c:pt>
                <c:pt idx="34">
                  <c:v>0.29670597283903605</c:v>
                </c:pt>
                <c:pt idx="35">
                  <c:v>0.30543261909900765</c:v>
                </c:pt>
                <c:pt idx="36">
                  <c:v>0.31415926535897931</c:v>
                </c:pt>
                <c:pt idx="37">
                  <c:v>0.32288591161895097</c:v>
                </c:pt>
                <c:pt idx="40">
                  <c:v>0.33161255787892258</c:v>
                </c:pt>
                <c:pt idx="41">
                  <c:v>0.34033920413889424</c:v>
                </c:pt>
                <c:pt idx="42">
                  <c:v>0.3490658503988659</c:v>
                </c:pt>
                <c:pt idx="43">
                  <c:v>0.3577924966588375</c:v>
                </c:pt>
                <c:pt idx="45">
                  <c:v>0.36651914291880922</c:v>
                </c:pt>
                <c:pt idx="46">
                  <c:v>0.37524578917878082</c:v>
                </c:pt>
                <c:pt idx="47">
                  <c:v>0.38397243543875248</c:v>
                </c:pt>
                <c:pt idx="48">
                  <c:v>0.39269908169872414</c:v>
                </c:pt>
                <c:pt idx="49">
                  <c:v>0.40142572795869574</c:v>
                </c:pt>
                <c:pt idx="50">
                  <c:v>0.41015237421866746</c:v>
                </c:pt>
                <c:pt idx="51">
                  <c:v>0.41887902047863906</c:v>
                </c:pt>
                <c:pt idx="52">
                  <c:v>0.42760566673861072</c:v>
                </c:pt>
                <c:pt idx="53">
                  <c:v>0.43633231299858238</c:v>
                </c:pt>
                <c:pt idx="54">
                  <c:v>0.44505895925855399</c:v>
                </c:pt>
                <c:pt idx="55">
                  <c:v>0.4537856055185257</c:v>
                </c:pt>
                <c:pt idx="56">
                  <c:v>0.46251225177849731</c:v>
                </c:pt>
                <c:pt idx="57">
                  <c:v>0.47123889803846897</c:v>
                </c:pt>
                <c:pt idx="58">
                  <c:v>0.47996554429844063</c:v>
                </c:pt>
                <c:pt idx="59">
                  <c:v>0.48869219055841229</c:v>
                </c:pt>
                <c:pt idx="60">
                  <c:v>0.49741883681838389</c:v>
                </c:pt>
                <c:pt idx="61">
                  <c:v>0.50614548307835561</c:v>
                </c:pt>
                <c:pt idx="62">
                  <c:v>0.51487212933832716</c:v>
                </c:pt>
                <c:pt idx="63">
                  <c:v>0.52359877559829882</c:v>
                </c:pt>
                <c:pt idx="64">
                  <c:v>0.53232542185827048</c:v>
                </c:pt>
                <c:pt idx="65">
                  <c:v>0.54105206811824214</c:v>
                </c:pt>
                <c:pt idx="66">
                  <c:v>0.5497787143782138</c:v>
                </c:pt>
                <c:pt idx="67">
                  <c:v>0.55850536063818546</c:v>
                </c:pt>
                <c:pt idx="68">
                  <c:v>0.56723200689815712</c:v>
                </c:pt>
                <c:pt idx="69">
                  <c:v>0.57595865315812877</c:v>
                </c:pt>
                <c:pt idx="70">
                  <c:v>0.58468529941810032</c:v>
                </c:pt>
                <c:pt idx="71">
                  <c:v>0.59341194567807209</c:v>
                </c:pt>
                <c:pt idx="72">
                  <c:v>0.60213859193804364</c:v>
                </c:pt>
                <c:pt idx="73">
                  <c:v>0.6108652381980153</c:v>
                </c:pt>
                <c:pt idx="74">
                  <c:v>0.61959188445798696</c:v>
                </c:pt>
                <c:pt idx="75">
                  <c:v>0.62831853071795862</c:v>
                </c:pt>
                <c:pt idx="76">
                  <c:v>0.63704517697793028</c:v>
                </c:pt>
                <c:pt idx="77">
                  <c:v>0.64577182323790194</c:v>
                </c:pt>
                <c:pt idx="78">
                  <c:v>0.6544984694978736</c:v>
                </c:pt>
                <c:pt idx="79">
                  <c:v>0.66322511575784515</c:v>
                </c:pt>
                <c:pt idx="80">
                  <c:v>0.67195176201781692</c:v>
                </c:pt>
                <c:pt idx="81">
                  <c:v>0.68067840827778847</c:v>
                </c:pt>
                <c:pt idx="82">
                  <c:v>0.68940505453776013</c:v>
                </c:pt>
                <c:pt idx="83">
                  <c:v>0.69813170079773179</c:v>
                </c:pt>
                <c:pt idx="84">
                  <c:v>0.70685834705770345</c:v>
                </c:pt>
                <c:pt idx="85">
                  <c:v>0.715584993317675</c:v>
                </c:pt>
                <c:pt idx="86">
                  <c:v>0.72431163957764677</c:v>
                </c:pt>
                <c:pt idx="87">
                  <c:v>0.73303828583761843</c:v>
                </c:pt>
                <c:pt idx="88">
                  <c:v>0.74176493209759009</c:v>
                </c:pt>
                <c:pt idx="89">
                  <c:v>0.75049157835756164</c:v>
                </c:pt>
                <c:pt idx="90">
                  <c:v>0.7592182246175333</c:v>
                </c:pt>
                <c:pt idx="91">
                  <c:v>0.76794487087750496</c:v>
                </c:pt>
                <c:pt idx="92">
                  <c:v>0.77667151713747673</c:v>
                </c:pt>
                <c:pt idx="93">
                  <c:v>0.78539816339744828</c:v>
                </c:pt>
                <c:pt idx="94">
                  <c:v>0.79412480965741994</c:v>
                </c:pt>
                <c:pt idx="95">
                  <c:v>0.80285145591739149</c:v>
                </c:pt>
                <c:pt idx="96">
                  <c:v>0.81157810217736315</c:v>
                </c:pt>
                <c:pt idx="97">
                  <c:v>0.82030474843733492</c:v>
                </c:pt>
                <c:pt idx="98">
                  <c:v>0.82903139469730658</c:v>
                </c:pt>
                <c:pt idx="99">
                  <c:v>0.83775804095727813</c:v>
                </c:pt>
                <c:pt idx="100">
                  <c:v>0.84648468721724979</c:v>
                </c:pt>
                <c:pt idx="101">
                  <c:v>0.85521133347722145</c:v>
                </c:pt>
                <c:pt idx="102">
                  <c:v>0.86393797973719322</c:v>
                </c:pt>
                <c:pt idx="103">
                  <c:v>0.87266462599716477</c:v>
                </c:pt>
                <c:pt idx="104">
                  <c:v>0.88139127225713643</c:v>
                </c:pt>
                <c:pt idx="105">
                  <c:v>0.89011791851710798</c:v>
                </c:pt>
                <c:pt idx="106">
                  <c:v>0.89884456477707964</c:v>
                </c:pt>
                <c:pt idx="107">
                  <c:v>0.90757121103705141</c:v>
                </c:pt>
                <c:pt idx="108">
                  <c:v>0.91629785729702307</c:v>
                </c:pt>
                <c:pt idx="109">
                  <c:v>0.92502450355699462</c:v>
                </c:pt>
                <c:pt idx="110">
                  <c:v>0.93375114981696627</c:v>
                </c:pt>
                <c:pt idx="111">
                  <c:v>0.94247779607693793</c:v>
                </c:pt>
                <c:pt idx="112">
                  <c:v>0.95120444233690948</c:v>
                </c:pt>
                <c:pt idx="113">
                  <c:v>0.95993108859688125</c:v>
                </c:pt>
                <c:pt idx="114">
                  <c:v>0.96865773485685291</c:v>
                </c:pt>
                <c:pt idx="115">
                  <c:v>0.97738438111682457</c:v>
                </c:pt>
                <c:pt idx="116">
                  <c:v>0.98611102737679612</c:v>
                </c:pt>
                <c:pt idx="117">
                  <c:v>0.99483767363676778</c:v>
                </c:pt>
                <c:pt idx="118">
                  <c:v>1.0035643198967394</c:v>
                </c:pt>
                <c:pt idx="119">
                  <c:v>1.0122909661567112</c:v>
                </c:pt>
                <c:pt idx="120">
                  <c:v>1.0210176124166828</c:v>
                </c:pt>
                <c:pt idx="121">
                  <c:v>1.0297442586766543</c:v>
                </c:pt>
                <c:pt idx="122">
                  <c:v>1.0384709049366261</c:v>
                </c:pt>
                <c:pt idx="123">
                  <c:v>1.0471975511965976</c:v>
                </c:pt>
                <c:pt idx="124">
                  <c:v>1.0559241974565694</c:v>
                </c:pt>
                <c:pt idx="125">
                  <c:v>1.064650843716541</c:v>
                </c:pt>
                <c:pt idx="126">
                  <c:v>1.0733774899765127</c:v>
                </c:pt>
                <c:pt idx="127">
                  <c:v>1.0821041362364843</c:v>
                </c:pt>
                <c:pt idx="128">
                  <c:v>1.0908307824964558</c:v>
                </c:pt>
                <c:pt idx="129">
                  <c:v>1.0995574287564276</c:v>
                </c:pt>
                <c:pt idx="130">
                  <c:v>1.1082840750163994</c:v>
                </c:pt>
                <c:pt idx="131">
                  <c:v>1.1170107212763709</c:v>
                </c:pt>
                <c:pt idx="132">
                  <c:v>1.1257373675363425</c:v>
                </c:pt>
                <c:pt idx="133">
                  <c:v>1.1344640137963142</c:v>
                </c:pt>
                <c:pt idx="134">
                  <c:v>1.143190660056286</c:v>
                </c:pt>
                <c:pt idx="135">
                  <c:v>1.1519173063162575</c:v>
                </c:pt>
                <c:pt idx="136">
                  <c:v>1.1606439525762291</c:v>
                </c:pt>
                <c:pt idx="137">
                  <c:v>1.1693705988362006</c:v>
                </c:pt>
                <c:pt idx="138">
                  <c:v>1.1780972450961724</c:v>
                </c:pt>
                <c:pt idx="139">
                  <c:v>1.1868238913561442</c:v>
                </c:pt>
                <c:pt idx="140">
                  <c:v>1.1955505376161157</c:v>
                </c:pt>
                <c:pt idx="141">
                  <c:v>1.2042771838760873</c:v>
                </c:pt>
                <c:pt idx="142">
                  <c:v>1.2130038301360591</c:v>
                </c:pt>
                <c:pt idx="143">
                  <c:v>1.2217304763960306</c:v>
                </c:pt>
                <c:pt idx="144">
                  <c:v>1.2304571226560022</c:v>
                </c:pt>
                <c:pt idx="145">
                  <c:v>1.2391837689159739</c:v>
                </c:pt>
                <c:pt idx="146">
                  <c:v>1.2479104151759457</c:v>
                </c:pt>
                <c:pt idx="147">
                  <c:v>1.2566370614359172</c:v>
                </c:pt>
                <c:pt idx="148">
                  <c:v>1.2653637076958888</c:v>
                </c:pt>
                <c:pt idx="149">
                  <c:v>1.2740903539558606</c:v>
                </c:pt>
                <c:pt idx="150">
                  <c:v>1.2828170002158323</c:v>
                </c:pt>
                <c:pt idx="151">
                  <c:v>1.2915436464758039</c:v>
                </c:pt>
                <c:pt idx="152">
                  <c:v>1.3002702927357754</c:v>
                </c:pt>
                <c:pt idx="153">
                  <c:v>1.3089969389957472</c:v>
                </c:pt>
                <c:pt idx="154">
                  <c:v>1.3177235852557188</c:v>
                </c:pt>
                <c:pt idx="155">
                  <c:v>1.3264502315156903</c:v>
                </c:pt>
                <c:pt idx="156">
                  <c:v>1.3351768777756621</c:v>
                </c:pt>
                <c:pt idx="157">
                  <c:v>1.3439035240356338</c:v>
                </c:pt>
                <c:pt idx="158">
                  <c:v>1.3526301702956054</c:v>
                </c:pt>
                <c:pt idx="159">
                  <c:v>1.3613568165555769</c:v>
                </c:pt>
                <c:pt idx="160">
                  <c:v>1.3700834628155485</c:v>
                </c:pt>
                <c:pt idx="161">
                  <c:v>1.3788101090755203</c:v>
                </c:pt>
                <c:pt idx="162">
                  <c:v>1.387536755335492</c:v>
                </c:pt>
                <c:pt idx="163">
                  <c:v>1.3962634015954636</c:v>
                </c:pt>
                <c:pt idx="164">
                  <c:v>1.4049900478554351</c:v>
                </c:pt>
                <c:pt idx="165">
                  <c:v>1.4137166941154069</c:v>
                </c:pt>
                <c:pt idx="166">
                  <c:v>1.4224433403753785</c:v>
                </c:pt>
                <c:pt idx="167">
                  <c:v>1.43116998663535</c:v>
                </c:pt>
                <c:pt idx="168">
                  <c:v>1.4398966328953218</c:v>
                </c:pt>
                <c:pt idx="169">
                  <c:v>1.4486232791552935</c:v>
                </c:pt>
                <c:pt idx="170">
                  <c:v>1.4573499254152653</c:v>
                </c:pt>
                <c:pt idx="171">
                  <c:v>1.4660765716752369</c:v>
                </c:pt>
                <c:pt idx="172">
                  <c:v>1.4748032179352084</c:v>
                </c:pt>
                <c:pt idx="173">
                  <c:v>1.4835298641951802</c:v>
                </c:pt>
                <c:pt idx="174">
                  <c:v>1.4922565104551517</c:v>
                </c:pt>
                <c:pt idx="175">
                  <c:v>1.5009831567151233</c:v>
                </c:pt>
                <c:pt idx="176">
                  <c:v>1.509709802975095</c:v>
                </c:pt>
                <c:pt idx="177">
                  <c:v>1.5184364492350666</c:v>
                </c:pt>
                <c:pt idx="178">
                  <c:v>1.5271630954950381</c:v>
                </c:pt>
                <c:pt idx="179">
                  <c:v>1.5358897417550099</c:v>
                </c:pt>
                <c:pt idx="180">
                  <c:v>1.5446163880149817</c:v>
                </c:pt>
                <c:pt idx="181">
                  <c:v>1.5533430342749535</c:v>
                </c:pt>
                <c:pt idx="182">
                  <c:v>1.562069680534925</c:v>
                </c:pt>
                <c:pt idx="183">
                  <c:v>1.5707963267948966</c:v>
                </c:pt>
                <c:pt idx="184">
                  <c:v>1.5795229730548681</c:v>
                </c:pt>
                <c:pt idx="185">
                  <c:v>1.5882496193148399</c:v>
                </c:pt>
                <c:pt idx="186">
                  <c:v>1.5969762655748114</c:v>
                </c:pt>
                <c:pt idx="187">
                  <c:v>1.605702911834783</c:v>
                </c:pt>
                <c:pt idx="188">
                  <c:v>1.6144295580947547</c:v>
                </c:pt>
                <c:pt idx="189">
                  <c:v>1.6231562043547263</c:v>
                </c:pt>
                <c:pt idx="190">
                  <c:v>1.6318828506146983</c:v>
                </c:pt>
                <c:pt idx="191">
                  <c:v>1.6406094968746698</c:v>
                </c:pt>
                <c:pt idx="192">
                  <c:v>1.6493361431346414</c:v>
                </c:pt>
                <c:pt idx="193">
                  <c:v>1.6580627893946132</c:v>
                </c:pt>
                <c:pt idx="194">
                  <c:v>1.6667894356545847</c:v>
                </c:pt>
                <c:pt idx="195">
                  <c:v>1.6755160819145563</c:v>
                </c:pt>
                <c:pt idx="196">
                  <c:v>1.684242728174528</c:v>
                </c:pt>
                <c:pt idx="197">
                  <c:v>1.6929693744344996</c:v>
                </c:pt>
                <c:pt idx="198">
                  <c:v>1.7016960206944711</c:v>
                </c:pt>
                <c:pt idx="199">
                  <c:v>1.7104226669544429</c:v>
                </c:pt>
                <c:pt idx="200">
                  <c:v>1.7191493132144144</c:v>
                </c:pt>
                <c:pt idx="201">
                  <c:v>1.7278759594743864</c:v>
                </c:pt>
                <c:pt idx="202">
                  <c:v>1.736602605734358</c:v>
                </c:pt>
                <c:pt idx="203">
                  <c:v>1.7453292519943295</c:v>
                </c:pt>
                <c:pt idx="204">
                  <c:v>1.7540558982543013</c:v>
                </c:pt>
                <c:pt idx="205">
                  <c:v>1.7627825445142729</c:v>
                </c:pt>
                <c:pt idx="206">
                  <c:v>1.7715091907742444</c:v>
                </c:pt>
                <c:pt idx="207">
                  <c:v>1.780235837034216</c:v>
                </c:pt>
                <c:pt idx="208">
                  <c:v>1.7889624832941877</c:v>
                </c:pt>
                <c:pt idx="209">
                  <c:v>1.7976891295541593</c:v>
                </c:pt>
                <c:pt idx="210">
                  <c:v>1.8064157758141308</c:v>
                </c:pt>
                <c:pt idx="211">
                  <c:v>1.8151424220741028</c:v>
                </c:pt>
                <c:pt idx="212">
                  <c:v>1.8238690683340744</c:v>
                </c:pt>
                <c:pt idx="213">
                  <c:v>1.8325957145940461</c:v>
                </c:pt>
                <c:pt idx="214">
                  <c:v>1.8413223608540177</c:v>
                </c:pt>
                <c:pt idx="215">
                  <c:v>1.8500490071139892</c:v>
                </c:pt>
                <c:pt idx="216">
                  <c:v>1.858775653373961</c:v>
                </c:pt>
                <c:pt idx="217">
                  <c:v>1.8675022996339325</c:v>
                </c:pt>
                <c:pt idx="218">
                  <c:v>1.8762289458939041</c:v>
                </c:pt>
                <c:pt idx="219">
                  <c:v>1.8849555921538759</c:v>
                </c:pt>
                <c:pt idx="220">
                  <c:v>1.8936822384138474</c:v>
                </c:pt>
                <c:pt idx="221">
                  <c:v>1.902408884673819</c:v>
                </c:pt>
                <c:pt idx="222">
                  <c:v>1.911135530933791</c:v>
                </c:pt>
                <c:pt idx="223">
                  <c:v>1.9198621771937625</c:v>
                </c:pt>
                <c:pt idx="224">
                  <c:v>1.9285888234537343</c:v>
                </c:pt>
                <c:pt idx="225">
                  <c:v>1.9373154697137058</c:v>
                </c:pt>
                <c:pt idx="226">
                  <c:v>1.9460421159736774</c:v>
                </c:pt>
                <c:pt idx="227">
                  <c:v>1.9547687622336491</c:v>
                </c:pt>
                <c:pt idx="228">
                  <c:v>1.9634954084936207</c:v>
                </c:pt>
                <c:pt idx="229">
                  <c:v>1.9722220547535922</c:v>
                </c:pt>
                <c:pt idx="230">
                  <c:v>1.9809487010135638</c:v>
                </c:pt>
                <c:pt idx="231">
                  <c:v>1.9896753472735356</c:v>
                </c:pt>
                <c:pt idx="232">
                  <c:v>1.9984019935335071</c:v>
                </c:pt>
                <c:pt idx="233">
                  <c:v>2.0071286397934789</c:v>
                </c:pt>
                <c:pt idx="234">
                  <c:v>2.0158552860534509</c:v>
                </c:pt>
                <c:pt idx="235">
                  <c:v>2.0245819323134224</c:v>
                </c:pt>
                <c:pt idx="236">
                  <c:v>2.033308578573394</c:v>
                </c:pt>
                <c:pt idx="237">
                  <c:v>2.0420352248333655</c:v>
                </c:pt>
                <c:pt idx="238">
                  <c:v>2.0507618710933371</c:v>
                </c:pt>
                <c:pt idx="239">
                  <c:v>2.0594885173533086</c:v>
                </c:pt>
                <c:pt idx="240">
                  <c:v>2.0682151636132806</c:v>
                </c:pt>
                <c:pt idx="241">
                  <c:v>2.0769418098732522</c:v>
                </c:pt>
                <c:pt idx="242">
                  <c:v>2.0856684561332237</c:v>
                </c:pt>
                <c:pt idx="243">
                  <c:v>2.0943951023931953</c:v>
                </c:pt>
                <c:pt idx="244">
                  <c:v>2.1031217486531673</c:v>
                </c:pt>
                <c:pt idx="245">
                  <c:v>2.1118483949131388</c:v>
                </c:pt>
                <c:pt idx="246">
                  <c:v>2.1205750411731104</c:v>
                </c:pt>
                <c:pt idx="247">
                  <c:v>2.1293016874330819</c:v>
                </c:pt>
                <c:pt idx="248">
                  <c:v>2.1380283336930535</c:v>
                </c:pt>
                <c:pt idx="249">
                  <c:v>2.1467549799530254</c:v>
                </c:pt>
                <c:pt idx="250">
                  <c:v>2.155481626212997</c:v>
                </c:pt>
                <c:pt idx="251">
                  <c:v>2.1642082724729685</c:v>
                </c:pt>
                <c:pt idx="252">
                  <c:v>2.1729349187329401</c:v>
                </c:pt>
                <c:pt idx="253">
                  <c:v>2.1816615649929116</c:v>
                </c:pt>
                <c:pt idx="254">
                  <c:v>2.1903882112528836</c:v>
                </c:pt>
                <c:pt idx="255">
                  <c:v>2.1991148575128552</c:v>
                </c:pt>
                <c:pt idx="256">
                  <c:v>2.2078415037728267</c:v>
                </c:pt>
                <c:pt idx="257">
                  <c:v>2.2165681500327987</c:v>
                </c:pt>
                <c:pt idx="258">
                  <c:v>2.2252947962927703</c:v>
                </c:pt>
                <c:pt idx="259">
                  <c:v>2.2340214425527418</c:v>
                </c:pt>
                <c:pt idx="260">
                  <c:v>2.2427480888127134</c:v>
                </c:pt>
                <c:pt idx="261">
                  <c:v>2.2514747350726849</c:v>
                </c:pt>
                <c:pt idx="262">
                  <c:v>2.2602013813326565</c:v>
                </c:pt>
                <c:pt idx="263">
                  <c:v>2.2689280275926285</c:v>
                </c:pt>
                <c:pt idx="264">
                  <c:v>2.2776546738526</c:v>
                </c:pt>
                <c:pt idx="265">
                  <c:v>2.286381320112572</c:v>
                </c:pt>
                <c:pt idx="266">
                  <c:v>2.2951079663725436</c:v>
                </c:pt>
                <c:pt idx="267">
                  <c:v>2.3038346126325151</c:v>
                </c:pt>
                <c:pt idx="268">
                  <c:v>2.3125612588924866</c:v>
                </c:pt>
                <c:pt idx="269">
                  <c:v>2.3212879051524582</c:v>
                </c:pt>
                <c:pt idx="270">
                  <c:v>2.3300145514124297</c:v>
                </c:pt>
                <c:pt idx="271">
                  <c:v>2.3387411976724013</c:v>
                </c:pt>
                <c:pt idx="272">
                  <c:v>2.3474678439323733</c:v>
                </c:pt>
                <c:pt idx="273">
                  <c:v>2.3561944901923448</c:v>
                </c:pt>
                <c:pt idx="274">
                  <c:v>2.3649211364523164</c:v>
                </c:pt>
                <c:pt idx="275">
                  <c:v>2.3736477827122884</c:v>
                </c:pt>
                <c:pt idx="276">
                  <c:v>2.3823744289722599</c:v>
                </c:pt>
                <c:pt idx="277">
                  <c:v>2.3911010752322315</c:v>
                </c:pt>
                <c:pt idx="278">
                  <c:v>2.399827721492203</c:v>
                </c:pt>
                <c:pt idx="279">
                  <c:v>2.4085543677521746</c:v>
                </c:pt>
                <c:pt idx="280">
                  <c:v>2.4172810140121466</c:v>
                </c:pt>
                <c:pt idx="281">
                  <c:v>2.4260076602721181</c:v>
                </c:pt>
                <c:pt idx="282">
                  <c:v>2.4347343065320897</c:v>
                </c:pt>
                <c:pt idx="283">
                  <c:v>2.4434609527920612</c:v>
                </c:pt>
                <c:pt idx="284">
                  <c:v>2.4521875990520328</c:v>
                </c:pt>
                <c:pt idx="285">
                  <c:v>2.4609142453120043</c:v>
                </c:pt>
                <c:pt idx="286">
                  <c:v>2.4696408915719763</c:v>
                </c:pt>
                <c:pt idx="287">
                  <c:v>2.4783675378319479</c:v>
                </c:pt>
                <c:pt idx="288">
                  <c:v>2.4870941840919198</c:v>
                </c:pt>
                <c:pt idx="289">
                  <c:v>2.4958208303518914</c:v>
                </c:pt>
                <c:pt idx="290">
                  <c:v>2.5045474766118629</c:v>
                </c:pt>
                <c:pt idx="291">
                  <c:v>2.5132741228718345</c:v>
                </c:pt>
                <c:pt idx="292">
                  <c:v>2.522000769131806</c:v>
                </c:pt>
                <c:pt idx="293">
                  <c:v>2.5307274153917776</c:v>
                </c:pt>
                <c:pt idx="294">
                  <c:v>2.5394540616517491</c:v>
                </c:pt>
                <c:pt idx="295">
                  <c:v>2.5481807079117211</c:v>
                </c:pt>
                <c:pt idx="296">
                  <c:v>2.5569073541716927</c:v>
                </c:pt>
                <c:pt idx="297">
                  <c:v>2.5656340004316647</c:v>
                </c:pt>
                <c:pt idx="298">
                  <c:v>2.5743606466916362</c:v>
                </c:pt>
                <c:pt idx="299">
                  <c:v>2.5830872929516078</c:v>
                </c:pt>
                <c:pt idx="300">
                  <c:v>2.5918139392115793</c:v>
                </c:pt>
                <c:pt idx="301">
                  <c:v>2.6005405854715509</c:v>
                </c:pt>
                <c:pt idx="302">
                  <c:v>2.6092672317315224</c:v>
                </c:pt>
                <c:pt idx="303">
                  <c:v>2.6179938779914944</c:v>
                </c:pt>
                <c:pt idx="304">
                  <c:v>2.626720524251466</c:v>
                </c:pt>
                <c:pt idx="305">
                  <c:v>2.6354471705114375</c:v>
                </c:pt>
                <c:pt idx="306">
                  <c:v>2.6441738167714091</c:v>
                </c:pt>
                <c:pt idx="307">
                  <c:v>2.6529004630313806</c:v>
                </c:pt>
                <c:pt idx="308">
                  <c:v>2.6616271092913526</c:v>
                </c:pt>
                <c:pt idx="309">
                  <c:v>2.6703537555513241</c:v>
                </c:pt>
                <c:pt idx="310">
                  <c:v>2.6790804018112957</c:v>
                </c:pt>
                <c:pt idx="311">
                  <c:v>2.6878070480712677</c:v>
                </c:pt>
                <c:pt idx="312">
                  <c:v>2.6965336943312392</c:v>
                </c:pt>
                <c:pt idx="313">
                  <c:v>2.7052603405912108</c:v>
                </c:pt>
                <c:pt idx="314">
                  <c:v>2.7139869868511823</c:v>
                </c:pt>
                <c:pt idx="315">
                  <c:v>2.7227136331111539</c:v>
                </c:pt>
                <c:pt idx="316">
                  <c:v>2.7314402793711254</c:v>
                </c:pt>
                <c:pt idx="317">
                  <c:v>2.740166925631097</c:v>
                </c:pt>
                <c:pt idx="318">
                  <c:v>2.748893571891069</c:v>
                </c:pt>
                <c:pt idx="319">
                  <c:v>2.7576202181510405</c:v>
                </c:pt>
                <c:pt idx="320">
                  <c:v>2.7663468644110125</c:v>
                </c:pt>
                <c:pt idx="321">
                  <c:v>2.7750735106709841</c:v>
                </c:pt>
                <c:pt idx="322">
                  <c:v>2.7838001569309556</c:v>
                </c:pt>
                <c:pt idx="323">
                  <c:v>2.7925268031909272</c:v>
                </c:pt>
                <c:pt idx="324">
                  <c:v>2.8012534494508987</c:v>
                </c:pt>
                <c:pt idx="325">
                  <c:v>2.8099800957108703</c:v>
                </c:pt>
                <c:pt idx="326">
                  <c:v>2.8187067419708423</c:v>
                </c:pt>
                <c:pt idx="327">
                  <c:v>2.8274333882308138</c:v>
                </c:pt>
                <c:pt idx="328">
                  <c:v>2.8361600344907854</c:v>
                </c:pt>
                <c:pt idx="329">
                  <c:v>2.8448866807507569</c:v>
                </c:pt>
                <c:pt idx="330">
                  <c:v>2.8536133270107289</c:v>
                </c:pt>
                <c:pt idx="331">
                  <c:v>2.8623399732707</c:v>
                </c:pt>
                <c:pt idx="332">
                  <c:v>2.871066619530672</c:v>
                </c:pt>
                <c:pt idx="333">
                  <c:v>2.8797932657906435</c:v>
                </c:pt>
                <c:pt idx="334">
                  <c:v>2.8885199120506155</c:v>
                </c:pt>
                <c:pt idx="335">
                  <c:v>2.8972465583105871</c:v>
                </c:pt>
                <c:pt idx="336">
                  <c:v>2.9059732045705586</c:v>
                </c:pt>
                <c:pt idx="337">
                  <c:v>2.9146998508305306</c:v>
                </c:pt>
                <c:pt idx="338">
                  <c:v>2.9234264970905017</c:v>
                </c:pt>
                <c:pt idx="339">
                  <c:v>2.9321531433504737</c:v>
                </c:pt>
                <c:pt idx="340">
                  <c:v>2.9408797896104448</c:v>
                </c:pt>
                <c:pt idx="341">
                  <c:v>2.9496064358704168</c:v>
                </c:pt>
                <c:pt idx="342">
                  <c:v>2.9583330821303884</c:v>
                </c:pt>
                <c:pt idx="343">
                  <c:v>2.9670597283903604</c:v>
                </c:pt>
                <c:pt idx="344">
                  <c:v>2.9757863746503315</c:v>
                </c:pt>
                <c:pt idx="345">
                  <c:v>2.9845130209103035</c:v>
                </c:pt>
                <c:pt idx="346">
                  <c:v>2.9932396671702755</c:v>
                </c:pt>
                <c:pt idx="347">
                  <c:v>3.0019663134302466</c:v>
                </c:pt>
                <c:pt idx="348">
                  <c:v>3.0106929596902186</c:v>
                </c:pt>
                <c:pt idx="349">
                  <c:v>3.0194196059501901</c:v>
                </c:pt>
                <c:pt idx="350">
                  <c:v>3.0281462522101616</c:v>
                </c:pt>
                <c:pt idx="351">
                  <c:v>3.0368728984701332</c:v>
                </c:pt>
                <c:pt idx="352">
                  <c:v>3.0455995447301052</c:v>
                </c:pt>
                <c:pt idx="353">
                  <c:v>3.0543261909900763</c:v>
                </c:pt>
                <c:pt idx="354">
                  <c:v>3.0630528372500483</c:v>
                </c:pt>
                <c:pt idx="355">
                  <c:v>3.0717794835100198</c:v>
                </c:pt>
                <c:pt idx="356">
                  <c:v>3.0805061297699914</c:v>
                </c:pt>
                <c:pt idx="357">
                  <c:v>3.0892327760299634</c:v>
                </c:pt>
                <c:pt idx="358">
                  <c:v>3.0979594222899349</c:v>
                </c:pt>
                <c:pt idx="359">
                  <c:v>3.1066860685499069</c:v>
                </c:pt>
                <c:pt idx="360">
                  <c:v>3.115412714809878</c:v>
                </c:pt>
                <c:pt idx="361">
                  <c:v>3.12413936106985</c:v>
                </c:pt>
                <c:pt idx="362">
                  <c:v>3.1328660073298211</c:v>
                </c:pt>
                <c:pt idx="363">
                  <c:v>3.1415926535897931</c:v>
                </c:pt>
              </c:numCache>
            </c:numRef>
          </c:xVal>
          <c:yVal>
            <c:numRef>
              <c:f>变压器设计!$AO$7:$AO$370</c:f>
              <c:numCache>
                <c:formatCode>General</c:formatCode>
                <c:ptCount val="364"/>
                <c:pt idx="0">
                  <c:v>187.41790299379647</c:v>
                </c:pt>
                <c:pt idx="1">
                  <c:v>187.09700866487864</c:v>
                </c:pt>
                <c:pt idx="2">
                  <c:v>186.77723563152421</c:v>
                </c:pt>
                <c:pt idx="3">
                  <c:v>186.45860225702214</c:v>
                </c:pt>
                <c:pt idx="4">
                  <c:v>186.14112661203882</c:v>
                </c:pt>
                <c:pt idx="5">
                  <c:v>185.82482647685023</c:v>
                </c:pt>
                <c:pt idx="6">
                  <c:v>185.50971934361499</c:v>
                </c:pt>
                <c:pt idx="7">
                  <c:v>185.19582241868576</c:v>
                </c:pt>
                <c:pt idx="8">
                  <c:v>184.88315262495786</c:v>
                </c:pt>
                <c:pt idx="9">
                  <c:v>184.57172660425258</c:v>
                </c:pt>
                <c:pt idx="10">
                  <c:v>184.26156071973406</c:v>
                </c:pt>
                <c:pt idx="11">
                  <c:v>183.95267105835731</c:v>
                </c:pt>
                <c:pt idx="12">
                  <c:v>183.64507343334606</c:v>
                </c:pt>
                <c:pt idx="13">
                  <c:v>183.33878338669862</c:v>
                </c:pt>
                <c:pt idx="14">
                  <c:v>183.03381619172035</c:v>
                </c:pt>
                <c:pt idx="15">
                  <c:v>182.7301868555802</c:v>
                </c:pt>
                <c:pt idx="16">
                  <c:v>182.42791012189119</c:v>
                </c:pt>
                <c:pt idx="17">
                  <c:v>182.12700047331182</c:v>
                </c:pt>
                <c:pt idx="18">
                  <c:v>181.82747213416792</c:v>
                </c:pt>
                <c:pt idx="19">
                  <c:v>181.5293390730925</c:v>
                </c:pt>
                <c:pt idx="20">
                  <c:v>181.23261500568333</c:v>
                </c:pt>
                <c:pt idx="21">
                  <c:v>180.93731339717561</c:v>
                </c:pt>
                <c:pt idx="22">
                  <c:v>180.64344746512896</c:v>
                </c:pt>
                <c:pt idx="23">
                  <c:v>180.35103018212743</c:v>
                </c:pt>
                <c:pt idx="24">
                  <c:v>180.06007427849096</c:v>
                </c:pt>
                <c:pt idx="25">
                  <c:v>179.77059224499661</c:v>
                </c:pt>
                <c:pt idx="26">
                  <c:v>179.18642868384254</c:v>
                </c:pt>
                <c:pt idx="27">
                  <c:v>175.6034693922812</c:v>
                </c:pt>
                <c:pt idx="28">
                  <c:v>172.14609743277097</c:v>
                </c:pt>
                <c:pt idx="29">
                  <c:v>168.80830179689718</c:v>
                </c:pt>
                <c:pt idx="30">
                  <c:v>165.58444476702198</c:v>
                </c:pt>
                <c:pt idx="31">
                  <c:v>162.46923349759987</c:v>
                </c:pt>
                <c:pt idx="32">
                  <c:v>159.45769415290735</c:v>
                </c:pt>
                <c:pt idx="33">
                  <c:v>156.54514833687057</c:v>
                </c:pt>
                <c:pt idx="34">
                  <c:v>153.72719158145406</c:v>
                </c:pt>
                <c:pt idx="35">
                  <c:v>150.99967368687854</c:v>
                </c:pt>
                <c:pt idx="36">
                  <c:v>148.35868073032722</c:v>
                </c:pt>
                <c:pt idx="37">
                  <c:v>145.80051858025718</c:v>
                </c:pt>
                <c:pt idx="40">
                  <c:v>143.32169777135556</c:v>
                </c:pt>
                <c:pt idx="41">
                  <c:v>140.9189196109152</c:v>
                </c:pt>
                <c:pt idx="42">
                  <c:v>138.58906340124315</c:v>
                </c:pt>
                <c:pt idx="43">
                  <c:v>136.32917467491086</c:v>
                </c:pt>
                <c:pt idx="45">
                  <c:v>134.13645435041542</c:v>
                </c:pt>
                <c:pt idx="46">
                  <c:v>132.00824872533948</c:v>
                </c:pt>
                <c:pt idx="47">
                  <c:v>129.9420402325249</c:v>
                </c:pt>
                <c:pt idx="48">
                  <c:v>127.9354388922514</c:v>
                </c:pt>
                <c:pt idx="49">
                  <c:v>125.98617440005364</c:v>
                </c:pt>
                <c:pt idx="50">
                  <c:v>124.09208879572215</c:v>
                </c:pt>
                <c:pt idx="51">
                  <c:v>122.25112966430017</c:v>
                </c:pt>
                <c:pt idx="52">
                  <c:v>120.46134382458928</c:v>
                </c:pt>
                <c:pt idx="53">
                  <c:v>118.72087146487975</c:v>
                </c:pt>
                <c:pt idx="54">
                  <c:v>117.02794068938049</c:v>
                </c:pt>
                <c:pt idx="55">
                  <c:v>115.38086244219437</c:v>
                </c:pt>
                <c:pt idx="56">
                  <c:v>113.77802577870862</c:v>
                </c:pt>
                <c:pt idx="57">
                  <c:v>112.21789345698747</c:v>
                </c:pt>
                <c:pt idx="58">
                  <c:v>110.69899782419891</c:v>
                </c:pt>
                <c:pt idx="59">
                  <c:v>109.21993697530937</c:v>
                </c:pt>
                <c:pt idx="60">
                  <c:v>107.77937116326672</c:v>
                </c:pt>
                <c:pt idx="61">
                  <c:v>106.37601944168446</c:v>
                </c:pt>
                <c:pt idx="62">
                  <c:v>105.00865652266184</c:v>
                </c:pt>
                <c:pt idx="63">
                  <c:v>103.67610983384019</c:v>
                </c:pt>
                <c:pt idx="64">
                  <c:v>102.37725676012693</c:v>
                </c:pt>
                <c:pt idx="65">
                  <c:v>101.11102205672128</c:v>
                </c:pt>
                <c:pt idx="66">
                  <c:v>99.87637542117254</c:v>
                </c:pt>
                <c:pt idx="67">
                  <c:v>98.672329213194359</c:v>
                </c:pt>
                <c:pt idx="68">
                  <c:v>97.497936311864621</c:v>
                </c:pt>
                <c:pt idx="69">
                  <c:v>96.352288100663102</c:v>
                </c:pt>
                <c:pt idx="70">
                  <c:v>95.234512571551321</c:v>
                </c:pt>
                <c:pt idx="71">
                  <c:v>94.143772539982891</c:v>
                </c:pt>
                <c:pt idx="72">
                  <c:v>93.079263963359907</c:v>
                </c:pt>
                <c:pt idx="73">
                  <c:v>92.040214356020911</c:v>
                </c:pt>
                <c:pt idx="74">
                  <c:v>91.025881294371175</c:v>
                </c:pt>
                <c:pt idx="75">
                  <c:v>90.035551006243807</c:v>
                </c:pt>
                <c:pt idx="76">
                  <c:v>89.068537039019503</c:v>
                </c:pt>
                <c:pt idx="77">
                  <c:v>88.12417900143619</c:v>
                </c:pt>
                <c:pt idx="78">
                  <c:v>87.201841374388465</c:v>
                </c:pt>
                <c:pt idx="79">
                  <c:v>86.300912386357155</c:v>
                </c:pt>
                <c:pt idx="80">
                  <c:v>85.420802949421216</c:v>
                </c:pt>
                <c:pt idx="81">
                  <c:v>84.560945652091732</c:v>
                </c:pt>
                <c:pt idx="82">
                  <c:v>83.720793805471899</c:v>
                </c:pt>
                <c:pt idx="83">
                  <c:v>82.899820539491799</c:v>
                </c:pt>
                <c:pt idx="84">
                  <c:v>82.097517946190123</c:v>
                </c:pt>
                <c:pt idx="85">
                  <c:v>81.313396267223993</c:v>
                </c:pt>
                <c:pt idx="86">
                  <c:v>80.546983122978602</c:v>
                </c:pt>
                <c:pt idx="87">
                  <c:v>79.797822780826507</c:v>
                </c:pt>
                <c:pt idx="88">
                  <c:v>79.065475460249161</c:v>
                </c:pt>
                <c:pt idx="89">
                  <c:v>78.349516672685908</c:v>
                </c:pt>
                <c:pt idx="90">
                  <c:v>77.649536594115446</c:v>
                </c:pt>
                <c:pt idx="91">
                  <c:v>76.965139468505029</c:v>
                </c:pt>
                <c:pt idx="92">
                  <c:v>76.295943040383378</c:v>
                </c:pt>
                <c:pt idx="93">
                  <c:v>75.641578014905377</c:v>
                </c:pt>
                <c:pt idx="94">
                  <c:v>75.001687543879925</c:v>
                </c:pt>
                <c:pt idx="95">
                  <c:v>74.37592673632993</c:v>
                </c:pt>
                <c:pt idx="96">
                  <c:v>73.76396219224209</c:v>
                </c:pt>
                <c:pt idx="97">
                  <c:v>73.165471558248214</c:v>
                </c:pt>
                <c:pt idx="98">
                  <c:v>72.58014310405764</c:v>
                </c:pt>
                <c:pt idx="99">
                  <c:v>72.007675318532094</c:v>
                </c:pt>
                <c:pt idx="100">
                  <c:v>71.447776524362013</c:v>
                </c:pt>
                <c:pt idx="101">
                  <c:v>70.900164510366579</c:v>
                </c:pt>
                <c:pt idx="102">
                  <c:v>70.364566180497846</c:v>
                </c:pt>
                <c:pt idx="103">
                  <c:v>69.840717218683835</c:v>
                </c:pt>
                <c:pt idx="104">
                  <c:v>69.328361768697164</c:v>
                </c:pt>
                <c:pt idx="105">
                  <c:v>68.827252128283646</c:v>
                </c:pt>
                <c:pt idx="106">
                  <c:v>68.33714845682826</c:v>
                </c:pt>
                <c:pt idx="107">
                  <c:v>67.857818495880366</c:v>
                </c:pt>
                <c:pt idx="108">
                  <c:v>67.389037301896053</c:v>
                </c:pt>
                <c:pt idx="109">
                  <c:v>66.930586990594492</c:v>
                </c:pt>
                <c:pt idx="110">
                  <c:v>66.48225649235799</c:v>
                </c:pt>
                <c:pt idx="111">
                  <c:v>66.043841318137979</c:v>
                </c:pt>
                <c:pt idx="112">
                  <c:v>65.615143335359136</c:v>
                </c:pt>
                <c:pt idx="113">
                  <c:v>65.195970553342008</c:v>
                </c:pt>
                <c:pt idx="114">
                  <c:v>64.786136917791396</c:v>
                </c:pt>
                <c:pt idx="115">
                  <c:v>64.385462113921577</c:v>
                </c:pt>
                <c:pt idx="116">
                  <c:v>63.993771377814035</c:v>
                </c:pt>
                <c:pt idx="117">
                  <c:v>63.61089531562429</c:v>
                </c:pt>
                <c:pt idx="118">
                  <c:v>63.236669730275658</c:v>
                </c:pt>
                <c:pt idx="119">
                  <c:v>62.870935455296689</c:v>
                </c:pt>
                <c:pt idx="120">
                  <c:v>62.513538195477793</c:v>
                </c:pt>
                <c:pt idx="121">
                  <c:v>62.164328374039066</c:v>
                </c:pt>
                <c:pt idx="122">
                  <c:v>61.82316098601838</c:v>
                </c:pt>
                <c:pt idx="123">
                  <c:v>61.489895457602849</c:v>
                </c:pt>
                <c:pt idx="124">
                  <c:v>61.164395511142651</c:v>
                </c:pt>
                <c:pt idx="125">
                  <c:v>60.846529035598124</c:v>
                </c:pt>
                <c:pt idx="126">
                  <c:v>60.53616796218509</c:v>
                </c:pt>
                <c:pt idx="127">
                  <c:v>60.233188144994848</c:v>
                </c:pt>
                <c:pt idx="128">
                  <c:v>59.937469246376551</c:v>
                </c:pt>
                <c:pt idx="129">
                  <c:v>59.648894626880889</c:v>
                </c:pt>
                <c:pt idx="130">
                  <c:v>59.367351239573694</c:v>
                </c:pt>
                <c:pt idx="131">
                  <c:v>59.092729528538101</c:v>
                </c:pt>
                <c:pt idx="132">
                  <c:v>58.824923331392476</c:v>
                </c:pt>
                <c:pt idx="133">
                  <c:v>58.563829785660516</c:v>
                </c:pt>
                <c:pt idx="134">
                  <c:v>58.309349238837676</c:v>
                </c:pt>
                <c:pt idx="135">
                  <c:v>58.061385162005749</c:v>
                </c:pt>
                <c:pt idx="136">
                  <c:v>57.819844066854898</c:v>
                </c:pt>
                <c:pt idx="137">
                  <c:v>57.584635425979471</c:v>
                </c:pt>
                <c:pt idx="138">
                  <c:v>57.355671596320015</c:v>
                </c:pt>
                <c:pt idx="139">
                  <c:v>57.132867745630733</c:v>
                </c:pt>
                <c:pt idx="140">
                  <c:v>56.916141781856979</c:v>
                </c:pt>
                <c:pt idx="141">
                  <c:v>56.705414285313466</c:v>
                </c:pt>
                <c:pt idx="142">
                  <c:v>56.500608443558654</c:v>
                </c:pt>
                <c:pt idx="143">
                  <c:v>56.301649988866657</c:v>
                </c:pt>
                <c:pt idx="144">
                  <c:v>56.108467138201718</c:v>
                </c:pt>
                <c:pt idx="145">
                  <c:v>55.920990535605952</c:v>
                </c:pt>
                <c:pt idx="146">
                  <c:v>55.739153196914735</c:v>
                </c:pt>
                <c:pt idx="147">
                  <c:v>55.562890456718399</c:v>
                </c:pt>
                <c:pt idx="148">
                  <c:v>55.392139917493211</c:v>
                </c:pt>
                <c:pt idx="149">
                  <c:v>55.226841400827659</c:v>
                </c:pt>
                <c:pt idx="150">
                  <c:v>55.066936900674513</c:v>
                </c:pt>
                <c:pt idx="151">
                  <c:v>54.912370538561845</c:v>
                </c:pt>
                <c:pt idx="152">
                  <c:v>54.763088520699846</c:v>
                </c:pt>
                <c:pt idx="153">
                  <c:v>54.619039096923366</c:v>
                </c:pt>
                <c:pt idx="154">
                  <c:v>54.480172521412946</c:v>
                </c:pt>
                <c:pt idx="155">
                  <c:v>54.346441015140144</c:v>
                </c:pt>
                <c:pt idx="156">
                  <c:v>54.217798729985581</c:v>
                </c:pt>
                <c:pt idx="157">
                  <c:v>54.094201714480803</c:v>
                </c:pt>
                <c:pt idx="158">
                  <c:v>53.975607881127651</c:v>
                </c:pt>
                <c:pt idx="159">
                  <c:v>53.861976975250968</c:v>
                </c:pt>
                <c:pt idx="160">
                  <c:v>53.753270545343142</c:v>
                </c:pt>
                <c:pt idx="161">
                  <c:v>53.649451914861118</c:v>
                </c:pt>
                <c:pt idx="162">
                  <c:v>53.550486155438392</c:v>
                </c:pt>
                <c:pt idx="163">
                  <c:v>53.456340061476865</c:v>
                </c:pt>
                <c:pt idx="164">
                  <c:v>53.366982126085446</c:v>
                </c:pt>
                <c:pt idx="165">
                  <c:v>53.282382518333854</c:v>
                </c:pt>
                <c:pt idx="166">
                  <c:v>53.202513061792438</c:v>
                </c:pt>
                <c:pt idx="167">
                  <c:v>53.127347214330072</c:v>
                </c:pt>
                <c:pt idx="168">
                  <c:v>53.056860049144518</c:v>
                </c:pt>
                <c:pt idx="169">
                  <c:v>52.99102823700072</c:v>
                </c:pt>
                <c:pt idx="170">
                  <c:v>52.929830029654617</c:v>
                </c:pt>
                <c:pt idx="171">
                  <c:v>52.873245244441392</c:v>
                </c:pt>
                <c:pt idx="172">
                  <c:v>52.821255250008718</c:v>
                </c:pt>
                <c:pt idx="173">
                  <c:v>52.773842953177009</c:v>
                </c:pt>
                <c:pt idx="174">
                  <c:v>52.730992786910107</c:v>
                </c:pt>
                <c:pt idx="175">
                  <c:v>52.692690699381608</c:v>
                </c:pt>
                <c:pt idx="176">
                  <c:v>52.658924144122757</c:v>
                </c:pt>
                <c:pt idx="177">
                  <c:v>52.629682071240147</c:v>
                </c:pt>
                <c:pt idx="178">
                  <c:v>52.604954919691835</c:v>
                </c:pt>
                <c:pt idx="179">
                  <c:v>52.584734610612607</c:v>
                </c:pt>
                <c:pt idx="180">
                  <c:v>52.569014541679948</c:v>
                </c:pt>
                <c:pt idx="181">
                  <c:v>52.557789582513969</c:v>
                </c:pt>
                <c:pt idx="182">
                  <c:v>52.551056071105243</c:v>
                </c:pt>
                <c:pt idx="183">
                  <c:v>52.54881181126656</c:v>
                </c:pt>
                <c:pt idx="184">
                  <c:v>52.551056071105243</c:v>
                </c:pt>
                <c:pt idx="185">
                  <c:v>52.557789582513969</c:v>
                </c:pt>
                <c:pt idx="186">
                  <c:v>52.569014541679948</c:v>
                </c:pt>
                <c:pt idx="187">
                  <c:v>52.584734610612607</c:v>
                </c:pt>
                <c:pt idx="188">
                  <c:v>52.604954919691835</c:v>
                </c:pt>
                <c:pt idx="189">
                  <c:v>52.629682071240147</c:v>
                </c:pt>
                <c:pt idx="190">
                  <c:v>52.658924144122757</c:v>
                </c:pt>
                <c:pt idx="191">
                  <c:v>52.692690699381608</c:v>
                </c:pt>
                <c:pt idx="192">
                  <c:v>52.730992786910107</c:v>
                </c:pt>
                <c:pt idx="193">
                  <c:v>52.773842953177009</c:v>
                </c:pt>
                <c:pt idx="194">
                  <c:v>52.821255250008718</c:v>
                </c:pt>
                <c:pt idx="195">
                  <c:v>52.873245244441385</c:v>
                </c:pt>
                <c:pt idx="196">
                  <c:v>52.929830029654617</c:v>
                </c:pt>
                <c:pt idx="197">
                  <c:v>52.99102823700072</c:v>
                </c:pt>
                <c:pt idx="198">
                  <c:v>53.056860049144518</c:v>
                </c:pt>
                <c:pt idx="199">
                  <c:v>53.127347214330072</c:v>
                </c:pt>
                <c:pt idx="200">
                  <c:v>53.202513061792438</c:v>
                </c:pt>
                <c:pt idx="201">
                  <c:v>53.282382518333854</c:v>
                </c:pt>
                <c:pt idx="202">
                  <c:v>53.366982126085446</c:v>
                </c:pt>
                <c:pt idx="203">
                  <c:v>53.456340061476865</c:v>
                </c:pt>
                <c:pt idx="204">
                  <c:v>53.550486155438392</c:v>
                </c:pt>
                <c:pt idx="205">
                  <c:v>53.649451914861118</c:v>
                </c:pt>
                <c:pt idx="206">
                  <c:v>53.753270545343142</c:v>
                </c:pt>
                <c:pt idx="207">
                  <c:v>53.861976975250954</c:v>
                </c:pt>
                <c:pt idx="208">
                  <c:v>53.975607881127651</c:v>
                </c:pt>
                <c:pt idx="209">
                  <c:v>54.094201714480803</c:v>
                </c:pt>
                <c:pt idx="210">
                  <c:v>54.21779872998556</c:v>
                </c:pt>
                <c:pt idx="211">
                  <c:v>54.346441015140144</c:v>
                </c:pt>
                <c:pt idx="212">
                  <c:v>54.480172521412946</c:v>
                </c:pt>
                <c:pt idx="213">
                  <c:v>54.619039096923366</c:v>
                </c:pt>
                <c:pt idx="214">
                  <c:v>54.763088520699846</c:v>
                </c:pt>
                <c:pt idx="215">
                  <c:v>54.912370538561845</c:v>
                </c:pt>
                <c:pt idx="216">
                  <c:v>55.066936900674513</c:v>
                </c:pt>
                <c:pt idx="217">
                  <c:v>55.226841400827659</c:v>
                </c:pt>
                <c:pt idx="218">
                  <c:v>55.392139917493211</c:v>
                </c:pt>
                <c:pt idx="219">
                  <c:v>55.562890456718399</c:v>
                </c:pt>
                <c:pt idx="220">
                  <c:v>55.739153196914721</c:v>
                </c:pt>
                <c:pt idx="221">
                  <c:v>55.920990535605952</c:v>
                </c:pt>
                <c:pt idx="222">
                  <c:v>56.108467138201718</c:v>
                </c:pt>
                <c:pt idx="223">
                  <c:v>56.30164998886665</c:v>
                </c:pt>
                <c:pt idx="224">
                  <c:v>56.500608443558654</c:v>
                </c:pt>
                <c:pt idx="225">
                  <c:v>56.705414285313466</c:v>
                </c:pt>
                <c:pt idx="226">
                  <c:v>56.916141781856979</c:v>
                </c:pt>
                <c:pt idx="227">
                  <c:v>57.132867745630733</c:v>
                </c:pt>
                <c:pt idx="228">
                  <c:v>57.355671596320015</c:v>
                </c:pt>
                <c:pt idx="229">
                  <c:v>57.584635425979457</c:v>
                </c:pt>
                <c:pt idx="230">
                  <c:v>57.819844066854898</c:v>
                </c:pt>
                <c:pt idx="231">
                  <c:v>58.061385162005749</c:v>
                </c:pt>
                <c:pt idx="232">
                  <c:v>58.309349238837662</c:v>
                </c:pt>
                <c:pt idx="233">
                  <c:v>58.563829785660502</c:v>
                </c:pt>
                <c:pt idx="234">
                  <c:v>58.824923331392476</c:v>
                </c:pt>
                <c:pt idx="235">
                  <c:v>59.092729528538108</c:v>
                </c:pt>
                <c:pt idx="236">
                  <c:v>59.367351239573708</c:v>
                </c:pt>
                <c:pt idx="237">
                  <c:v>59.648894626880889</c:v>
                </c:pt>
                <c:pt idx="238">
                  <c:v>59.937469246376544</c:v>
                </c:pt>
                <c:pt idx="239">
                  <c:v>60.233188144994834</c:v>
                </c:pt>
                <c:pt idx="240">
                  <c:v>60.53616796218509</c:v>
                </c:pt>
                <c:pt idx="241">
                  <c:v>60.84652903559811</c:v>
                </c:pt>
                <c:pt idx="242">
                  <c:v>61.164395511142651</c:v>
                </c:pt>
                <c:pt idx="243">
                  <c:v>61.489895457602834</c:v>
                </c:pt>
                <c:pt idx="244">
                  <c:v>61.82316098601838</c:v>
                </c:pt>
                <c:pt idx="245">
                  <c:v>62.164328374039066</c:v>
                </c:pt>
                <c:pt idx="246">
                  <c:v>62.513538195477771</c:v>
                </c:pt>
                <c:pt idx="247">
                  <c:v>62.870935455296681</c:v>
                </c:pt>
                <c:pt idx="248">
                  <c:v>63.236669730275644</c:v>
                </c:pt>
                <c:pt idx="249">
                  <c:v>63.61089531562429</c:v>
                </c:pt>
                <c:pt idx="250">
                  <c:v>63.993771377814021</c:v>
                </c:pt>
                <c:pt idx="251">
                  <c:v>64.385462113921577</c:v>
                </c:pt>
                <c:pt idx="252">
                  <c:v>64.786136917791382</c:v>
                </c:pt>
                <c:pt idx="253">
                  <c:v>65.195970553341994</c:v>
                </c:pt>
                <c:pt idx="254">
                  <c:v>65.615143335359122</c:v>
                </c:pt>
                <c:pt idx="255">
                  <c:v>66.043841318137979</c:v>
                </c:pt>
                <c:pt idx="256">
                  <c:v>66.48225649235799</c:v>
                </c:pt>
                <c:pt idx="257">
                  <c:v>66.930586990594492</c:v>
                </c:pt>
                <c:pt idx="258">
                  <c:v>67.389037301896053</c:v>
                </c:pt>
                <c:pt idx="259">
                  <c:v>67.857818495880366</c:v>
                </c:pt>
                <c:pt idx="260">
                  <c:v>68.337148456828245</c:v>
                </c:pt>
                <c:pt idx="261">
                  <c:v>68.827252128283618</c:v>
                </c:pt>
                <c:pt idx="262">
                  <c:v>69.328361768697164</c:v>
                </c:pt>
                <c:pt idx="263">
                  <c:v>69.840717218683835</c:v>
                </c:pt>
                <c:pt idx="264">
                  <c:v>70.364566180497846</c:v>
                </c:pt>
                <c:pt idx="265">
                  <c:v>70.900164510366594</c:v>
                </c:pt>
                <c:pt idx="266">
                  <c:v>71.447776524362013</c:v>
                </c:pt>
                <c:pt idx="267">
                  <c:v>72.007675318532094</c:v>
                </c:pt>
                <c:pt idx="268">
                  <c:v>72.58014310405764</c:v>
                </c:pt>
                <c:pt idx="269">
                  <c:v>73.1654715582482</c:v>
                </c:pt>
                <c:pt idx="270">
                  <c:v>73.763962192242047</c:v>
                </c:pt>
                <c:pt idx="271">
                  <c:v>74.375926736329916</c:v>
                </c:pt>
                <c:pt idx="272">
                  <c:v>75.001687543879925</c:v>
                </c:pt>
                <c:pt idx="273">
                  <c:v>75.641578014905377</c:v>
                </c:pt>
                <c:pt idx="274">
                  <c:v>76.295943040383364</c:v>
                </c:pt>
                <c:pt idx="275">
                  <c:v>76.965139468505043</c:v>
                </c:pt>
                <c:pt idx="276">
                  <c:v>77.649536594115446</c:v>
                </c:pt>
                <c:pt idx="277">
                  <c:v>78.34951667268588</c:v>
                </c:pt>
                <c:pt idx="278">
                  <c:v>79.065475460249147</c:v>
                </c:pt>
                <c:pt idx="279">
                  <c:v>79.797822780826493</c:v>
                </c:pt>
                <c:pt idx="280">
                  <c:v>80.546983122978602</c:v>
                </c:pt>
                <c:pt idx="281">
                  <c:v>81.313396267223993</c:v>
                </c:pt>
                <c:pt idx="282">
                  <c:v>82.097517946190123</c:v>
                </c:pt>
                <c:pt idx="283">
                  <c:v>82.899820539491799</c:v>
                </c:pt>
                <c:pt idx="284">
                  <c:v>83.720793805471871</c:v>
                </c:pt>
                <c:pt idx="285">
                  <c:v>84.560945652091689</c:v>
                </c:pt>
                <c:pt idx="286">
                  <c:v>85.420802949421201</c:v>
                </c:pt>
                <c:pt idx="287">
                  <c:v>86.300912386357126</c:v>
                </c:pt>
                <c:pt idx="288">
                  <c:v>87.201841374388479</c:v>
                </c:pt>
                <c:pt idx="289">
                  <c:v>88.124179001436204</c:v>
                </c:pt>
                <c:pt idx="290">
                  <c:v>89.068537039019503</c:v>
                </c:pt>
                <c:pt idx="291">
                  <c:v>90.035551006243793</c:v>
                </c:pt>
                <c:pt idx="292">
                  <c:v>91.02588129437116</c:v>
                </c:pt>
                <c:pt idx="293">
                  <c:v>92.04021435602084</c:v>
                </c:pt>
                <c:pt idx="294">
                  <c:v>93.079263963359864</c:v>
                </c:pt>
                <c:pt idx="295">
                  <c:v>94.143772539982891</c:v>
                </c:pt>
                <c:pt idx="296">
                  <c:v>95.234512571551321</c:v>
                </c:pt>
                <c:pt idx="297">
                  <c:v>96.352288100663131</c:v>
                </c:pt>
                <c:pt idx="298">
                  <c:v>97.497936311864621</c:v>
                </c:pt>
                <c:pt idx="299">
                  <c:v>98.672329213194359</c:v>
                </c:pt>
                <c:pt idx="300">
                  <c:v>99.876375421172511</c:v>
                </c:pt>
                <c:pt idx="301">
                  <c:v>101.11102205672124</c:v>
                </c:pt>
                <c:pt idx="302">
                  <c:v>102.37725676012687</c:v>
                </c:pt>
                <c:pt idx="303">
                  <c:v>103.67610983384019</c:v>
                </c:pt>
                <c:pt idx="304">
                  <c:v>105.00865652266179</c:v>
                </c:pt>
                <c:pt idx="305">
                  <c:v>106.37601944168446</c:v>
                </c:pt>
                <c:pt idx="306">
                  <c:v>107.77937116326666</c:v>
                </c:pt>
                <c:pt idx="307">
                  <c:v>109.2199369753093</c:v>
                </c:pt>
                <c:pt idx="308">
                  <c:v>110.69899782419891</c:v>
                </c:pt>
                <c:pt idx="309">
                  <c:v>112.21789345698744</c:v>
                </c:pt>
                <c:pt idx="310">
                  <c:v>113.77802577870855</c:v>
                </c:pt>
                <c:pt idx="311">
                  <c:v>115.38086244219437</c:v>
                </c:pt>
                <c:pt idx="312">
                  <c:v>117.02794068938049</c:v>
                </c:pt>
                <c:pt idx="313">
                  <c:v>118.72087146487975</c:v>
                </c:pt>
                <c:pt idx="314">
                  <c:v>120.46134382458925</c:v>
                </c:pt>
                <c:pt idx="315">
                  <c:v>122.25112966430011</c:v>
                </c:pt>
                <c:pt idx="316">
                  <c:v>124.09208879572206</c:v>
                </c:pt>
                <c:pt idx="317">
                  <c:v>125.98617440005353</c:v>
                </c:pt>
                <c:pt idx="318">
                  <c:v>127.93543889225137</c:v>
                </c:pt>
                <c:pt idx="319">
                  <c:v>129.94204023252485</c:v>
                </c:pt>
                <c:pt idx="320">
                  <c:v>132.00824872533951</c:v>
                </c:pt>
                <c:pt idx="321">
                  <c:v>134.13645435041545</c:v>
                </c:pt>
                <c:pt idx="322">
                  <c:v>136.32917467491086</c:v>
                </c:pt>
                <c:pt idx="323">
                  <c:v>138.5890634012431</c:v>
                </c:pt>
                <c:pt idx="324">
                  <c:v>140.91891961091508</c:v>
                </c:pt>
                <c:pt idx="325">
                  <c:v>143.32169777135547</c:v>
                </c:pt>
                <c:pt idx="326">
                  <c:v>145.80051858025718</c:v>
                </c:pt>
                <c:pt idx="327">
                  <c:v>148.35868073032717</c:v>
                </c:pt>
                <c:pt idx="328">
                  <c:v>150.99967368687851</c:v>
                </c:pt>
                <c:pt idx="329">
                  <c:v>153.72719158145398</c:v>
                </c:pt>
                <c:pt idx="330">
                  <c:v>156.5451483368706</c:v>
                </c:pt>
                <c:pt idx="331">
                  <c:v>159.45769415290718</c:v>
                </c:pt>
                <c:pt idx="332">
                  <c:v>162.46923349759982</c:v>
                </c:pt>
                <c:pt idx="333">
                  <c:v>165.58444476702189</c:v>
                </c:pt>
                <c:pt idx="334">
                  <c:v>168.80830179689718</c:v>
                </c:pt>
                <c:pt idx="335">
                  <c:v>172.14609743277097</c:v>
                </c:pt>
                <c:pt idx="336">
                  <c:v>175.60346939228114</c:v>
                </c:pt>
                <c:pt idx="337">
                  <c:v>179.18642868384262</c:v>
                </c:pt>
                <c:pt idx="338">
                  <c:v>179.77059224499661</c:v>
                </c:pt>
                <c:pt idx="339">
                  <c:v>180.06007427849096</c:v>
                </c:pt>
                <c:pt idx="340">
                  <c:v>180.35103018212743</c:v>
                </c:pt>
                <c:pt idx="341">
                  <c:v>180.64344746512896</c:v>
                </c:pt>
                <c:pt idx="342">
                  <c:v>180.93731339717559</c:v>
                </c:pt>
                <c:pt idx="343">
                  <c:v>181.23261500568333</c:v>
                </c:pt>
                <c:pt idx="344">
                  <c:v>181.52933907309247</c:v>
                </c:pt>
                <c:pt idx="345">
                  <c:v>181.82747213416792</c:v>
                </c:pt>
                <c:pt idx="346">
                  <c:v>182.12700047331185</c:v>
                </c:pt>
                <c:pt idx="347">
                  <c:v>182.42791012189116</c:v>
                </c:pt>
                <c:pt idx="348">
                  <c:v>182.7301868555802</c:v>
                </c:pt>
                <c:pt idx="349">
                  <c:v>183.03381619172035</c:v>
                </c:pt>
                <c:pt idx="350">
                  <c:v>183.33878338669862</c:v>
                </c:pt>
                <c:pt idx="351">
                  <c:v>183.64507343334606</c:v>
                </c:pt>
                <c:pt idx="352">
                  <c:v>183.95267105835731</c:v>
                </c:pt>
                <c:pt idx="353">
                  <c:v>184.26156071973404</c:v>
                </c:pt>
                <c:pt idx="354">
                  <c:v>184.57172660425258</c:v>
                </c:pt>
                <c:pt idx="355">
                  <c:v>184.88315262495786</c:v>
                </c:pt>
                <c:pt idx="356">
                  <c:v>185.19582241868574</c:v>
                </c:pt>
                <c:pt idx="357">
                  <c:v>185.50971934361499</c:v>
                </c:pt>
                <c:pt idx="358">
                  <c:v>185.82482647685023</c:v>
                </c:pt>
                <c:pt idx="359">
                  <c:v>186.14112661203882</c:v>
                </c:pt>
                <c:pt idx="360">
                  <c:v>186.45860225702214</c:v>
                </c:pt>
                <c:pt idx="361">
                  <c:v>186.77723563152421</c:v>
                </c:pt>
                <c:pt idx="362">
                  <c:v>187.09700866487864</c:v>
                </c:pt>
                <c:pt idx="363">
                  <c:v>187.41790299379647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9-4794-B897-525BC1A7C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7374704"/>
        <c:axId val="-2047397568"/>
      </c:scatterChart>
      <c:valAx>
        <c:axId val="-2047374704"/>
        <c:scaling>
          <c:orientation val="minMax"/>
          <c:max val="3.1415000000000002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l-GR" altLang="zh-CN" sz="1000" b="1" i="0" baseline="0">
                    <a:effectLst/>
                  </a:rPr>
                  <a:t>θ</a:t>
                </a:r>
                <a:r>
                  <a:rPr lang="zh-CN" altLang="en-US" sz="1000" b="1" i="0" baseline="0">
                    <a:effectLst/>
                  </a:rPr>
                  <a:t>（工频周期）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3071295633500403"/>
              <c:y val="0.86569914589551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047397568"/>
        <c:crosses val="autoZero"/>
        <c:crossBetween val="midCat"/>
        <c:majorUnit val="0.5"/>
      </c:valAx>
      <c:valAx>
        <c:axId val="-2047397568"/>
        <c:scaling>
          <c:orientation val="minMax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Fs</a:t>
                </a:r>
                <a:r>
                  <a:rPr lang="zh-CN" altLang="en-US"/>
                  <a:t>（</a:t>
                </a:r>
                <a:r>
                  <a:rPr lang="en-US" altLang="zh-CN"/>
                  <a:t>KHz</a:t>
                </a:r>
                <a:r>
                  <a:rPr lang="zh-CN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3.2719108167477001E-3"/>
              <c:y val="0.328714926166451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-2047374704"/>
        <c:crosses val="autoZero"/>
        <c:crossBetween val="midCat"/>
      </c:valAx>
      <c:spPr>
        <a:ln w="9525">
          <a:solidFill>
            <a:schemeClr val="bg2"/>
          </a:solidFill>
        </a:ln>
      </c:spPr>
    </c:plotArea>
    <c:legend>
      <c:legendPos val="r"/>
      <c:layout>
        <c:manualLayout>
          <c:xMode val="edge"/>
          <c:yMode val="edge"/>
          <c:x val="0.69292245287520904"/>
          <c:y val="0.49928429677997599"/>
          <c:w val="0.30257790503459803"/>
          <c:h val="0.285715301523564"/>
        </c:manualLayout>
      </c:layout>
      <c:overlay val="0"/>
      <c:txPr>
        <a:bodyPr/>
        <a:lstStyle/>
        <a:p>
          <a:pPr>
            <a:defRPr sz="8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en-US" altLang="zh-CN" sz="1050"/>
              <a:t>TRIAC</a:t>
            </a:r>
            <a:r>
              <a:rPr lang="zh-CN" altLang="en-US" sz="1050"/>
              <a:t>调光输出电流 </a:t>
            </a:r>
            <a:r>
              <a:rPr lang="en-US" altLang="zh-CN" sz="1050">
                <a:latin typeface="Times New Roman" panose="02020603050405020304" pitchFamily="18" charset="0"/>
                <a:cs typeface="Times New Roman" panose="02020603050405020304" pitchFamily="18" charset="0"/>
              </a:rPr>
              <a:t>Iout</a:t>
            </a:r>
            <a:endParaRPr lang="zh-CN" altLang="en-US" sz="105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3377781464107150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3655439425763"/>
          <c:y val="0.143021184897375"/>
          <c:w val="0.73484559704406704"/>
          <c:h val="0.65054979036351401"/>
        </c:manualLayout>
      </c:layout>
      <c:scatterChart>
        <c:scatterStyle val="smoothMarker"/>
        <c:varyColors val="0"/>
        <c:ser>
          <c:idx val="1"/>
          <c:order val="0"/>
          <c:tx>
            <c:v>Iout</c:v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变压器设计!$DC$4:$DU$4</c:f>
              <c:numCache>
                <c:formatCode>General</c:formatCode>
                <c:ptCount val="19"/>
                <c:pt idx="0">
                  <c:v>180</c:v>
                </c:pt>
                <c:pt idx="1">
                  <c:v>170</c:v>
                </c:pt>
                <c:pt idx="2">
                  <c:v>160</c:v>
                </c:pt>
                <c:pt idx="3">
                  <c:v>150</c:v>
                </c:pt>
                <c:pt idx="4">
                  <c:v>140</c:v>
                </c:pt>
                <c:pt idx="5">
                  <c:v>130</c:v>
                </c:pt>
                <c:pt idx="6">
                  <c:v>120</c:v>
                </c:pt>
                <c:pt idx="7">
                  <c:v>110</c:v>
                </c:pt>
                <c:pt idx="8">
                  <c:v>100</c:v>
                </c:pt>
                <c:pt idx="9">
                  <c:v>90</c:v>
                </c:pt>
                <c:pt idx="10">
                  <c:v>80</c:v>
                </c:pt>
                <c:pt idx="11">
                  <c:v>70</c:v>
                </c:pt>
                <c:pt idx="12">
                  <c:v>60</c:v>
                </c:pt>
                <c:pt idx="13">
                  <c:v>50</c:v>
                </c:pt>
                <c:pt idx="14">
                  <c:v>40</c:v>
                </c:pt>
                <c:pt idx="15">
                  <c:v>30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</c:numCache>
            </c:numRef>
          </c:xVal>
          <c:yVal>
            <c:numRef>
              <c:f>变压器设计!$DC$6:$DU$6</c:f>
              <c:numCache>
                <c:formatCode>General</c:formatCode>
                <c:ptCount val="1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90.684946569191098</c:v>
                </c:pt>
                <c:pt idx="8">
                  <c:v>73.065263419108149</c:v>
                </c:pt>
                <c:pt idx="9">
                  <c:v>52.255218950353679</c:v>
                </c:pt>
                <c:pt idx="10">
                  <c:v>34.875495485915465</c:v>
                </c:pt>
                <c:pt idx="11">
                  <c:v>21.181398031902908</c:v>
                </c:pt>
                <c:pt idx="12">
                  <c:v>11.176321450107299</c:v>
                </c:pt>
                <c:pt idx="13">
                  <c:v>5.8037454817518599</c:v>
                </c:pt>
                <c:pt idx="14">
                  <c:v>3.4322894488463938</c:v>
                </c:pt>
                <c:pt idx="15">
                  <c:v>1.6735753396768511</c:v>
                </c:pt>
                <c:pt idx="16">
                  <c:v>0.56507591116706102</c:v>
                </c:pt>
                <c:pt idx="17">
                  <c:v>7.121289379968801E-2</c:v>
                </c:pt>
                <c:pt idx="18">
                  <c:v>-8.8931083799116294E-7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A3-4D2F-AE11-8F1C72D44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5880800"/>
        <c:axId val="-2145893968"/>
      </c:scatterChart>
      <c:valAx>
        <c:axId val="-2145880800"/>
        <c:scaling>
          <c:orientation val="minMax"/>
          <c:max val="180"/>
          <c:min val="0"/>
        </c:scaling>
        <c:delete val="0"/>
        <c:axPos val="b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000" b="1" i="0" baseline="0">
                    <a:effectLst/>
                  </a:rPr>
                  <a:t>Deg_triac (°)</a:t>
                </a:r>
                <a:endParaRPr lang="zh-CN" altLang="zh-CN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0232740262947"/>
              <c:y val="0.8638283674434580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-2145893968"/>
        <c:crosses val="autoZero"/>
        <c:crossBetween val="midCat"/>
        <c:majorUnit val="20"/>
      </c:valAx>
      <c:valAx>
        <c:axId val="-214589396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Iout</a:t>
                </a:r>
                <a:r>
                  <a:rPr lang="zh-CN" altLang="en-US"/>
                  <a:t>（</a:t>
                </a:r>
                <a:r>
                  <a:rPr lang="en-US" altLang="zh-CN"/>
                  <a:t>mA</a:t>
                </a:r>
                <a:r>
                  <a:rPr lang="zh-CN" altLang="en-US"/>
                  <a:t>）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zh-CN"/>
          </a:p>
        </c:txPr>
        <c:crossAx val="-2145880800"/>
        <c:crosses val="autoZero"/>
        <c:crossBetween val="midCat"/>
        <c:minorUnit val="10"/>
      </c:valAx>
    </c:plotArea>
    <c:legend>
      <c:legendPos val="r"/>
      <c:layout>
        <c:manualLayout>
          <c:xMode val="edge"/>
          <c:yMode val="edge"/>
          <c:x val="0.61340783362138096"/>
          <c:y val="0.50449516778358505"/>
          <c:w val="0.38659216637861898"/>
          <c:h val="0.28989423767449202"/>
        </c:manualLayout>
      </c:layout>
      <c:overlay val="0"/>
      <c:txPr>
        <a:bodyPr/>
        <a:lstStyle/>
        <a:p>
          <a:pPr>
            <a:defRPr>
              <a:latin typeface="+mj-lt"/>
            </a:defRPr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685800</xdr:colOff>
          <xdr:row>5</xdr:row>
          <xdr:rowOff>0</xdr:rowOff>
        </xdr:from>
        <xdr:to>
          <xdr:col>9</xdr:col>
          <xdr:colOff>85725</xdr:colOff>
          <xdr:row>25</xdr:row>
          <xdr:rowOff>161925</xdr:rowOff>
        </xdr:to>
        <xdr:sp macro="" textlink="">
          <xdr:nvSpPr>
            <xdr:cNvPr id="2050" name="对象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1571625</xdr:colOff>
          <xdr:row>1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58</xdr:row>
      <xdr:rowOff>26810</xdr:rowOff>
    </xdr:from>
    <xdr:to>
      <xdr:col>5</xdr:col>
      <xdr:colOff>2106705</xdr:colOff>
      <xdr:row>71</xdr:row>
      <xdr:rowOff>235323</xdr:rowOff>
    </xdr:to>
    <xdr:graphicFrame macro="">
      <xdr:nvGraphicFramePr>
        <xdr:cNvPr id="9" name="图表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2117912</xdr:colOff>
      <xdr:row>58</xdr:row>
      <xdr:rowOff>26810</xdr:rowOff>
    </xdr:from>
    <xdr:to>
      <xdr:col>12</xdr:col>
      <xdr:colOff>766</xdr:colOff>
      <xdr:row>71</xdr:row>
      <xdr:rowOff>235323</xdr:rowOff>
    </xdr:to>
    <xdr:graphicFrame macro="">
      <xdr:nvGraphicFramePr>
        <xdr:cNvPr id="13" name="图表 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5444</xdr:colOff>
      <xdr:row>40</xdr:row>
      <xdr:rowOff>89648</xdr:rowOff>
    </xdr:from>
    <xdr:to>
      <xdr:col>11</xdr:col>
      <xdr:colOff>534329</xdr:colOff>
      <xdr:row>49</xdr:row>
      <xdr:rowOff>119530</xdr:rowOff>
    </xdr:to>
    <xdr:graphicFrame macro="">
      <xdr:nvGraphicFramePr>
        <xdr:cNvPr id="2" name="图表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5443</xdr:colOff>
      <xdr:row>31</xdr:row>
      <xdr:rowOff>201705</xdr:rowOff>
    </xdr:from>
    <xdr:to>
      <xdr:col>11</xdr:col>
      <xdr:colOff>533400</xdr:colOff>
      <xdr:row>40</xdr:row>
      <xdr:rowOff>44822</xdr:rowOff>
    </xdr:to>
    <xdr:graphicFrame macro="">
      <xdr:nvGraphicFramePr>
        <xdr:cNvPr id="3" name="图表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3618</xdr:colOff>
      <xdr:row>6</xdr:row>
      <xdr:rowOff>560</xdr:rowOff>
    </xdr:from>
    <xdr:to>
      <xdr:col>9</xdr:col>
      <xdr:colOff>2095500</xdr:colOff>
      <xdr:row>11</xdr:row>
      <xdr:rowOff>133350</xdr:rowOff>
    </xdr:to>
    <xdr:graphicFrame macro="">
      <xdr:nvGraphicFramePr>
        <xdr:cNvPr id="5" name="图表 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2106706</xdr:colOff>
      <xdr:row>6</xdr:row>
      <xdr:rowOff>1508</xdr:rowOff>
    </xdr:from>
    <xdr:to>
      <xdr:col>11</xdr:col>
      <xdr:colOff>527539</xdr:colOff>
      <xdr:row>11</xdr:row>
      <xdr:rowOff>133350</xdr:rowOff>
    </xdr:to>
    <xdr:graphicFrame macro="">
      <xdr:nvGraphicFramePr>
        <xdr:cNvPr id="7" name="图表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6568</xdr:colOff>
      <xdr:row>49</xdr:row>
      <xdr:rowOff>149412</xdr:rowOff>
    </xdr:from>
    <xdr:to>
      <xdr:col>11</xdr:col>
      <xdr:colOff>532085</xdr:colOff>
      <xdr:row>58</xdr:row>
      <xdr:rowOff>2122</xdr:rowOff>
    </xdr:to>
    <xdr:graphicFrame macro="">
      <xdr:nvGraphicFramePr>
        <xdr:cNvPr id="15" name="图表 8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11</xdr:row>
      <xdr:rowOff>161925</xdr:rowOff>
    </xdr:from>
    <xdr:to>
      <xdr:col>9</xdr:col>
      <xdr:colOff>2095500</xdr:colOff>
      <xdr:row>16</xdr:row>
      <xdr:rowOff>304801</xdr:rowOff>
    </xdr:to>
    <xdr:graphicFrame macro="">
      <xdr:nvGraphicFramePr>
        <xdr:cNvPr id="16" name="图表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5444</xdr:colOff>
      <xdr:row>24</xdr:row>
      <xdr:rowOff>10885</xdr:rowOff>
    </xdr:from>
    <xdr:to>
      <xdr:col>11</xdr:col>
      <xdr:colOff>533400</xdr:colOff>
      <xdr:row>31</xdr:row>
      <xdr:rowOff>168087</xdr:rowOff>
    </xdr:to>
    <xdr:graphicFrame macro="">
      <xdr:nvGraphicFramePr>
        <xdr:cNvPr id="17" name="图表 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72</xdr:row>
      <xdr:rowOff>22418</xdr:rowOff>
    </xdr:from>
    <xdr:to>
      <xdr:col>5</xdr:col>
      <xdr:colOff>2106705</xdr:colOff>
      <xdr:row>84</xdr:row>
      <xdr:rowOff>201713</xdr:rowOff>
    </xdr:to>
    <xdr:graphicFrame macro="">
      <xdr:nvGraphicFramePr>
        <xdr:cNvPr id="18" name="图表 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2117912</xdr:colOff>
      <xdr:row>72</xdr:row>
      <xdr:rowOff>22418</xdr:rowOff>
    </xdr:from>
    <xdr:to>
      <xdr:col>11</xdr:col>
      <xdr:colOff>526677</xdr:colOff>
      <xdr:row>84</xdr:row>
      <xdr:rowOff>201713</xdr:rowOff>
    </xdr:to>
    <xdr:graphicFrame macro="">
      <xdr:nvGraphicFramePr>
        <xdr:cNvPr id="19" name="图表 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-1</xdr:colOff>
      <xdr:row>84</xdr:row>
      <xdr:rowOff>220383</xdr:rowOff>
    </xdr:from>
    <xdr:to>
      <xdr:col>5</xdr:col>
      <xdr:colOff>2107471</xdr:colOff>
      <xdr:row>98</xdr:row>
      <xdr:rowOff>55366</xdr:rowOff>
    </xdr:to>
    <xdr:graphicFrame macro="">
      <xdr:nvGraphicFramePr>
        <xdr:cNvPr id="20" name="图表 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2117912</xdr:colOff>
      <xdr:row>84</xdr:row>
      <xdr:rowOff>232400</xdr:rowOff>
    </xdr:from>
    <xdr:to>
      <xdr:col>12</xdr:col>
      <xdr:colOff>766</xdr:colOff>
      <xdr:row>98</xdr:row>
      <xdr:rowOff>43848</xdr:rowOff>
    </xdr:to>
    <xdr:graphicFrame macro="">
      <xdr:nvGraphicFramePr>
        <xdr:cNvPr id="21" name="图表 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98</xdr:row>
      <xdr:rowOff>78439</xdr:rowOff>
    </xdr:from>
    <xdr:to>
      <xdr:col>5</xdr:col>
      <xdr:colOff>2118677</xdr:colOff>
      <xdr:row>112</xdr:row>
      <xdr:rowOff>6805</xdr:rowOff>
    </xdr:to>
    <xdr:graphicFrame macro="">
      <xdr:nvGraphicFramePr>
        <xdr:cNvPr id="23" name="图表 4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2109109</xdr:colOff>
      <xdr:row>11</xdr:row>
      <xdr:rowOff>161924</xdr:rowOff>
    </xdr:from>
    <xdr:to>
      <xdr:col>11</xdr:col>
      <xdr:colOff>530087</xdr:colOff>
      <xdr:row>16</xdr:row>
      <xdr:rowOff>306456</xdr:rowOff>
    </xdr:to>
    <xdr:graphicFrame macro="">
      <xdr:nvGraphicFramePr>
        <xdr:cNvPr id="24" name="图表 4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4" workbookViewId="0">
      <selection activeCell="K24" sqref="K24"/>
    </sheetView>
  </sheetViews>
  <sheetFormatPr defaultColWidth="8.875" defaultRowHeight="14.25" x14ac:dyDescent="0.2"/>
  <cols>
    <col min="1" max="16384" width="8.875" style="162"/>
  </cols>
  <sheetData/>
  <sheetProtection password="D2A1" sheet="1" objects="1" scenarios="1"/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2050" r:id="rId3">
          <objectPr defaultSize="0" autoPict="0" r:id="rId4">
            <anchor moveWithCells="1" sizeWithCells="1">
              <from>
                <xdr:col>0</xdr:col>
                <xdr:colOff>685800</xdr:colOff>
                <xdr:row>5</xdr:row>
                <xdr:rowOff>0</xdr:rowOff>
              </from>
              <to>
                <xdr:col>9</xdr:col>
                <xdr:colOff>85725</xdr:colOff>
                <xdr:row>25</xdr:row>
                <xdr:rowOff>161925</xdr:rowOff>
              </to>
            </anchor>
          </objectPr>
        </oleObject>
      </mc:Choice>
      <mc:Fallback>
        <oleObject progId="Visio.Drawing.11" shapeId="2050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K518"/>
  <sheetViews>
    <sheetView tabSelected="1" zoomScale="85" zoomScaleNormal="85" zoomScalePageLayoutView="85" workbookViewId="0">
      <selection activeCell="G8" sqref="G8"/>
    </sheetView>
  </sheetViews>
  <sheetFormatPr defaultColWidth="8.875" defaultRowHeight="20.100000000000001" customHeight="1" x14ac:dyDescent="0.2"/>
  <cols>
    <col min="1" max="1" width="1.875" style="118" customWidth="1"/>
    <col min="2" max="2" width="33.5" style="111" bestFit="1" customWidth="1"/>
    <col min="3" max="3" width="12" style="112" customWidth="1"/>
    <col min="4" max="4" width="8" style="125" customWidth="1"/>
    <col min="5" max="5" width="4.875" style="111" customWidth="1"/>
    <col min="6" max="6" width="36.875" style="111" bestFit="1" customWidth="1"/>
    <col min="7" max="7" width="10.625" style="112" customWidth="1"/>
    <col min="8" max="8" width="7.125" style="125" customWidth="1"/>
    <col min="9" max="9" width="4.875" style="111" customWidth="1"/>
    <col min="10" max="10" width="36.875" style="111" bestFit="1" customWidth="1"/>
    <col min="11" max="11" width="10.625" style="112" customWidth="1"/>
    <col min="12" max="12" width="7.125" style="125" customWidth="1"/>
    <col min="13" max="13" width="10.375" style="31" customWidth="1"/>
    <col min="14" max="14" width="10.375" style="33" customWidth="1"/>
    <col min="15" max="16" width="7.625" style="148" customWidth="1"/>
    <col min="17" max="17" width="7.625" style="147" customWidth="1"/>
    <col min="18" max="20" width="7.625" style="149" customWidth="1"/>
    <col min="21" max="21" width="10.625" style="149" bestFit="1" customWidth="1"/>
    <col min="22" max="22" width="10.5" style="149" customWidth="1"/>
    <col min="23" max="41" width="7.625" style="149" customWidth="1"/>
    <col min="42" max="42" width="7.625" style="148" customWidth="1"/>
    <col min="43" max="52" width="7.625" style="147" customWidth="1"/>
    <col min="53" max="53" width="12.625" style="147" bestFit="1" customWidth="1"/>
    <col min="54" max="54" width="12.625" style="147" customWidth="1"/>
    <col min="55" max="66" width="7.625" style="147" customWidth="1"/>
    <col min="67" max="69" width="7.625" style="150" customWidth="1"/>
    <col min="70" max="70" width="14.625" style="149" bestFit="1" customWidth="1"/>
    <col min="71" max="71" width="14.5" style="149" customWidth="1"/>
    <col min="72" max="72" width="10.625" style="147" bestFit="1" customWidth="1"/>
    <col min="73" max="74" width="7.625" style="147" customWidth="1"/>
    <col min="75" max="75" width="14.5" style="149" customWidth="1"/>
    <col min="76" max="76" width="11.625" style="147" bestFit="1" customWidth="1"/>
    <col min="77" max="79" width="7.625" style="147" customWidth="1"/>
    <col min="80" max="81" width="14.125" style="149" bestFit="1" customWidth="1"/>
    <col min="82" max="83" width="7.625" style="150" customWidth="1"/>
    <col min="84" max="86" width="7.625" style="151" customWidth="1"/>
    <col min="87" max="100" width="7.625" style="152" customWidth="1"/>
    <col min="101" max="105" width="7.625" style="153" customWidth="1"/>
    <col min="106" max="125" width="7.625" style="154" customWidth="1"/>
    <col min="126" max="130" width="7.625" style="155" customWidth="1"/>
    <col min="131" max="156" width="7.625" style="156" customWidth="1"/>
    <col min="157" max="157" width="7.625" style="157" customWidth="1"/>
    <col min="158" max="163" width="8.875" style="33"/>
    <col min="164" max="167" width="8.875" style="32"/>
    <col min="168" max="16384" width="8.875" style="31"/>
  </cols>
  <sheetData>
    <row r="1" spans="1:156" ht="47.1" customHeight="1" thickBot="1" x14ac:dyDescent="0.25">
      <c r="A1" s="30"/>
      <c r="B1" s="235" t="s">
        <v>335</v>
      </c>
      <c r="C1" s="235"/>
      <c r="D1" s="235"/>
      <c r="E1" s="235"/>
      <c r="F1" s="235"/>
      <c r="G1" s="235"/>
      <c r="H1" s="235"/>
      <c r="I1" s="235"/>
      <c r="J1" s="235"/>
      <c r="K1" s="235"/>
      <c r="L1" s="236"/>
      <c r="DB1" s="154" t="s">
        <v>121</v>
      </c>
      <c r="DC1" s="154">
        <v>0</v>
      </c>
      <c r="DD1" s="154">
        <v>10</v>
      </c>
      <c r="DE1" s="154">
        <v>20</v>
      </c>
      <c r="DF1" s="154">
        <v>30</v>
      </c>
      <c r="DG1" s="154">
        <v>40</v>
      </c>
      <c r="DH1" s="154">
        <v>50</v>
      </c>
      <c r="DI1" s="154">
        <v>60</v>
      </c>
      <c r="DJ1" s="154">
        <v>70</v>
      </c>
      <c r="DK1" s="154">
        <v>80</v>
      </c>
      <c r="DL1" s="154">
        <v>90</v>
      </c>
      <c r="DM1" s="154">
        <v>100</v>
      </c>
      <c r="DN1" s="154">
        <v>110</v>
      </c>
      <c r="DO1" s="154">
        <v>120</v>
      </c>
      <c r="DP1" s="154">
        <v>130</v>
      </c>
      <c r="DQ1" s="154">
        <v>140</v>
      </c>
      <c r="DR1" s="154">
        <v>150</v>
      </c>
      <c r="DS1" s="154">
        <v>160</v>
      </c>
      <c r="DT1" s="154">
        <v>170</v>
      </c>
      <c r="DU1" s="154">
        <v>180</v>
      </c>
      <c r="DV1" s="155" t="s">
        <v>190</v>
      </c>
      <c r="DY1" s="155">
        <v>1</v>
      </c>
      <c r="EA1" s="156">
        <v>3</v>
      </c>
      <c r="EC1" s="156">
        <v>5</v>
      </c>
      <c r="EE1" s="156">
        <v>7</v>
      </c>
      <c r="EG1" s="156">
        <v>9</v>
      </c>
      <c r="EI1" s="156">
        <v>11</v>
      </c>
      <c r="EK1" s="156">
        <v>13</v>
      </c>
      <c r="EM1" s="156">
        <v>15</v>
      </c>
      <c r="EO1" s="156">
        <v>17</v>
      </c>
      <c r="EQ1" s="156">
        <v>19</v>
      </c>
      <c r="ES1" s="156">
        <v>23</v>
      </c>
      <c r="EU1" s="156">
        <v>25</v>
      </c>
      <c r="EW1" s="156">
        <v>27</v>
      </c>
      <c r="EY1" s="156">
        <v>29</v>
      </c>
    </row>
    <row r="2" spans="1:156" ht="18" thickBot="1" x14ac:dyDescent="0.25">
      <c r="A2" s="34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40"/>
      <c r="O2" s="203">
        <f>Io_0/Nps</f>
        <v>100</v>
      </c>
      <c r="P2" s="205">
        <f>1000/(1000/FS_THD-0.8)</f>
        <v>50.999167360532894</v>
      </c>
      <c r="Q2" s="147">
        <v>4</v>
      </c>
      <c r="R2" s="149">
        <f>Q2*DIM_L/(DIM_L+DIM_H)</f>
        <v>3.883495145631068</v>
      </c>
      <c r="S2" s="149">
        <v>300</v>
      </c>
      <c r="U2" s="149">
        <v>0.15</v>
      </c>
      <c r="CA2" s="147">
        <f>DIM_triac</f>
        <v>2.5065217975956755</v>
      </c>
      <c r="CB2" s="150">
        <f>IF(ASIN(Vtriacth*(R_TRIAC+ROVP_H)/R_TRIAC/SQRT(2)/Vintyp)&gt;(180-Deg_triacmax)/180*PI(),(PI()-2*ASIN(Vtriacth*(R_TRIAC+ROVP_H)/R_TRIAC/SQRT(2)/Vintyp))/PI()*DIM_MAX,IF(PI()-ASIN(Vtriacth*(R_TRIAC+ROVP_H)/R_TRIAC/SQRT(2)/Vintyp)&gt;(180-Deg_triacmax)/180*PI(),(PI()-ASIN(Vtriacth*(R_TRIAC+ROVP_H)/R_TRIAC/SQRT(2)/Vintyp)-(180-Deg_triacmax)/180*PI())/PI()*DIM_MAX,0))</f>
        <v>2.6284293475799871</v>
      </c>
      <c r="CC2" s="150">
        <f>IF(ASIN(Vtriacth*(R_TRIAC+ROVP_H)/R_TRIAC/SQRT(2)/Vintyp)&gt;(180-Deg_triacmin)/180*PI(),(PI()-2*ASIN(Vtriacth*(R_TRIAC+ROVP_H)/R_TRIAC/SQRT(2)/Vintyp))/PI()*DIM_MAX,IF(PI()-ASIN(Vtriacth*(R_TRIAC+ROVP_H)/R_TRIAC/SQRT(2)/Vintyp)&gt;(180-Deg_triacmin)/180*PI(),(PI()-ASIN(Vtriacth*(R_TRIAC+ROVP_H)/R_TRIAC/SQRT(2)/Vintyp)-(180-Deg_triacmin)/180*PI())/PI()*DIM_MAX,0))</f>
        <v>0.79455663992087133</v>
      </c>
      <c r="DB2" s="154" t="s">
        <v>293</v>
      </c>
      <c r="DC2" s="154">
        <f t="shared" ref="DC2:DU2" si="0">IF(ASIN(Vtriacth*(R_TRIAC+ROVP_H)/R_TRIAC/SQRT(2)/Vintyp)&gt;DC1/180*PI(),(PI()-2*ASIN(Vtriacth*(R_TRIAC+ROVP_H)/R_TRIAC/SQRT(2)/Vintyp))/PI()*DIM_MAX,IF(PI()-ASIN(Vtriacth*(R_TRIAC+ROVP_H)/R_TRIAC/SQRT(2)/Vintyp)&gt;DC1/180*PI(),(PI()-ASIN(Vtriacth*(R_TRIAC+ROVP_H)/R_TRIAC/SQRT(2)/Vintyp)-DC1/180*PI())/PI()*DIM_MAX,0))</f>
        <v>3.7466105829701135</v>
      </c>
      <c r="DD2" s="154">
        <f t="shared" si="0"/>
        <v>3.5993031339877541</v>
      </c>
      <c r="DE2" s="154">
        <f t="shared" si="0"/>
        <v>3.3835534036749162</v>
      </c>
      <c r="DF2" s="154">
        <f t="shared" si="0"/>
        <v>3.1678036733620796</v>
      </c>
      <c r="DG2" s="154">
        <f t="shared" si="0"/>
        <v>2.9520539430492425</v>
      </c>
      <c r="DH2" s="154">
        <f t="shared" si="0"/>
        <v>2.736304212736405</v>
      </c>
      <c r="DI2" s="154">
        <f t="shared" si="0"/>
        <v>2.5205544824235684</v>
      </c>
      <c r="DJ2" s="154">
        <f t="shared" si="0"/>
        <v>2.3048047521107313</v>
      </c>
      <c r="DK2" s="154">
        <f t="shared" si="0"/>
        <v>2.0890550217978938</v>
      </c>
      <c r="DL2" s="154">
        <f t="shared" si="0"/>
        <v>1.8733052914850568</v>
      </c>
      <c r="DM2" s="154">
        <f t="shared" si="0"/>
        <v>1.6575555611722195</v>
      </c>
      <c r="DN2" s="154">
        <f t="shared" si="0"/>
        <v>1.4418058308593824</v>
      </c>
      <c r="DO2" s="154">
        <f t="shared" si="0"/>
        <v>1.2260561005465456</v>
      </c>
      <c r="DP2" s="154">
        <f t="shared" si="0"/>
        <v>1.0103063702337081</v>
      </c>
      <c r="DQ2" s="154">
        <f t="shared" si="0"/>
        <v>0.79455663992087133</v>
      </c>
      <c r="DR2" s="154">
        <f t="shared" si="0"/>
        <v>0.57880690960803383</v>
      </c>
      <c r="DS2" s="154">
        <f t="shared" si="0"/>
        <v>0.36305717929519699</v>
      </c>
      <c r="DT2" s="154">
        <f t="shared" si="0"/>
        <v>0.14730744898236015</v>
      </c>
      <c r="DU2" s="154">
        <f t="shared" si="0"/>
        <v>0</v>
      </c>
      <c r="DV2" s="155">
        <v>360</v>
      </c>
      <c r="DW2" s="155">
        <f>N</f>
        <v>3</v>
      </c>
      <c r="DY2" s="155">
        <f>SQRT(SUMSQ(DY6:DZ6))</f>
        <v>3.4212483758644295E-2</v>
      </c>
      <c r="EA2" s="156">
        <f>SQRT(SUMSQ(EA6:EB6))</f>
        <v>4.237270707104745E-3</v>
      </c>
      <c r="EC2" s="156">
        <f>SQRT(SUMSQ(EC6:ED6))</f>
        <v>2.3329433307218731E-3</v>
      </c>
      <c r="EE2" s="156">
        <f>SQRT(SUMSQ(EE6:EF6))</f>
        <v>1.7253985786273003E-3</v>
      </c>
      <c r="EG2" s="156">
        <f>SQRT(SUMSQ(EG6:EH6))</f>
        <v>1.385428198925907E-3</v>
      </c>
      <c r="EI2" s="156">
        <f>SQRT(SUMSQ(EI6:EJ6))</f>
        <v>1.128917182914242E-3</v>
      </c>
      <c r="EK2" s="156">
        <f>SQRT(SUMSQ(EK6:EL6))</f>
        <v>9.1620509959325011E-4</v>
      </c>
      <c r="EM2" s="156">
        <f>SQRT(SUMSQ(EM6:EN6))</f>
        <v>7.3907782264214157E-4</v>
      </c>
      <c r="EO2" s="156">
        <f>SQRT(SUMSQ(EO6:EP6))</f>
        <v>5.9639363942982232E-4</v>
      </c>
      <c r="EQ2" s="156">
        <f>SQRT(SUMSQ(EQ6:ER6))</f>
        <v>4.880363094601557E-4</v>
      </c>
      <c r="ES2" s="156">
        <f>SQRT(SUMSQ(ES6:ET6))</f>
        <v>3.7009832388302426E-4</v>
      </c>
      <c r="EU2" s="156">
        <f>SQRT(SUMSQ(EU6:EV6))</f>
        <v>3.5168981377503176E-4</v>
      </c>
      <c r="EW2" s="156">
        <f>SQRT(SUMSQ(EW6:EX6))</f>
        <v>3.4791213171280703E-4</v>
      </c>
      <c r="EY2" s="156">
        <f>SQRT(SUMSQ(EY6:EZ6))</f>
        <v>3.4798334224283754E-4</v>
      </c>
    </row>
    <row r="3" spans="1:156" ht="20.100000000000001" customHeight="1" thickBot="1" x14ac:dyDescent="0.35">
      <c r="A3" s="34"/>
      <c r="B3" s="237" t="s">
        <v>262</v>
      </c>
      <c r="C3" s="237"/>
      <c r="D3" s="237"/>
      <c r="E3" s="237"/>
      <c r="F3" s="237"/>
      <c r="G3" s="237"/>
      <c r="H3" s="237"/>
      <c r="I3" s="237"/>
      <c r="J3" s="237"/>
      <c r="K3" s="237"/>
      <c r="L3" s="238"/>
      <c r="M3" s="35" t="s">
        <v>151</v>
      </c>
      <c r="U3" s="149">
        <v>5</v>
      </c>
      <c r="V3" s="149">
        <f>(R_TRIAC+ROVP_H)/R_TRIAC*0.15</f>
        <v>18</v>
      </c>
      <c r="W3" s="149">
        <f>0.2</f>
        <v>0.2</v>
      </c>
      <c r="X3" s="149">
        <f>Vout*Tdrr/Lm/1000</f>
        <v>5.7322799807398659E-3</v>
      </c>
      <c r="BR3" s="149" t="e">
        <f>ASIN(Lm*Vcspk/Rcs/Tonmax_TRIAC/SQRT(2)/Vintyp*10^3)</f>
        <v>#NUM!</v>
      </c>
      <c r="CA3" s="147">
        <f>Tonmax_TRIAC</f>
        <v>4.5</v>
      </c>
      <c r="CB3" s="150">
        <f>IF(CB2&gt;2.2,Tonmax,IF(CB2&lt;1.1,Tonmax/3,(CB2-1.1)*Tonmax*2/3/1.1+Tonmax/3))</f>
        <v>4.5</v>
      </c>
      <c r="CC3" s="150">
        <f>IF(CC2&gt;2.2,Tonmax,IF(CC2&lt;1.1,Tonmax/3,(CC2-1.1)*Tonmax*2/3/1.1+Tonmax/3))</f>
        <v>1.5</v>
      </c>
      <c r="DB3" s="154" t="s">
        <v>291</v>
      </c>
      <c r="DC3" s="154">
        <f t="shared" ref="DC3:DU3" si="1">IF(DC2&gt;2.2,Tonmax,IF(DC2&lt;1.1,Tonmax/3,(DC2-1.1)*Tonmax*2/3/1.1+Tonmax/3))</f>
        <v>4.5</v>
      </c>
      <c r="DD3" s="154">
        <f t="shared" si="1"/>
        <v>4.5</v>
      </c>
      <c r="DE3" s="154">
        <f t="shared" si="1"/>
        <v>4.5</v>
      </c>
      <c r="DF3" s="154">
        <f t="shared" si="1"/>
        <v>4.5</v>
      </c>
      <c r="DG3" s="154">
        <f t="shared" si="1"/>
        <v>4.5</v>
      </c>
      <c r="DH3" s="154">
        <f t="shared" si="1"/>
        <v>4.5</v>
      </c>
      <c r="DI3" s="154">
        <f t="shared" si="1"/>
        <v>4.5</v>
      </c>
      <c r="DJ3" s="154">
        <f t="shared" si="1"/>
        <v>4.5</v>
      </c>
      <c r="DK3" s="154">
        <f t="shared" si="1"/>
        <v>4.1974227867215284</v>
      </c>
      <c r="DL3" s="154">
        <f t="shared" si="1"/>
        <v>3.6090144313228816</v>
      </c>
      <c r="DM3" s="154">
        <f t="shared" si="1"/>
        <v>3.0206060759242348</v>
      </c>
      <c r="DN3" s="154">
        <f t="shared" si="1"/>
        <v>2.432197720525588</v>
      </c>
      <c r="DO3" s="154">
        <f t="shared" si="1"/>
        <v>1.8437893651269421</v>
      </c>
      <c r="DP3" s="154">
        <f t="shared" si="1"/>
        <v>1.5</v>
      </c>
      <c r="DQ3" s="154">
        <f t="shared" si="1"/>
        <v>1.5</v>
      </c>
      <c r="DR3" s="154">
        <f t="shared" si="1"/>
        <v>1.5</v>
      </c>
      <c r="DS3" s="154">
        <f t="shared" si="1"/>
        <v>1.5</v>
      </c>
      <c r="DT3" s="154">
        <f t="shared" si="1"/>
        <v>1.5</v>
      </c>
      <c r="DU3" s="154">
        <f t="shared" si="1"/>
        <v>1.5</v>
      </c>
      <c r="DY3" s="155">
        <f>DY2/$DY2</f>
        <v>1</v>
      </c>
      <c r="EA3" s="156">
        <f>EA2/$DY2</f>
        <v>0.12385159572152184</v>
      </c>
      <c r="EC3" s="156">
        <f>EC2/$DY2</f>
        <v>6.8189826473280243E-2</v>
      </c>
      <c r="EE3" s="156">
        <f>EE2/$DY2</f>
        <v>5.0431842095982074E-2</v>
      </c>
      <c r="EG3" s="156">
        <f>EG2/$DY2</f>
        <v>4.0494814954084059E-2</v>
      </c>
      <c r="EI3" s="156">
        <f>EI2/$DY2</f>
        <v>3.2997229633437652E-2</v>
      </c>
      <c r="EK3" s="156">
        <f>EK2/$DY2</f>
        <v>2.6779847556719912E-2</v>
      </c>
      <c r="EM3" s="156">
        <f>EM2/$DY2</f>
        <v>2.1602577230464961E-2</v>
      </c>
      <c r="EO3" s="156">
        <f>EO2/$DY2</f>
        <v>1.743204742564575E-2</v>
      </c>
      <c r="EQ3" s="156">
        <f>EQ2/$DY2</f>
        <v>1.4264860537547089E-2</v>
      </c>
      <c r="ES3" s="156">
        <f>ES2/$DY2</f>
        <v>1.0817639739164315E-2</v>
      </c>
      <c r="EU3" s="156">
        <f>EU2/$DY2</f>
        <v>1.0279575615031811E-2</v>
      </c>
      <c r="EW3" s="156">
        <f>EW2/$DY2</f>
        <v>1.0169157380305714E-2</v>
      </c>
      <c r="EY3" s="156">
        <f>EY2/$DY2</f>
        <v>1.0171238799782092E-2</v>
      </c>
    </row>
    <row r="4" spans="1:156" ht="20.100000000000001" customHeight="1" thickBot="1" x14ac:dyDescent="0.35">
      <c r="A4" s="34"/>
      <c r="B4" s="241" t="s">
        <v>205</v>
      </c>
      <c r="C4" s="241"/>
      <c r="D4" s="241"/>
      <c r="E4" s="241"/>
      <c r="F4" s="241"/>
      <c r="G4" s="241"/>
      <c r="H4" s="241"/>
      <c r="I4" s="241"/>
      <c r="J4" s="241"/>
      <c r="K4" s="241"/>
      <c r="L4" s="242"/>
      <c r="M4" s="36" t="s">
        <v>147</v>
      </c>
      <c r="O4" s="149" t="s">
        <v>0</v>
      </c>
      <c r="P4" s="147" t="s">
        <v>155</v>
      </c>
      <c r="Q4" s="147" t="s">
        <v>1</v>
      </c>
      <c r="R4" s="147" t="s">
        <v>197</v>
      </c>
      <c r="S4" s="147" t="s">
        <v>2</v>
      </c>
      <c r="T4" s="147" t="s">
        <v>3</v>
      </c>
      <c r="U4" s="147" t="s">
        <v>284</v>
      </c>
      <c r="V4" s="147" t="s">
        <v>285</v>
      </c>
      <c r="W4" s="147" t="s">
        <v>218</v>
      </c>
      <c r="X4" s="147" t="s">
        <v>229</v>
      </c>
      <c r="Y4" s="147" t="s">
        <v>230</v>
      </c>
      <c r="Z4" s="147" t="s">
        <v>221</v>
      </c>
      <c r="AA4" s="147" t="s">
        <v>221</v>
      </c>
      <c r="AB4" s="147" t="s">
        <v>226</v>
      </c>
      <c r="AC4" s="147" t="s">
        <v>227</v>
      </c>
      <c r="AD4" s="147" t="s">
        <v>267</v>
      </c>
      <c r="AE4" s="147" t="s">
        <v>268</v>
      </c>
      <c r="AF4" s="147" t="s">
        <v>222</v>
      </c>
      <c r="AG4" s="147" t="s">
        <v>223</v>
      </c>
      <c r="AH4" s="147" t="s">
        <v>224</v>
      </c>
      <c r="AI4" s="147" t="s">
        <v>220</v>
      </c>
      <c r="AJ4" s="147" t="s">
        <v>219</v>
      </c>
      <c r="AK4" s="147" t="s">
        <v>225</v>
      </c>
      <c r="AL4" s="147" t="s">
        <v>228</v>
      </c>
      <c r="AM4" s="147" t="s">
        <v>231</v>
      </c>
      <c r="AN4" s="147" t="s">
        <v>232</v>
      </c>
      <c r="AO4" s="147" t="s">
        <v>233</v>
      </c>
      <c r="AP4" s="147" t="s">
        <v>4</v>
      </c>
      <c r="AQ4" s="147" t="s">
        <v>119</v>
      </c>
      <c r="AR4" s="147" t="s">
        <v>118</v>
      </c>
      <c r="AS4" s="147" t="s">
        <v>120</v>
      </c>
      <c r="AT4" s="147" t="s">
        <v>5</v>
      </c>
      <c r="AU4" s="147" t="s">
        <v>6</v>
      </c>
      <c r="AV4" s="147" t="s">
        <v>7</v>
      </c>
      <c r="AW4" s="147" t="s">
        <v>8</v>
      </c>
      <c r="AX4" s="147" t="s">
        <v>9</v>
      </c>
      <c r="AY4" s="147" t="s">
        <v>10</v>
      </c>
      <c r="AZ4" s="147" t="s">
        <v>11</v>
      </c>
      <c r="BA4" s="147" t="s">
        <v>308</v>
      </c>
      <c r="BB4" s="147" t="s">
        <v>311</v>
      </c>
      <c r="BC4" s="147" t="s">
        <v>12</v>
      </c>
      <c r="BD4" s="147" t="s">
        <v>13</v>
      </c>
      <c r="BE4" s="147" t="s">
        <v>198</v>
      </c>
      <c r="BF4" s="147" t="s">
        <v>215</v>
      </c>
      <c r="BG4" s="147" t="s">
        <v>216</v>
      </c>
      <c r="BH4" s="147" t="s">
        <v>217</v>
      </c>
      <c r="BI4" s="147" t="s">
        <v>14</v>
      </c>
      <c r="BJ4" s="147" t="s">
        <v>15</v>
      </c>
      <c r="BK4" s="147" t="s">
        <v>16</v>
      </c>
      <c r="BL4" s="147" t="s">
        <v>17</v>
      </c>
      <c r="BM4" s="147" t="s">
        <v>18</v>
      </c>
      <c r="BN4" s="147" t="s">
        <v>19</v>
      </c>
      <c r="BO4" s="147" t="s">
        <v>199</v>
      </c>
      <c r="BP4" s="147" t="s">
        <v>20</v>
      </c>
      <c r="BQ4" s="147" t="s">
        <v>21</v>
      </c>
      <c r="BR4" s="147" t="s">
        <v>279</v>
      </c>
      <c r="BS4" s="147" t="s">
        <v>282</v>
      </c>
      <c r="BT4" s="147" t="s">
        <v>261</v>
      </c>
      <c r="BU4" s="147" t="s">
        <v>280</v>
      </c>
      <c r="BV4" s="147" t="s">
        <v>281</v>
      </c>
      <c r="BW4" s="147" t="s">
        <v>286</v>
      </c>
      <c r="BX4" s="147" t="s">
        <v>278</v>
      </c>
      <c r="CA4" s="147" t="s">
        <v>259</v>
      </c>
      <c r="CB4" s="147" t="s">
        <v>257</v>
      </c>
      <c r="CC4" s="147" t="s">
        <v>258</v>
      </c>
      <c r="CD4" s="147" t="s">
        <v>22</v>
      </c>
      <c r="CE4" s="147" t="s">
        <v>200</v>
      </c>
      <c r="DC4" s="154">
        <v>180</v>
      </c>
      <c r="DD4" s="154">
        <v>170</v>
      </c>
      <c r="DE4" s="154">
        <v>160</v>
      </c>
      <c r="DF4" s="154">
        <v>150</v>
      </c>
      <c r="DG4" s="154">
        <v>140</v>
      </c>
      <c r="DH4" s="154">
        <v>130</v>
      </c>
      <c r="DI4" s="154">
        <v>120</v>
      </c>
      <c r="DJ4" s="154">
        <v>110</v>
      </c>
      <c r="DK4" s="154">
        <v>100</v>
      </c>
      <c r="DL4" s="154">
        <v>90</v>
      </c>
      <c r="DM4" s="154">
        <v>80</v>
      </c>
      <c r="DN4" s="154">
        <v>70</v>
      </c>
      <c r="DO4" s="154">
        <v>60</v>
      </c>
      <c r="DP4" s="154">
        <v>50</v>
      </c>
      <c r="DQ4" s="154">
        <v>40</v>
      </c>
      <c r="DR4" s="154">
        <v>30</v>
      </c>
      <c r="DS4" s="154">
        <v>20</v>
      </c>
      <c r="DT4" s="154">
        <v>10</v>
      </c>
      <c r="DU4" s="154">
        <v>0</v>
      </c>
      <c r="DW4" s="155" t="s">
        <v>169</v>
      </c>
      <c r="DX4" s="155" t="s">
        <v>170</v>
      </c>
      <c r="DY4" s="155" t="s">
        <v>153</v>
      </c>
      <c r="DZ4" s="155" t="s">
        <v>154</v>
      </c>
      <c r="EA4" s="156" t="s">
        <v>157</v>
      </c>
      <c r="EB4" s="156" t="s">
        <v>156</v>
      </c>
      <c r="EC4" s="156" t="s">
        <v>158</v>
      </c>
      <c r="ED4" s="156" t="s">
        <v>159</v>
      </c>
      <c r="EE4" s="156" t="s">
        <v>160</v>
      </c>
      <c r="EF4" s="156" t="s">
        <v>161</v>
      </c>
      <c r="EG4" s="156" t="s">
        <v>162</v>
      </c>
      <c r="EH4" s="156" t="s">
        <v>163</v>
      </c>
      <c r="EI4" s="156" t="s">
        <v>164</v>
      </c>
      <c r="EJ4" s="156" t="s">
        <v>165</v>
      </c>
      <c r="EK4" s="156" t="s">
        <v>164</v>
      </c>
      <c r="EL4" s="156" t="s">
        <v>165</v>
      </c>
      <c r="EM4" s="156" t="s">
        <v>164</v>
      </c>
      <c r="EN4" s="156" t="s">
        <v>165</v>
      </c>
      <c r="EO4" s="156" t="s">
        <v>164</v>
      </c>
      <c r="EP4" s="156" t="s">
        <v>165</v>
      </c>
      <c r="EQ4" s="156" t="s">
        <v>164</v>
      </c>
      <c r="ER4" s="156" t="s">
        <v>165</v>
      </c>
      <c r="ES4" s="156" t="s">
        <v>164</v>
      </c>
      <c r="ET4" s="156" t="s">
        <v>165</v>
      </c>
      <c r="EU4" s="156" t="s">
        <v>164</v>
      </c>
      <c r="EV4" s="156" t="s">
        <v>165</v>
      </c>
      <c r="EW4" s="156" t="s">
        <v>164</v>
      </c>
      <c r="EX4" s="156" t="s">
        <v>165</v>
      </c>
      <c r="EY4" s="156" t="s">
        <v>164</v>
      </c>
      <c r="EZ4" s="156" t="s">
        <v>165</v>
      </c>
    </row>
    <row r="5" spans="1:156" ht="9.75" customHeight="1" thickBot="1" x14ac:dyDescent="0.3">
      <c r="A5" s="34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4"/>
      <c r="U5" s="149">
        <f>U3*ROVP_L/(U3+ROVP_L)</f>
        <v>4.2857142857142856</v>
      </c>
      <c r="V5" s="149">
        <f>(180-Deg_Triac)/180*PI()</f>
        <v>1.0471975511965976</v>
      </c>
      <c r="AJ5" s="148">
        <v>0.8</v>
      </c>
      <c r="CB5" s="150"/>
      <c r="CC5" s="150"/>
    </row>
    <row r="6" spans="1:156" ht="19.5" customHeight="1" thickBot="1" x14ac:dyDescent="0.25">
      <c r="A6" s="34"/>
      <c r="B6" s="37" t="s">
        <v>201</v>
      </c>
      <c r="C6" s="38" t="s">
        <v>202</v>
      </c>
      <c r="D6" s="37" t="s">
        <v>203</v>
      </c>
      <c r="E6" s="37"/>
      <c r="F6" s="37" t="s">
        <v>201</v>
      </c>
      <c r="G6" s="38" t="s">
        <v>202</v>
      </c>
      <c r="H6" s="39" t="s">
        <v>203</v>
      </c>
      <c r="I6" s="37"/>
      <c r="J6" s="37" t="s">
        <v>201</v>
      </c>
      <c r="K6" s="38" t="s">
        <v>202</v>
      </c>
      <c r="L6" s="39" t="s">
        <v>203</v>
      </c>
      <c r="M6" s="40" t="s">
        <v>152</v>
      </c>
      <c r="N6" s="159"/>
      <c r="U6" s="149">
        <f>AVERAGE(U7:U370)*DIM_MAX</f>
        <v>3.732888685689697</v>
      </c>
      <c r="V6" s="149">
        <f>AVERAGE(V7:V370)*DIM_MAX</f>
        <v>2.5065217975956755</v>
      </c>
      <c r="Z6" s="149">
        <v>6</v>
      </c>
      <c r="AD6" s="149">
        <f>2*Io*Lm/AVERAGE(AD7:AD370)</f>
        <v>4.0564733038213037</v>
      </c>
      <c r="AE6" s="149">
        <f>2*Io*Lm/AVERAGE(AE7:AE370)</f>
        <v>3.0843478181573012</v>
      </c>
      <c r="AF6" s="149">
        <f>MAX(AF7:AF368)</f>
        <v>3.5537314287776747</v>
      </c>
      <c r="AJ6" s="149">
        <f>1/MAX(AJ7:AJ368)*1000</f>
        <v>49.000110463462306</v>
      </c>
      <c r="AQ6" s="147">
        <f>Vintyp</f>
        <v>230</v>
      </c>
      <c r="AR6" s="147">
        <f>Vinmin</f>
        <v>200</v>
      </c>
      <c r="AS6" s="147">
        <f>Vinmax</f>
        <v>250</v>
      </c>
      <c r="BA6" s="147">
        <f>AVERAGE(BA7:BA370)</f>
        <v>7.5408309271946153E-2</v>
      </c>
      <c r="BB6" s="147">
        <f>AVERAGE(BB7:BB370)</f>
        <v>0.13040227803340632</v>
      </c>
      <c r="BR6" s="149" t="e">
        <f>2*Io*Lm/AVERAGE(BR7:BR370)</f>
        <v>#NUM!</v>
      </c>
      <c r="BS6" s="149">
        <f>2*Io*Lm/AVERAGE(BS7:BS370)</f>
        <v>4.1547387902088424</v>
      </c>
      <c r="BT6" s="147">
        <f>Tonmax_TRIAC</f>
        <v>4.5</v>
      </c>
      <c r="CA6" s="147">
        <f>AVERAGE(CA7:CA370)*1000</f>
        <v>103.11523465370442</v>
      </c>
      <c r="CI6" s="152" t="s">
        <v>238</v>
      </c>
      <c r="CJ6" s="152" t="s">
        <v>239</v>
      </c>
      <c r="CK6" s="152" t="s">
        <v>240</v>
      </c>
      <c r="CL6" s="152" t="s">
        <v>241</v>
      </c>
      <c r="CM6" s="152" t="s">
        <v>242</v>
      </c>
      <c r="CN6" s="152" t="s">
        <v>243</v>
      </c>
      <c r="CO6" s="152" t="s">
        <v>244</v>
      </c>
      <c r="CP6" s="152" t="s">
        <v>245</v>
      </c>
      <c r="CQ6" s="152" t="s">
        <v>246</v>
      </c>
      <c r="CR6" s="152" t="s">
        <v>247</v>
      </c>
      <c r="CS6" s="152" t="s">
        <v>248</v>
      </c>
      <c r="CT6" s="152" t="s">
        <v>249</v>
      </c>
      <c r="CU6" s="152" t="s">
        <v>250</v>
      </c>
      <c r="CV6" s="152" t="s">
        <v>251</v>
      </c>
      <c r="CW6" s="153" t="s">
        <v>252</v>
      </c>
      <c r="CX6" s="153" t="s">
        <v>253</v>
      </c>
      <c r="CY6" s="153" t="s">
        <v>254</v>
      </c>
      <c r="CZ6" s="153" t="s">
        <v>255</v>
      </c>
      <c r="DA6" s="153" t="s">
        <v>256</v>
      </c>
      <c r="DC6" s="154">
        <f t="shared" ref="DC6:DU6" si="2">IF(AVERAGE(DC7:DC370)*1000&gt;Io,Io,AVERAGE(DC7:DC370)*1000)</f>
        <v>100</v>
      </c>
      <c r="DD6" s="154">
        <f t="shared" si="2"/>
        <v>100</v>
      </c>
      <c r="DE6" s="154">
        <f t="shared" si="2"/>
        <v>100</v>
      </c>
      <c r="DF6" s="154">
        <f t="shared" si="2"/>
        <v>100</v>
      </c>
      <c r="DG6" s="154">
        <f t="shared" si="2"/>
        <v>100</v>
      </c>
      <c r="DH6" s="154">
        <f t="shared" si="2"/>
        <v>100</v>
      </c>
      <c r="DI6" s="154">
        <f t="shared" si="2"/>
        <v>100</v>
      </c>
      <c r="DJ6" s="154">
        <f t="shared" si="2"/>
        <v>90.684946569191098</v>
      </c>
      <c r="DK6" s="154">
        <f t="shared" si="2"/>
        <v>73.065263419108149</v>
      </c>
      <c r="DL6" s="154">
        <f t="shared" si="2"/>
        <v>52.255218950353679</v>
      </c>
      <c r="DM6" s="154">
        <f t="shared" si="2"/>
        <v>34.875495485915465</v>
      </c>
      <c r="DN6" s="154">
        <f t="shared" si="2"/>
        <v>21.181398031902908</v>
      </c>
      <c r="DO6" s="154">
        <f t="shared" si="2"/>
        <v>11.176321450107299</v>
      </c>
      <c r="DP6" s="154">
        <f t="shared" si="2"/>
        <v>5.8037454817518599</v>
      </c>
      <c r="DQ6" s="154">
        <f t="shared" si="2"/>
        <v>3.4322894488463938</v>
      </c>
      <c r="DR6" s="154">
        <f t="shared" si="2"/>
        <v>1.6735753396768511</v>
      </c>
      <c r="DS6" s="154">
        <f t="shared" si="2"/>
        <v>0.56507591116706102</v>
      </c>
      <c r="DT6" s="154">
        <f t="shared" si="2"/>
        <v>7.121289379968801E-2</v>
      </c>
      <c r="DU6" s="154">
        <f t="shared" si="2"/>
        <v>-8.8931083799116294E-7</v>
      </c>
      <c r="DW6" s="155">
        <f t="shared" ref="DW6:EZ6" si="3">SUM(DW7:DW370)/Nx/SQRT(2)</f>
        <v>-1.3518037680603882E-3</v>
      </c>
      <c r="DX6" s="155">
        <f t="shared" si="3"/>
        <v>4.0158547804851818E-3</v>
      </c>
      <c r="DY6" s="155">
        <f t="shared" si="3"/>
        <v>1.4191398589291136E-2</v>
      </c>
      <c r="DZ6" s="155">
        <f t="shared" si="3"/>
        <v>3.1130342931220099E-2</v>
      </c>
      <c r="EA6" s="156">
        <f t="shared" si="3"/>
        <v>-1.3518037680603882E-3</v>
      </c>
      <c r="EB6" s="156">
        <f t="shared" si="3"/>
        <v>4.0158547804851818E-3</v>
      </c>
      <c r="EC6" s="156">
        <f t="shared" si="3"/>
        <v>-1.1820692411265812E-3</v>
      </c>
      <c r="ED6" s="156">
        <f t="shared" si="3"/>
        <v>2.0113022879572565E-3</v>
      </c>
      <c r="EE6" s="156">
        <f t="shared" si="3"/>
        <v>-9.5930268429713392E-4</v>
      </c>
      <c r="EF6" s="156">
        <f t="shared" si="3"/>
        <v>1.4341334021036611E-3</v>
      </c>
      <c r="EG6" s="156">
        <f t="shared" si="3"/>
        <v>-7.1459180229724501E-4</v>
      </c>
      <c r="EH6" s="156">
        <f t="shared" si="3"/>
        <v>1.1869161092801198E-3</v>
      </c>
      <c r="EI6" s="156">
        <f t="shared" si="3"/>
        <v>-4.8062739196246077E-4</v>
      </c>
      <c r="EJ6" s="156">
        <f t="shared" si="3"/>
        <v>1.0214946480400135E-3</v>
      </c>
      <c r="EK6" s="156">
        <f t="shared" si="3"/>
        <v>-2.8326708654900524E-4</v>
      </c>
      <c r="EL6" s="156">
        <f t="shared" si="3"/>
        <v>8.7131598298132676E-4</v>
      </c>
      <c r="EM6" s="156">
        <f t="shared" si="3"/>
        <v>-1.3733275320520927E-4</v>
      </c>
      <c r="EN6" s="156">
        <f t="shared" si="3"/>
        <v>7.262064051070645E-4</v>
      </c>
      <c r="EO6" s="156">
        <f t="shared" si="3"/>
        <v>-4.5534136816988059E-5</v>
      </c>
      <c r="EP6" s="156">
        <f t="shared" si="3"/>
        <v>5.9465285296270186E-4</v>
      </c>
      <c r="EQ6" s="156">
        <f t="shared" si="3"/>
        <v>-2.7201971854755212E-7</v>
      </c>
      <c r="ER6" s="156">
        <f t="shared" si="3"/>
        <v>4.8803623365152056E-4</v>
      </c>
      <c r="ES6" s="156">
        <f t="shared" si="3"/>
        <v>8.5609444112336929E-6</v>
      </c>
      <c r="ET6" s="156">
        <f t="shared" si="3"/>
        <v>3.6999929671799607E-4</v>
      </c>
      <c r="EU6" s="156">
        <f t="shared" si="3"/>
        <v>1.3200615911752939E-6</v>
      </c>
      <c r="EV6" s="156">
        <f t="shared" si="3"/>
        <v>3.5168733635220932E-4</v>
      </c>
      <c r="EW6" s="156">
        <f t="shared" si="3"/>
        <v>-9.0313521172601144E-7</v>
      </c>
      <c r="EX6" s="156">
        <f t="shared" si="3"/>
        <v>3.4791095949932211E-4</v>
      </c>
      <c r="EY6" s="156">
        <f t="shared" si="3"/>
        <v>4.4697568453331347E-6</v>
      </c>
      <c r="EZ6" s="156">
        <f t="shared" si="3"/>
        <v>3.4795463461813439E-4</v>
      </c>
    </row>
    <row r="7" spans="1:156" ht="24.95" customHeight="1" x14ac:dyDescent="0.2">
      <c r="A7" s="34"/>
      <c r="B7" s="225" t="s">
        <v>148</v>
      </c>
      <c r="C7" s="226"/>
      <c r="D7" s="227"/>
      <c r="E7" s="41"/>
      <c r="F7" s="228" t="s">
        <v>149</v>
      </c>
      <c r="G7" s="226"/>
      <c r="H7" s="227"/>
      <c r="I7" s="41"/>
      <c r="J7" s="216"/>
      <c r="K7" s="217"/>
      <c r="L7" s="218"/>
      <c r="M7" s="42" t="s">
        <v>204</v>
      </c>
      <c r="N7" s="160"/>
      <c r="O7" s="158">
        <v>0</v>
      </c>
      <c r="P7" s="158">
        <f>-(360-O7)*PI()/360</f>
        <v>-3.1415926535897931</v>
      </c>
      <c r="Q7" s="147">
        <f>O7*PI()/360</f>
        <v>0</v>
      </c>
      <c r="R7" s="147">
        <f t="shared" ref="R7:R73" si="4">SQRT(2)*Vintyp*SIN($Q7)</f>
        <v>0</v>
      </c>
      <c r="S7" s="147">
        <f t="shared" ref="S7:S73" si="5">SQRT(2)*Vinmin*SIN($Q7)</f>
        <v>0</v>
      </c>
      <c r="T7" s="147">
        <f t="shared" ref="T7:T73" si="6">SQRT(2)*Vinmax*SIN($Q7)</f>
        <v>0</v>
      </c>
      <c r="U7" s="147">
        <f t="shared" ref="U7:U73" si="7">IF(R_TRIAC/(R_TRIAC+ROVP_H)*R7&gt;0.15,1,0)</f>
        <v>0</v>
      </c>
      <c r="V7" s="147">
        <f t="shared" ref="V7:V73" si="8">IF(R_TRIAC/(R_TRIAC+ROVP_H)*S7&lt;0.15,0,IF(V$5&gt;Q7,0,1))</f>
        <v>0</v>
      </c>
      <c r="W7" s="147">
        <f t="shared" ref="W7:W73" si="9">IF(Vout*Tdrr&gt;Tonmax*R7,Tonmax,Vout*Tdrr/R7)</f>
        <v>4.5</v>
      </c>
      <c r="X7" s="147">
        <f t="shared" ref="X7:X73" si="10">IF(Vout*Tdrr&gt;Tonmax*S7,Tonmax,Vout*Tdrr/S7)</f>
        <v>4.5</v>
      </c>
      <c r="Y7" s="147">
        <f t="shared" ref="Y7:Y73" si="11">IF(Vout*Tdrr&gt;Tonmax*T7,Tonmax,Vout*Tdrr/T7)</f>
        <v>4.5</v>
      </c>
      <c r="Z7" s="147">
        <f t="shared" ref="Z7:Z73" si="12">IF(AF8*R8/Vout&lt;2.5,2.5,AF8*R8/Vout)</f>
        <v>2.5</v>
      </c>
      <c r="AA7" s="147">
        <f t="shared" ref="AA7:AA73" si="13">IF(AF8*R8/Vout&lt;2.5,2.5,AF8*R8/Vout)</f>
        <v>2.5</v>
      </c>
      <c r="AB7" s="147">
        <f t="shared" ref="AB7:AB73" si="14">IF(AG7*S7/Vout&lt;2.5,2.5,AG7*S7/Vout)</f>
        <v>2.5</v>
      </c>
      <c r="AC7" s="147">
        <f t="shared" ref="AC7:AC73" si="15">IF(AH7*T7/Vout&lt;2.5,2.5,AH7*T7/Vout)</f>
        <v>2.5</v>
      </c>
      <c r="AD7" s="147">
        <f t="shared" ref="AD7:AD73" si="16">((1-THD_comp)*SIN($Q7)+THD_comp)*S7^2/(Vout+S7)</f>
        <v>0</v>
      </c>
      <c r="AE7" s="147">
        <f t="shared" ref="AE7:AE73" si="17">((1-THD_comp)*SIN($Q7)+THD_comp)*T7^2/(Vout+T7)</f>
        <v>0</v>
      </c>
      <c r="AF7" s="147">
        <f t="shared" ref="AF7:AF73" si="18">IF(Tonmax_0*SIN($Q7)*(1-THD_comp)+THD_comp*Tonmax_0&gt;Tonmax,Tonmax,Tonmax_0*SIN($Q7)*(1-THD_comp)+THD_comp*Tonmax_0)</f>
        <v>2.3454627429932655</v>
      </c>
      <c r="AG7" s="147">
        <f t="shared" ref="AG7:AG73" si="19">IF(Tonmax_L*SIN($Q7)*(1-THD_comp)+THD_comp*Tonmax_L&gt;Tonmax,Tonmax,Tonmax_L*SIN($Q7)*(1-THD_comp)+THD_comp*Tonmax_L)</f>
        <v>2.6772723805220604</v>
      </c>
      <c r="AH7" s="147">
        <f t="shared" ref="AH7:AH73" si="20">IF(Tonmax_H*SIN($Q7)*(1-THD_comp)+THD_comp*Tonmax_H&gt;Tonmax,Tonmax,Tonmax_H*SIN($Q7)*(1-THD_comp)+THD_comp*Tonmax_H)</f>
        <v>2.0356695599838188</v>
      </c>
      <c r="AI7" s="147">
        <f t="shared" ref="AI7:AI73" si="21">AA7+AF7</f>
        <v>4.8454627429932655</v>
      </c>
      <c r="AJ7" s="147">
        <f t="shared" ref="AJ7:AJ73" si="22">AI7+Ton_delay</f>
        <v>5.6454627429932653</v>
      </c>
      <c r="AK7" s="147">
        <f t="shared" ref="AK7:AK73" si="23">AB7+AG7+Ton_delay</f>
        <v>5.9772723805220602</v>
      </c>
      <c r="AL7" s="147">
        <f t="shared" ref="AL7:AL73" si="24">AC7+AH7+Ton_delay</f>
        <v>5.3356695599838186</v>
      </c>
      <c r="AM7" s="147">
        <f>1000/AJ7</f>
        <v>177.13339818620301</v>
      </c>
      <c r="AN7" s="147">
        <f t="shared" ref="AN7:AO22" si="25">1000/AK7</f>
        <v>167.30038993348654</v>
      </c>
      <c r="AO7" s="147">
        <f t="shared" si="25"/>
        <v>187.41790299379647</v>
      </c>
      <c r="AP7" s="147">
        <f t="shared" ref="AP7:AP73" si="26">R7*AF7/Io*AA7/AJ7</f>
        <v>0</v>
      </c>
      <c r="AQ7" s="147">
        <f t="shared" ref="AQ7:AQ73" si="27">IF(R7*AF7/Lm/1000&gt;Vcspk/Rcs,Vcspk/Rcs,R7*AF7/Lm/1000)</f>
        <v>0</v>
      </c>
      <c r="AR7" s="147">
        <f t="shared" ref="AR7:AR73" si="28">IF(S7*AG7/Lm/1000&gt;Vcspk/Rcs,Vcspk/Rcs,S7*AG7/Lm/1000)</f>
        <v>0</v>
      </c>
      <c r="AS7" s="147">
        <f t="shared" ref="AS7:AS73" si="29">IF(T7*AH7/Lm/1000&gt;Vcspk/Rcs,Vcspk/Rcs,T7*AH7/Lm/1000)</f>
        <v>0</v>
      </c>
      <c r="AT7" s="147">
        <f t="shared" ref="AT7:AT73" si="30">IF(toffmin&lt;Lm*AR7/Vout*10^3,(1/SQRT(3)*AR7)^2,1/3*AR7^2*(Tonmax+Lm*AR7)/Vout/(Tonmax+toffmin))</f>
        <v>0</v>
      </c>
      <c r="AU7" s="147">
        <f t="shared" ref="AU7:AU73" si="31">1/2*AQ7*Lm*AQ7/Vout*1/AJ7*1000-1/2*Idrr*Tdrr/AJ7*10^-6-Idrr*Ton_delay/AJ7*10^-6-1/2*Idrr*W7/AJ7*10^-6</f>
        <v>-3.1984414318810636E-9</v>
      </c>
      <c r="AV7" s="147">
        <f t="shared" ref="AV7:AV73" si="32">1/2*AR7*Lm*AR7/Vout*1/AK7*1000-1/2*Idrr*Tdrr/AK7*10^-6-Idrr*Ton_delay/AK7*10^-6-1/2*Idrr*X7/AK7*10^-6</f>
        <v>-3.020889929354949E-9</v>
      </c>
      <c r="AW7" s="147">
        <f t="shared" ref="AW7:AW73" si="33">1/2*AS7*Lm*AS7/Vout*1/AL7*1000-1/2*Idrr*Tdrr/AL7*10^-6-Idrr*Ton_delay/AL7*10^-6-1/2*Idrr*Y7/AL7*10^-6</f>
        <v>-3.3841454640952949E-9</v>
      </c>
      <c r="AX7" s="147">
        <f>0</f>
        <v>0</v>
      </c>
      <c r="AY7" s="147">
        <f>0</f>
        <v>0</v>
      </c>
      <c r="AZ7" s="147">
        <f>0</f>
        <v>0</v>
      </c>
      <c r="BA7" s="147">
        <f>SQRT(AG7/AK7/3)*AR7</f>
        <v>0</v>
      </c>
      <c r="BB7" s="147">
        <f>SQRT(AB7/AK7/3)*AR7</f>
        <v>0</v>
      </c>
      <c r="BC7" s="147">
        <f t="shared" ref="BC7:BC73" si="34">Cin*SQRT(2)*Vintyp*COS(Q7)*2*PI()*Fac*10^-9</f>
        <v>2.2480987667081336E-2</v>
      </c>
      <c r="BD7" s="147">
        <f t="shared" ref="BD7:BD73" si="35">Cin*SQRT(2)*Vinmin*COS(Q7)*2*PI()*Fac*10^-9</f>
        <v>1.9548684927896815E-2</v>
      </c>
      <c r="BE7" s="147">
        <f t="shared" ref="BE7:BE73" si="36">Cin*SQRT(2)*Vinmax*COS(Q7)*2*PI()*Fac*10^-9</f>
        <v>2.4435856159871018E-2</v>
      </c>
      <c r="BF7" s="147">
        <f t="shared" ref="BF7:BF73" si="37">Cxin*SQRT(2)*Vintyp*COS(Q7)*2*PI()*Fac*10^-9</f>
        <v>0</v>
      </c>
      <c r="BG7" s="147">
        <f t="shared" ref="BG7:BG73" si="38">Cxin*SQRT(2)*Vinmin*COS(Q7)*2*PI()*Fac*10^-9</f>
        <v>0</v>
      </c>
      <c r="BH7" s="147">
        <f t="shared" ref="BH7:BH73" si="39">Cxin*SQRT(2)*Vinmax*COS(Q7)*2*PI()*Fac*10^-9</f>
        <v>0</v>
      </c>
      <c r="BI7" s="147">
        <f>IF((AX7+BC7)&gt;0,AX7+BC7+BF7,BF7)</f>
        <v>2.2480987667081336E-2</v>
      </c>
      <c r="BJ7" s="147">
        <f>IF((AY7+BD7)&gt;0,AY7+BD7+BG7,BG7)</f>
        <v>1.9548684927896815E-2</v>
      </c>
      <c r="BK7" s="147">
        <f>IF((AZ7+BE7)&gt;0,AZ7+BE7+BH7,BH7)</f>
        <v>2.4435856159871018E-2</v>
      </c>
      <c r="BL7" s="147">
        <f t="shared" ref="BL7:BL73" si="40">BI7*R7</f>
        <v>0</v>
      </c>
      <c r="BM7" s="147">
        <f t="shared" ref="BM7:BM73" si="41">BJ7*S7</f>
        <v>0</v>
      </c>
      <c r="BN7" s="147">
        <f t="shared" ref="BN7:BN73" si="42">BK7*T7</f>
        <v>0</v>
      </c>
      <c r="BO7" s="150">
        <f>BI7^2</f>
        <v>5.0539480648746312E-4</v>
      </c>
      <c r="BP7" s="150">
        <f>BJ7^2</f>
        <v>3.8215108241018009E-4</v>
      </c>
      <c r="BQ7" s="150">
        <f>BK7^2</f>
        <v>5.9711106626590639E-4</v>
      </c>
      <c r="BR7" s="147">
        <f t="shared" ref="BR7:BR73" si="43">IF((180-Deg_Triac)/180*PI()&gt;Q7,0,IF(Q7&gt;deg_Ipk,deg_Ipk/Q7*R7^2/(Vout+R7),R7^2/(Vout+R7)))</f>
        <v>0</v>
      </c>
      <c r="BS7" s="147">
        <f t="shared" ref="BS7:BS73" si="44">IF((180-Deg_Triac)/180*PI()&gt;Q7,0,R7^2/(Vout+R7))</f>
        <v>0</v>
      </c>
      <c r="BT7" s="147">
        <f t="shared" ref="BT7:BT73" si="45">IF((180-Deg_Triac)/180*PI()&gt;Q7,0,IF($R7*Tonmax8/Lm*Rcs&gt;Vcspk*1000,Vcspk/Rcs,$R7*Tonmax8/Lm/1000))</f>
        <v>0</v>
      </c>
      <c r="BU7" s="147">
        <f t="shared" ref="BU7:BU73" si="46">IF((180-Deg_triacmax)/180*PI()&gt;R7,0,IF($R7*CB$3/Lm*Rcs&gt;Vcspk*1000,Vcspk/Rcs,$R7*CB$3/Lm/1000))</f>
        <v>0</v>
      </c>
      <c r="BV7" s="147">
        <f t="shared" ref="BV7:BV73" si="47">IF((180-Deg_triacmax)/180*PI()&gt;S7,0,IF($R7*CC$3/Lm*Rcs&gt;Vcspk*1000,Vcspk/Rcs,$R7*CC$3/Lm/1000))</f>
        <v>0</v>
      </c>
      <c r="BW7" s="147">
        <f t="shared" ref="BW7:BW73" si="48">IF(Lm*BT7/Vout*1000&gt;2.5,Lm*BT7*1000/Vout,2.5)</f>
        <v>2.5</v>
      </c>
      <c r="CA7" s="150">
        <f t="shared" ref="CA7:CA73" si="49">IF((180-Deg_Triac)/180*PI()&gt;$Q7,0,1/2*BT7*Lm*BT7*1/Vout*1000*1/(Lm*BT7*1/Vout*1000+Lm*BT7*1/(Vintyp*SQRT(2)*SIN($Q7))*1000+Tdrr+Ton_delay+Tdrr*Vout*1/(Vintyp*SQRT(2)*SIN($Q7)))+(-1/2*Idrr*Tdrr*10^-6-Idrr*Ton_delay*10^-6-1/2*Idrr*Tdrr*Vout*1/(Vintyp*SQRT(2)*SIN($Q7))*10^-6)*1/(Lm*BT7*1/Vout*1000+Lm*BT7*1/(Vintyp*SQRT(2)*SIN($Q7))*1000+Tdrr+Ton_delay+Tdrr*Vout*1/(Vintyp*SQRT(2)*SIN($Q7))))</f>
        <v>0</v>
      </c>
      <c r="CB7" s="150">
        <v>0</v>
      </c>
      <c r="CC7" s="150">
        <v>0</v>
      </c>
      <c r="CD7" s="150" t="e">
        <f>IF(toffmin&lt;Lm*#REF!/Vout*10^3,1/2*Vout/(R7+Vout)*#REF!,1/2*#REF!*Tonmax/(Tonmax+toffmin))</f>
        <v>#REF!</v>
      </c>
      <c r="CE7" s="150" t="e">
        <f t="shared" ref="CE7:CE73" si="50">IF(CD7=0,0,IF((CD7+BC7)&gt;0,CD7+BC7+BF7,BF7))</f>
        <v>#REF!</v>
      </c>
      <c r="CI7" s="152">
        <f t="shared" ref="CI7:CI73" si="51">IF(Lm*Vcspk/Rcs/SQRT(2)/Vintyp*10^3&gt;(DC$3-$W7)*SIN($Q7),Vintyp*SQRT(2)*SIN($Q7)*(DC$3-$W7)/Lm/10^3,Vcspk/Rcs)</f>
        <v>0</v>
      </c>
      <c r="CJ7" s="152">
        <f t="shared" ref="CJ7:CJ73" si="52">IF(Lm*Vcspk/Rcs/SQRT(2)/Vintyp*10^3&gt;(DD$3-$W7)*SIN($Q7),Vintyp*SQRT(2)*SIN($Q7)*(DD$3-$W7)/Lm/10^3,Vcspk/Rcs)</f>
        <v>0</v>
      </c>
      <c r="CK7" s="152">
        <f t="shared" ref="CK7:CK73" si="53">IF(Lm*Vcspk/Rcs/SQRT(2)/Vintyp*10^3&gt;(DE$3-$W7)*SIN($Q7),Vintyp*SQRT(2)*SIN($Q7)*(DE$3-$W7)/Lm/10^3,Vcspk/Rcs)</f>
        <v>0</v>
      </c>
      <c r="CL7" s="152">
        <f t="shared" ref="CL7:CL73" si="54">IF(Lm*Vcspk/Rcs/SQRT(2)/Vintyp*10^3&gt;(DF$3-$W7)*SIN($Q7),Vintyp*SQRT(2)*SIN($Q7)*(DF$3-$W7)/Lm/10^3,Vcspk/Rcs)</f>
        <v>0</v>
      </c>
      <c r="CM7" s="152">
        <f t="shared" ref="CM7:CM73" si="55">IF(Lm*Vcspk/Rcs/SQRT(2)/Vintyp*10^3&gt;(DG$3-$W7)*SIN($Q7),Vintyp*SQRT(2)*SIN($Q7)*(DG$3-$W7)/Lm/10^3,Vcspk/Rcs)</f>
        <v>0</v>
      </c>
      <c r="CN7" s="152">
        <f t="shared" ref="CN7:CN73" si="56">IF(Lm*Vcspk/Rcs/SQRT(2)/Vintyp*10^3&gt;(DH$3-$W7)*SIN($Q7),Vintyp*SQRT(2)*SIN($Q7)*(DH$3-$W7)/Lm/10^3,Vcspk/Rcs)</f>
        <v>0</v>
      </c>
      <c r="CO7" s="152">
        <f t="shared" ref="CO7:CO73" si="57">IF(Lm*Vcspk/Rcs/SQRT(2)/Vintyp*10^3&gt;(DI$3-$W7)*SIN($Q7),Vintyp*SQRT(2)*SIN($Q7)*(DI$3-$W7)/Lm/10^3,Vcspk/Rcs)</f>
        <v>0</v>
      </c>
      <c r="CP7" s="152">
        <f t="shared" ref="CP7:CP73" si="58">IF(Lm*Vcspk/Rcs/SQRT(2)/Vintyp*10^3&gt;(DJ$3-$W7)*SIN($Q7),Vintyp*SQRT(2)*SIN($Q7)*(DJ$3-$W7)/Lm/10^3,Vcspk/Rcs)</f>
        <v>0</v>
      </c>
      <c r="CQ7" s="152">
        <f t="shared" ref="CQ7:CQ73" si="59">IF(Lm*Vcspk/Rcs/SQRT(2)/Vintyp*10^3&gt;(DK$3-$W7)*SIN($Q7),Vintyp*SQRT(2)*SIN($Q7)*(DK$3-$W7)/Lm/10^3,Vcspk/Rcs)</f>
        <v>0</v>
      </c>
      <c r="CR7" s="152">
        <f t="shared" ref="CR7:CR73" si="60">IF(Lm*Vcspk/Rcs/SQRT(2)/Vintyp*10^3&gt;(DL$3-$W7)*SIN($Q7),Vintyp*SQRT(2)*SIN($Q7)*(DL$3-$W7)/Lm/10^3,Vcspk/Rcs)</f>
        <v>0</v>
      </c>
      <c r="CS7" s="152">
        <f t="shared" ref="CS7:CS73" si="61">IF(Lm*Vcspk/Rcs/SQRT(2)/Vintyp*10^3&gt;(DM$3-$W7)*SIN($Q7),Vintyp*SQRT(2)*SIN($Q7)*(DM$3-$W7)/Lm/10^3,Vcspk/Rcs)</f>
        <v>0</v>
      </c>
      <c r="CT7" s="152">
        <f t="shared" ref="CT7:CT73" si="62">IF(Lm*Vcspk/Rcs/SQRT(2)/Vintyp*10^3&gt;(DN$3-$W7)*SIN($Q7),Vintyp*SQRT(2)*SIN($Q7)*(DN$3-$W7)/Lm/10^3,Vcspk/Rcs)</f>
        <v>0</v>
      </c>
      <c r="CU7" s="152">
        <f t="shared" ref="CU7:CU73" si="63">IF(Lm*Vcspk/Rcs/SQRT(2)/Vintyp*10^3&gt;(DO$3-$W7)*SIN($Q7),Vintyp*SQRT(2)*SIN($Q7)*(DO$3-$W7)/Lm/10^3,Vcspk/Rcs)</f>
        <v>0</v>
      </c>
      <c r="CV7" s="152">
        <f t="shared" ref="CV7:CV73" si="64">IF(Lm*Vcspk/Rcs/SQRT(2)/Vintyp*10^3&gt;(DP$3-$W7)*SIN($Q7),Vintyp*SQRT(2)*SIN($Q7)*(DP$3-$W7)/Lm/10^3,Vcspk/Rcs)</f>
        <v>0</v>
      </c>
      <c r="CW7" s="152">
        <f t="shared" ref="CW7:CW73" si="65">IF(Lm*Vcspk/Rcs/SQRT(2)/Vintyp*10^3&gt;(DQ$3-$W7)*SIN($Q7),Vintyp*SQRT(2)*SIN($Q7)*(DQ$3-$W7)/Lm/10^3,Vcspk/Rcs)</f>
        <v>0</v>
      </c>
      <c r="CX7" s="152">
        <f t="shared" ref="CX7:CX73" si="66">IF(Lm*Vcspk/Rcs/SQRT(2)/Vintyp*10^3&gt;(DR$3-$W7)*SIN($Q7),Vintyp*SQRT(2)*SIN($Q7)*(DR$3-$W7)/Lm/10^3,Vcspk/Rcs)</f>
        <v>0</v>
      </c>
      <c r="CY7" s="152">
        <f t="shared" ref="CY7:CY73" si="67">IF(Lm*Vcspk/Rcs/SQRT(2)/Vintyp*10^3&gt;(DS$3-$W7)*SIN($Q7),Vintyp*SQRT(2)*SIN($Q7)*(DS$3-$W7)/Lm/10^3,Vcspk/Rcs)</f>
        <v>0</v>
      </c>
      <c r="CZ7" s="152">
        <f t="shared" ref="CZ7:CZ73" si="68">IF(Lm*Vcspk/Rcs/SQRT(2)/Vintyp*10^3&gt;(DT$3-$W7)*SIN($Q7),Vintyp*SQRT(2)*SIN($Q7)*(DT$3-$W7)/Lm/10^3,Vcspk/Rcs)</f>
        <v>0</v>
      </c>
      <c r="DA7" s="152">
        <f t="shared" ref="DA7:DA73" si="69">IF(Lm*Vcspk/Rcs/SQRT(2)/Vintyp*10^3&gt;(DU$3-$W7)*SIN($Q7),Vintyp*SQRT(2)*SIN($Q7)*(DU$3-$W7)/Lm/10^3,Vcspk/Rcs)</f>
        <v>0</v>
      </c>
      <c r="DC7" s="154">
        <v>0</v>
      </c>
      <c r="DD7" s="154">
        <v>0</v>
      </c>
      <c r="DE7" s="154">
        <v>0</v>
      </c>
      <c r="DF7" s="154">
        <v>0</v>
      </c>
      <c r="DG7" s="154">
        <v>0</v>
      </c>
      <c r="DH7" s="154">
        <v>0</v>
      </c>
      <c r="DI7" s="154">
        <v>0</v>
      </c>
      <c r="DJ7" s="154">
        <v>0</v>
      </c>
      <c r="DK7" s="154">
        <v>0</v>
      </c>
      <c r="DL7" s="154">
        <v>0</v>
      </c>
      <c r="DM7" s="154">
        <v>0</v>
      </c>
      <c r="DN7" s="154">
        <v>0</v>
      </c>
      <c r="DO7" s="154">
        <v>0</v>
      </c>
      <c r="DP7" s="154">
        <v>0</v>
      </c>
      <c r="DQ7" s="154">
        <v>0</v>
      </c>
      <c r="DR7" s="154">
        <v>0</v>
      </c>
      <c r="DS7" s="154">
        <v>0</v>
      </c>
      <c r="DT7" s="154">
        <v>0</v>
      </c>
      <c r="DU7" s="154">
        <v>0</v>
      </c>
      <c r="DW7" s="155">
        <f t="shared" ref="DW7:DW73" si="70">$BI7*COS(DW$2*$Q7)-$BI7*COS(DW$2*$P7)</f>
        <v>4.4961975334162671E-2</v>
      </c>
      <c r="DX7" s="155">
        <f t="shared" ref="DX7:DX73" si="71">$BI7*SIN(DW$2*$Q7)-$BI7*SIN(DW$2*$P7)</f>
        <v>8.2627641915433313E-18</v>
      </c>
      <c r="DY7" s="155">
        <f t="shared" ref="DY7:DY73" si="72">$BI7*COS(DY$1*$Q7)-$BI7*COS(DY$1*$P7)</f>
        <v>4.4961975334162671E-2</v>
      </c>
      <c r="DZ7" s="155">
        <f t="shared" ref="DZ7:DZ73" si="73">$BI7*SIN(DY$1*$Q7)-$BI7*SIN(DY$1*$P7)</f>
        <v>2.754254730514444E-18</v>
      </c>
      <c r="EA7" s="156">
        <f t="shared" ref="EA7:EA73" si="74">$BI7*COS(EA$1*$Q7)-$BI7*COS(EA$1*$P7)</f>
        <v>4.4961975334162671E-2</v>
      </c>
      <c r="EB7" s="156">
        <f t="shared" ref="EB7:EB73" si="75">$BI7*SIN(EA$1*$Q7)-$BI7*SIN(EA$1*$P7)</f>
        <v>8.2627641915433313E-18</v>
      </c>
      <c r="EC7" s="156">
        <f t="shared" ref="EC7:EC73" si="76">$BI7*COS(EC$1*$Q7)-$BI7*COS(EC$1*$P7)</f>
        <v>4.4961975334162671E-2</v>
      </c>
      <c r="ED7" s="156">
        <f t="shared" ref="ED7:ED73" si="77">$BI7*SIN(EC$1*$Q7)-$BI7*SIN(EC$1*$P7)</f>
        <v>1.3771273652572219E-17</v>
      </c>
      <c r="EE7" s="156">
        <f t="shared" ref="EE7:EE73" si="78">$BI7*COS(EE$1*$Q7)-$BI7*COS(EE$1*$P7)</f>
        <v>4.4961975334162671E-2</v>
      </c>
      <c r="EF7" s="156">
        <f t="shared" ref="EF7:EF73" si="79">$BI7*SIN(EE$1*$Q7)-$BI7*SIN(EE$1*$P7)</f>
        <v>1.9279783113601109E-17</v>
      </c>
      <c r="EG7" s="156">
        <f t="shared" ref="EG7:EG73" si="80">$BI7*COS(EG$1*$Q7)-$BI7*COS(EG$1*$P7)</f>
        <v>4.4961975334162671E-2</v>
      </c>
      <c r="EH7" s="156">
        <f t="shared" ref="EH7:EH73" si="81">$BI7*SIN(EG$1*$Q7)-$BI7*SIN(EG$1*$P7)</f>
        <v>2.4788292574629996E-17</v>
      </c>
      <c r="EI7" s="156">
        <f t="shared" ref="EI7:EI73" si="82">$BI7*COS(EI$1*$Q7)-$BI7*COS(EI$1*$P7)</f>
        <v>4.4961975334162671E-2</v>
      </c>
      <c r="EJ7" s="156">
        <f t="shared" ref="EJ7:EJ73" si="83">$BI7*SIN(EI$1*$Q7)-$BI7*SIN(EI$1*$P7)</f>
        <v>1.1016531443344411E-16</v>
      </c>
      <c r="EK7" s="156">
        <f t="shared" ref="EK7:EK73" si="84">$BI7*COS(EK$1*$Q7)-$BI7*COS(EK$1*$P7)</f>
        <v>4.4961975334162671E-2</v>
      </c>
      <c r="EL7" s="156">
        <f t="shared" ref="EL7:EL73" si="85">$BI7*SIN(EK$1*$Q7)-$BI7*SIN(EK$1*$P7)</f>
        <v>-4.4063200901097451E-17</v>
      </c>
      <c r="EM7" s="156">
        <f t="shared" ref="EM7:EM73" si="86">$BI7*COS(EM$1*$Q7)-$BI7*COS(EM$1*$P7)</f>
        <v>4.4961975334162671E-2</v>
      </c>
      <c r="EN7" s="156">
        <f t="shared" ref="EN7:EN73" si="87">$BI7*SIN(EM$1*$Q7)-$BI7*SIN(EM$1*$P7)</f>
        <v>1.2118233335550188E-16</v>
      </c>
      <c r="EO7" s="156">
        <f t="shared" ref="EO7:EO73" si="88">$BI7*COS(EO$1*$Q7)-$BI7*COS(EO$1*$P7)</f>
        <v>4.4961975334162671E-2</v>
      </c>
      <c r="EP7" s="156">
        <f t="shared" ref="EP7:EP73" si="89">$BI7*SIN(EO$1*$Q7)-$BI7*SIN(EO$1*$P7)</f>
        <v>-3.3046181979039672E-17</v>
      </c>
      <c r="EQ7" s="156">
        <f t="shared" ref="EQ7:EQ73" si="90">$BI7*COS(EQ$1*$Q7)-$BI7*COS(EQ$1*$P7)</f>
        <v>4.4961975334162671E-2</v>
      </c>
      <c r="ER7" s="156">
        <f t="shared" ref="ER7:ER73" si="91">$BI7*SIN(EQ$1*$Q7)-$BI7*SIN(EQ$1*$P7)</f>
        <v>1.3219935227755967E-16</v>
      </c>
      <c r="ES7" s="156">
        <f t="shared" ref="ES7:ES73" si="92">$BI7*COS(ES$1*$Q7)-$BI7*COS(ES$1*$P7)</f>
        <v>4.4961975334162671E-2</v>
      </c>
      <c r="ET7" s="156">
        <f t="shared" ref="ET7:ET73" si="93">$BI7*SIN(ES$1*$Q7)-$BI7*SIN(ES$1*$P7)</f>
        <v>1.4321637119961743E-16</v>
      </c>
      <c r="EU7" s="156">
        <f t="shared" ref="EU7:EU73" si="94">$BI7*COS(EU$1*$Q7)-$BI7*COS(EU$1*$P7)</f>
        <v>4.4961975334162671E-2</v>
      </c>
      <c r="EV7" s="156">
        <f t="shared" ref="EV7:EV73" si="95">$BI7*SIN(EU$1*$Q7)-$BI7*SIN(EU$1*$P7)</f>
        <v>-1.1012144134924122E-17</v>
      </c>
      <c r="EW7" s="156">
        <f t="shared" ref="EW7:EW73" si="96">$BI7*COS(EW$1*$Q7)-$BI7*COS(EW$1*$P7)</f>
        <v>4.4961975334162671E-2</v>
      </c>
      <c r="EX7" s="156">
        <f t="shared" ref="EX7:EX73" si="97">$BI7*SIN(EW$1*$Q7)-$BI7*SIN(EW$1*$P7)</f>
        <v>1.5423339012167521E-16</v>
      </c>
      <c r="EY7" s="156">
        <f t="shared" ref="EY7:EY73" si="98">$BI7*COS(EY$1*$Q7)-$BI7*COS(EY$1*$P7)</f>
        <v>4.4961975334162671E-2</v>
      </c>
      <c r="EZ7" s="156">
        <f t="shared" ref="EZ7:EZ73" si="99">$BI7*SIN(EY$1*$Q7)-$BI7*SIN(EY$1*$P7)</f>
        <v>4.8747871336538832E-21</v>
      </c>
    </row>
    <row r="8" spans="1:156" ht="24.95" customHeight="1" x14ac:dyDescent="0.2">
      <c r="A8" s="34"/>
      <c r="B8" s="43" t="s">
        <v>235</v>
      </c>
      <c r="C8" s="44">
        <v>200</v>
      </c>
      <c r="D8" s="48" t="s">
        <v>23</v>
      </c>
      <c r="E8" s="45"/>
      <c r="F8" s="145" t="s">
        <v>150</v>
      </c>
      <c r="G8" s="177">
        <v>72</v>
      </c>
      <c r="H8" s="48" t="s">
        <v>24</v>
      </c>
      <c r="I8" s="45"/>
      <c r="J8" s="219"/>
      <c r="K8" s="220"/>
      <c r="L8" s="221"/>
      <c r="M8" s="49"/>
      <c r="N8" s="160"/>
      <c r="O8" s="158">
        <v>1</v>
      </c>
      <c r="P8" s="158">
        <f t="shared" ref="P8:P74" si="100">-(360-O8)*PI()/360</f>
        <v>-3.1328660073298211</v>
      </c>
      <c r="Q8" s="147">
        <f t="shared" ref="Q8:Q18" si="101">O8*PI()/360</f>
        <v>8.7266462599716477E-3</v>
      </c>
      <c r="R8" s="147">
        <f t="shared" si="4"/>
        <v>2.8384725164960551</v>
      </c>
      <c r="S8" s="147">
        <f t="shared" si="5"/>
        <v>2.4682369708661351</v>
      </c>
      <c r="T8" s="147">
        <f t="shared" si="6"/>
        <v>3.0852962135826689</v>
      </c>
      <c r="U8" s="147">
        <f t="shared" si="7"/>
        <v>0</v>
      </c>
      <c r="V8" s="147">
        <f t="shared" si="8"/>
        <v>0</v>
      </c>
      <c r="W8" s="147">
        <f t="shared" si="9"/>
        <v>4.5</v>
      </c>
      <c r="X8" s="147">
        <f t="shared" si="10"/>
        <v>4.5</v>
      </c>
      <c r="Y8" s="147">
        <f t="shared" si="11"/>
        <v>4.5</v>
      </c>
      <c r="Z8" s="147">
        <f t="shared" si="12"/>
        <v>2.5</v>
      </c>
      <c r="AA8" s="147">
        <f t="shared" si="13"/>
        <v>2.5</v>
      </c>
      <c r="AB8" s="147">
        <f t="shared" si="14"/>
        <v>2.5</v>
      </c>
      <c r="AC8" s="147">
        <f t="shared" si="15"/>
        <v>2.5</v>
      </c>
      <c r="AD8" s="147">
        <f t="shared" si="16"/>
        <v>5.4236862706206562E-2</v>
      </c>
      <c r="AE8" s="147">
        <f t="shared" si="17"/>
        <v>8.4048653419798461E-2</v>
      </c>
      <c r="AF8" s="147">
        <f t="shared" si="18"/>
        <v>2.3560067425713367</v>
      </c>
      <c r="AG8" s="147">
        <f t="shared" si="19"/>
        <v>2.6893080263386215</v>
      </c>
      <c r="AH8" s="147">
        <f t="shared" si="20"/>
        <v>2.0448208880301428</v>
      </c>
      <c r="AI8" s="147">
        <f t="shared" si="21"/>
        <v>4.8560067425713367</v>
      </c>
      <c r="AJ8" s="147">
        <f t="shared" si="22"/>
        <v>5.6560067425713365</v>
      </c>
      <c r="AK8" s="147">
        <f t="shared" si="23"/>
        <v>5.9893080263386214</v>
      </c>
      <c r="AL8" s="147">
        <f t="shared" si="24"/>
        <v>5.3448208880301431</v>
      </c>
      <c r="AM8" s="147">
        <f t="shared" ref="AM8:AM74" si="102">1000/AJ8</f>
        <v>176.80318385642155</v>
      </c>
      <c r="AN8" s="147">
        <f t="shared" si="25"/>
        <v>166.96419613123808</v>
      </c>
      <c r="AO8" s="147">
        <f t="shared" si="25"/>
        <v>187.09700866487864</v>
      </c>
      <c r="AP8" s="147">
        <f t="shared" si="26"/>
        <v>2.9559107210451626E-2</v>
      </c>
      <c r="AQ8" s="147">
        <f t="shared" si="27"/>
        <v>2.6621107847968378E-3</v>
      </c>
      <c r="AR8" s="147">
        <f t="shared" si="28"/>
        <v>2.6423619295031613E-3</v>
      </c>
      <c r="AS8" s="147">
        <f t="shared" si="29"/>
        <v>2.5114066584536357E-3</v>
      </c>
      <c r="AT8" s="147">
        <f t="shared" si="30"/>
        <v>2.5556928624607686E-8</v>
      </c>
      <c r="AU8" s="147">
        <f t="shared" si="31"/>
        <v>2.1855034769451366E-5</v>
      </c>
      <c r="AV8" s="147">
        <f t="shared" si="32"/>
        <v>2.033368899074389E-5</v>
      </c>
      <c r="AW8" s="147">
        <f t="shared" si="33"/>
        <v>2.0582695777046306E-5</v>
      </c>
      <c r="AX8" s="147">
        <f t="shared" ref="AX8:AX74" si="103">1/2*AQ8*Lm*AQ8/R8*1/AJ8*1000</f>
        <v>5.5445044922293224E-4</v>
      </c>
      <c r="AY8" s="147">
        <f t="shared" ref="AY8:AY74" si="104">1/2*AR8*Lm*AR8/S8*1/AK8*1000</f>
        <v>5.9323423626356459E-4</v>
      </c>
      <c r="AZ8" s="147">
        <f t="shared" ref="AZ8:AZ74" si="105">1/2*AS8*Lm*AS8/T8*1/AL8*1000</f>
        <v>4.80406818219557E-4</v>
      </c>
      <c r="BA8" s="147">
        <f t="shared" ref="BA8:BA74" si="106">SQRT(AG8/AK8/3)*AR8</f>
        <v>1.0222653149356503E-3</v>
      </c>
      <c r="BB8" s="147">
        <f t="shared" ref="BB8:BB74" si="107">SQRT(AB8/AK8/3)*AR8</f>
        <v>9.8562873387598332E-4</v>
      </c>
      <c r="BC8" s="147">
        <f t="shared" si="34"/>
        <v>2.2480131659956572E-2</v>
      </c>
      <c r="BD8" s="147">
        <f t="shared" si="35"/>
        <v>1.954794057387528E-2</v>
      </c>
      <c r="BE8" s="147">
        <f t="shared" si="36"/>
        <v>2.44349257173441E-2</v>
      </c>
      <c r="BF8" s="147">
        <f t="shared" si="37"/>
        <v>0</v>
      </c>
      <c r="BG8" s="147">
        <f t="shared" si="38"/>
        <v>0</v>
      </c>
      <c r="BH8" s="147">
        <f t="shared" si="39"/>
        <v>0</v>
      </c>
      <c r="BI8" s="147">
        <f t="shared" ref="BI8:BI74" si="108">IF((AX8+BC8)&gt;0,AX8+BC8+BF8,BF8)</f>
        <v>2.3034582109179504E-2</v>
      </c>
      <c r="BJ8" s="147">
        <f t="shared" ref="BJ8:BJ74" si="109">IF((AY8+BD8)&gt;0,AY8+BD8+BG8,BG8)</f>
        <v>2.0141174810138846E-2</v>
      </c>
      <c r="BK8" s="147">
        <f t="shared" ref="BK8:BK74" si="110">IF((AZ8+BE8)&gt;0,AZ8+BE8+BH8,BH8)</f>
        <v>2.4915332535563658E-2</v>
      </c>
      <c r="BL8" s="147">
        <f t="shared" si="40"/>
        <v>6.5383028245877758E-2</v>
      </c>
      <c r="BM8" s="147">
        <f t="shared" si="41"/>
        <v>4.9713192303062412E-2</v>
      </c>
      <c r="BN8" s="147">
        <f t="shared" si="42"/>
        <v>7.6871181132127625E-2</v>
      </c>
      <c r="BO8" s="150">
        <f t="shared" ref="BO8:BQ74" si="111">BI8^2</f>
        <v>5.3059197294453252E-4</v>
      </c>
      <c r="BP8" s="150">
        <f t="shared" si="111"/>
        <v>4.0566692273257156E-4</v>
      </c>
      <c r="BQ8" s="150">
        <f t="shared" si="111"/>
        <v>6.20773795357717E-4</v>
      </c>
      <c r="BR8" s="147">
        <f t="shared" si="43"/>
        <v>0</v>
      </c>
      <c r="BS8" s="147">
        <f t="shared" si="44"/>
        <v>0</v>
      </c>
      <c r="BT8" s="147">
        <f>IF((180-Deg_Triac)/180*PI()&gt;Q8,0,IF($R8*Tonmax8/Lm*Rcs&gt;Vcspk*1000,Vcspk/Rcs,$R8*Tonmax8/Lm/1000))</f>
        <v>0</v>
      </c>
      <c r="BU8" s="147">
        <f t="shared" si="46"/>
        <v>5.084662244434577E-3</v>
      </c>
      <c r="BV8" s="147">
        <f t="shared" si="47"/>
        <v>1.6948874148115258E-3</v>
      </c>
      <c r="BW8" s="147">
        <f t="shared" si="48"/>
        <v>2.5</v>
      </c>
      <c r="CA8" s="150">
        <f t="shared" si="49"/>
        <v>0</v>
      </c>
      <c r="CB8" s="150">
        <f t="shared" ref="CB8:CB74" si="112">IF((180-Deg_triacmax)/180*PI()&gt;$Q8,0,1/2*BU8*Lm*BU8*1/Vout*1000*1/(Lm*BU8*1/Vout*1000+Lm*BU8*1/(Vintyp*SQRT(2)*SIN($Q8))*1000+Tdrr+Ton_delay+Tdrr*Vout*1/(Vintyp*SQRT(2)*SIN($Q8)))+(-1/2*Idrr*Tdrr*10^-6-Idrr*Ton_delay*10^-6-1/2*Idrr*Tdrr*Vout*1/(Vintyp*SQRT(2)*SIN($Q8))*10^-6)*1/(Lm*BU8*1/Vout*1000+Lm*BU8*1/(Vintyp*SQRT(2)*SIN($Q8))*1000+Tdrr+Ton_delay+Tdrr*Vout*1/(Vintyp*SQRT(2)*SIN($Q8))))</f>
        <v>0</v>
      </c>
      <c r="CC8" s="150">
        <f t="shared" ref="CC8:CC74" si="113">IF((180-Deg_triacmin)/180*PI()&gt;$Q8,0,1/2*BV8*Lm*BV8*1/Vout*1000*1/(Lm*BV8*1/Vout*1000+Lm*BV8*1/(Vintyp*SQRT(2)*SIN($Q8))*1000+Tdrr+Ton_delay+Tdrr*Vout*1/(Vintyp*SQRT(2)*SIN($Q8)))+(-1/2*Idrr*Tdrr*10^-6-Idrr*Ton_delay*10^-6-1/2*Idrr*Tdrr*Vout*1/(Vintyp*SQRT(2)*SIN($Q8))*10^-6)*1/(Lm*BV8*1/Vout*1000+Lm*BV8*1/(Vintyp*SQRT(2)*SIN($Q8))*1000+Tdrr+Ton_delay+Tdrr*Vout*1/(Vintyp*SQRT(2)*SIN($Q8))))</f>
        <v>0</v>
      </c>
      <c r="CD8" s="150">
        <f t="shared" ref="CD8:CD74" si="114">IF((180-Deg_Triac)/180*PI()&gt;$Q8,0,1/2*BT8*Lm*BT8*1/(Vintyp*SQRT(2)*SIN($Q8))*1000*1/(Lm*BT8*1/Vout*1000+Lm*BT8*1/(Vintyp*SQRT(2)*SIN($Q8))*1000+Tdrr+Ton_delay+Tdrr*Vout*1/(Vintyp*SQRT(2)*SIN($Q8))))</f>
        <v>0</v>
      </c>
      <c r="CE8" s="150">
        <f t="shared" si="50"/>
        <v>0</v>
      </c>
      <c r="CI8" s="152">
        <f t="shared" si="51"/>
        <v>0</v>
      </c>
      <c r="CJ8" s="152">
        <f t="shared" si="52"/>
        <v>0</v>
      </c>
      <c r="CK8" s="152">
        <f t="shared" si="53"/>
        <v>0</v>
      </c>
      <c r="CL8" s="152">
        <f t="shared" si="54"/>
        <v>0</v>
      </c>
      <c r="CM8" s="152">
        <f t="shared" si="55"/>
        <v>0</v>
      </c>
      <c r="CN8" s="152">
        <f t="shared" si="56"/>
        <v>0</v>
      </c>
      <c r="CO8" s="152">
        <f t="shared" si="57"/>
        <v>0</v>
      </c>
      <c r="CP8" s="152">
        <f t="shared" si="58"/>
        <v>0</v>
      </c>
      <c r="CQ8" s="152">
        <f t="shared" si="59"/>
        <v>-3.4188954052961635E-4</v>
      </c>
      <c r="CR8" s="152">
        <f t="shared" si="60"/>
        <v>-1.0067468180863591E-3</v>
      </c>
      <c r="CS8" s="152">
        <f t="shared" si="61"/>
        <v>-1.6716040956431017E-3</v>
      </c>
      <c r="CT8" s="152">
        <f t="shared" si="62"/>
        <v>-2.3364613731998436E-3</v>
      </c>
      <c r="CU8" s="152">
        <f t="shared" si="63"/>
        <v>-3.001318650756586E-3</v>
      </c>
      <c r="CV8" s="152">
        <f t="shared" si="64"/>
        <v>-3.3897748296230516E-3</v>
      </c>
      <c r="CW8" s="152">
        <f t="shared" si="65"/>
        <v>-3.3897748296230516E-3</v>
      </c>
      <c r="CX8" s="152">
        <f t="shared" si="66"/>
        <v>-3.3897748296230516E-3</v>
      </c>
      <c r="CY8" s="152">
        <f t="shared" si="67"/>
        <v>-3.3897748296230516E-3</v>
      </c>
      <c r="CZ8" s="152">
        <f t="shared" si="68"/>
        <v>-3.3897748296230516E-3</v>
      </c>
      <c r="DA8" s="152">
        <f t="shared" si="69"/>
        <v>-3.3897748296230516E-3</v>
      </c>
      <c r="DC8" s="154">
        <f t="shared" ref="DC8:DC74" si="115">IF(DC$1/180*PI()&gt;$Q8,0,1/2*CI8*Lm*CI8*1/Vout*1000*1/(Lm*CI8*1/Vout*1000+Lm*CI8*1/(Vintyp*SQRT(2)*SIN($Q8))*1000+Tdrr+Ton_delay+Tdrr*Vout*1/(Vintyp*SQRT(2)*SIN($Q8))))+(-1/2*Idrr*Tdrr*10^-6-Idrr*Ton_delay*10^-6-1/2*Idrr*Tdrr*1/(Vintyp*SQRT(2)*SIN($Q8))*10^-6)*1/(Lm*CI8*1/Vout*1000+Lm*CI8*1/(Vintyp*SQRT(2)*SIN($Q8))*1000+Tdrr+Ton_delay+Tdrr*Vout*1/(Vintyp*SQRT(2)*SIN($Q8)))</f>
        <v>-8.8273802957216007E-10</v>
      </c>
      <c r="DD8" s="154">
        <f t="shared" ref="DD8:DD74" si="116">IF(DD$1/180*PI()&gt;$Q8,0,1/2*CJ8*Lm*CJ8*1/Vout*1000*1/(Lm*CJ8*1/Vout*1000+Lm*CJ8*1/(Vintyp*SQRT(2)*SIN($Q8))*1000+Tdrr+Ton_delay+Tdrr*Vout*1/(Vintyp*SQRT(2)*SIN($Q8))))+(-1/2*Idrr*Tdrr*10^-6-Idrr*Ton_delay*10^-6-1/2*Idrr*Tdrr*1/(Vintyp*SQRT(2)*SIN($Q8))*10^-6)*1/(Lm*CJ8*1/Vout*1000+Lm*CJ8*1/(Vintyp*SQRT(2)*SIN($Q8))*1000+Tdrr+Ton_delay+Tdrr*Vout*1/(Vintyp*SQRT(2)*SIN($Q8)))</f>
        <v>-8.8273802957216007E-10</v>
      </c>
      <c r="DE8" s="154">
        <f t="shared" ref="DE8:DE74" si="117">IF(DE$1/180*PI()&gt;$Q8,0,1/2*CK8*Lm*CK8*1/Vout*1000*1/(Lm*CK8*1/Vout*1000+Lm*CK8*1/(Vintyp*SQRT(2)*SIN($Q8))*1000+Tdrr+Ton_delay+Tdrr*Vout*1/(Vintyp*SQRT(2)*SIN($Q8))))+(-1/2*Idrr*Tdrr*10^-6-Idrr*Ton_delay*10^-6-1/2*Idrr*Tdrr*1/(Vintyp*SQRT(2)*SIN($Q8))*10^-6)*1/(Lm*CK8*1/Vout*1000+Lm*CK8*1/(Vintyp*SQRT(2)*SIN($Q8))*1000+Tdrr+Ton_delay+Tdrr*Vout*1/(Vintyp*SQRT(2)*SIN($Q8)))</f>
        <v>-8.8273802957216007E-10</v>
      </c>
      <c r="DF8" s="154">
        <f t="shared" ref="DF8:DF74" si="118">IF(DF$1/180*PI()&gt;$Q8,0,1/2*CL8*Lm*CL8*1/Vout*1000*1/(Lm*CL8*1/Vout*1000+Lm*CL8*1/(Vintyp*SQRT(2)*SIN($Q8))*1000+Tdrr+Ton_delay+Tdrr*Vout*1/(Vintyp*SQRT(2)*SIN($Q8))))+(-1/2*Idrr*Tdrr*10^-6-Idrr*Ton_delay*10^-6-1/2*Idrr*Tdrr*1/(Vintyp*SQRT(2)*SIN($Q8))*10^-6)*1/(Lm*CL8*1/Vout*1000+Lm*CL8*1/(Vintyp*SQRT(2)*SIN($Q8))*1000+Tdrr+Ton_delay+Tdrr*Vout*1/(Vintyp*SQRT(2)*SIN($Q8)))</f>
        <v>-8.8273802957216007E-10</v>
      </c>
      <c r="DG8" s="154">
        <f t="shared" ref="DG8:DG74" si="119">IF(DG$1/180*PI()&gt;$Q8,0,1/2*CM8*Lm*CM8*1/Vout*1000*1/(Lm*CM8*1/Vout*1000+Lm*CM8*1/(Vintyp*SQRT(2)*SIN($Q8))*1000+Tdrr+Ton_delay+Tdrr*Vout*1/(Vintyp*SQRT(2)*SIN($Q8))))+(-1/2*Idrr*Tdrr*10^-6-Idrr*Ton_delay*10^-6-1/2*Idrr*Tdrr*1/(Vintyp*SQRT(2)*SIN($Q8))*10^-6)*1/(Lm*CM8*1/Vout*1000+Lm*CM8*1/(Vintyp*SQRT(2)*SIN($Q8))*1000+Tdrr+Ton_delay+Tdrr*Vout*1/(Vintyp*SQRT(2)*SIN($Q8)))</f>
        <v>-8.8273802957216007E-10</v>
      </c>
      <c r="DH8" s="154">
        <f t="shared" ref="DH8:DH74" si="120">IF(DH$1/180*PI()&gt;$Q8,0,1/2*CN8*Lm*CN8*1/Vout*1000*1/(Lm*CN8*1/Vout*1000+Lm*CN8*1/(Vintyp*SQRT(2)*SIN($Q8))*1000+Tdrr+Ton_delay+Tdrr*Vout*1/(Vintyp*SQRT(2)*SIN($Q8))))+(-1/2*Idrr*Tdrr*10^-6-Idrr*Ton_delay*10^-6-1/2*Idrr*Tdrr*1/(Vintyp*SQRT(2)*SIN($Q8))*10^-6)*1/(Lm*CN8*1/Vout*1000+Lm*CN8*1/(Vintyp*SQRT(2)*SIN($Q8))*1000+Tdrr+Ton_delay+Tdrr*Vout*1/(Vintyp*SQRT(2)*SIN($Q8)))</f>
        <v>-8.8273802957216007E-10</v>
      </c>
      <c r="DI8" s="154">
        <f t="shared" ref="DI8:DI74" si="121">IF(DI$1/180*PI()&gt;$Q8,0,1/2*CO8*Lm*CO8*1/Vout*1000*1/(Lm*CO8*1/Vout*1000+Lm*CO8*1/(Vintyp*SQRT(2)*SIN($Q8))*1000+Tdrr+Ton_delay+Tdrr*Vout*1/(Vintyp*SQRT(2)*SIN($Q8))))+(-1/2*Idrr*Tdrr*10^-6-Idrr*Ton_delay*10^-6-1/2*Idrr*Tdrr*1/(Vintyp*SQRT(2)*SIN($Q8))*10^-6)*1/(Lm*CO8*1/Vout*1000+Lm*CO8*1/(Vintyp*SQRT(2)*SIN($Q8))*1000+Tdrr+Ton_delay+Tdrr*Vout*1/(Vintyp*SQRT(2)*SIN($Q8)))</f>
        <v>-8.8273802957216007E-10</v>
      </c>
      <c r="DJ8" s="154">
        <f t="shared" ref="DJ8:DJ74" si="122">IF(DJ$1/180*PI()&gt;$Q8,0,1/2*CP8*Lm*CP8*1/Vout*1000*1/(Lm*CP8*1/Vout*1000+Lm*CP8*1/(Vintyp*SQRT(2)*SIN($Q8))*1000+Tdrr+Ton_delay+Tdrr*Vout*1/(Vintyp*SQRT(2)*SIN($Q8))))+(-1/2*Idrr*Tdrr*10^-6-Idrr*Ton_delay*10^-6-1/2*Idrr*Tdrr*1/(Vintyp*SQRT(2)*SIN($Q8))*10^-6)*1/(Lm*CP8*1/Vout*1000+Lm*CP8*1/(Vintyp*SQRT(2)*SIN($Q8))*1000+Tdrr+Ton_delay+Tdrr*Vout*1/(Vintyp*SQRT(2)*SIN($Q8)))</f>
        <v>-8.8273802957216007E-10</v>
      </c>
      <c r="DK8" s="154">
        <f t="shared" ref="DK8:DK74" si="123">IF(DK$1/180*PI()&gt;$Q8,0,1/2*CQ8*Lm*CQ8*1/Vout*1000*1/(Lm*CQ8*1/Vout*1000+Lm*CQ8*1/(Vintyp*SQRT(2)*SIN($Q8))*1000+Tdrr+Ton_delay+Tdrr*Vout*1/(Vintyp*SQRT(2)*SIN($Q8))))+(-1/2*Idrr*Tdrr*10^-6-Idrr*Ton_delay*10^-6-1/2*Idrr*Tdrr*1/(Vintyp*SQRT(2)*SIN($Q8))*10^-6)*1/(Lm*CQ8*1/Vout*1000+Lm*CQ8*1/(Vintyp*SQRT(2)*SIN($Q8))*1000+Tdrr+Ton_delay+Tdrr*Vout*1/(Vintyp*SQRT(2)*SIN($Q8)))</f>
        <v>-9.3094836385368321E-10</v>
      </c>
      <c r="DL8" s="154">
        <f t="shared" ref="DL8:DL74" si="124">IF(DL$1/180*PI()&gt;$Q8,0,1/2*CR8*Lm*CR8*1/Vout*1000*1/(Lm*CR8*1/Vout*1000+Lm*CR8*1/(Vintyp*SQRT(2)*SIN($Q8))*1000+Tdrr+Ton_delay+Tdrr*Vout*1/(Vintyp*SQRT(2)*SIN($Q8))))+(-1/2*Idrr*Tdrr*10^-6-Idrr*Ton_delay*10^-6-1/2*Idrr*Tdrr*1/(Vintyp*SQRT(2)*SIN($Q8))*10^-6)*1/(Lm*CR8*1/Vout*1000+Lm*CR8*1/(Vintyp*SQRT(2)*SIN($Q8))*1000+Tdrr+Ton_delay+Tdrr*Vout*1/(Vintyp*SQRT(2)*SIN($Q8)))</f>
        <v>-1.0415698014033672E-9</v>
      </c>
      <c r="DM8" s="154">
        <f t="shared" ref="DM8:DM74" si="125">IF(DM$1/180*PI()&gt;$Q8,0,1/2*CS8*Lm*CS8*1/Vout*1000*1/(Lm*CS8*1/Vout*1000+Lm*CS8*1/(Vintyp*SQRT(2)*SIN($Q8))*1000+Tdrr+Ton_delay+Tdrr*Vout*1/(Vintyp*SQRT(2)*SIN($Q8))))+(-1/2*Idrr*Tdrr*10^-6-Idrr*Ton_delay*10^-6-1/2*Idrr*Tdrr*1/(Vintyp*SQRT(2)*SIN($Q8))*10^-6)*1/(Lm*CS8*1/Vout*1000+Lm*CS8*1/(Vintyp*SQRT(2)*SIN($Q8))*1000+Tdrr+Ton_delay+Tdrr*Vout*1/(Vintyp*SQRT(2)*SIN($Q8)))</f>
        <v>-1.1820259354701902E-9</v>
      </c>
      <c r="DN8" s="154">
        <f t="shared" ref="DN8:DN74" si="126">IF(DN$1/180*PI()&gt;$Q8,0,1/2*CT8*Lm*CT8*1/Vout*1000*1/(Lm*CT8*1/Vout*1000+Lm*CT8*1/(Vintyp*SQRT(2)*SIN($Q8))*1000+Tdrr+Ton_delay+Tdrr*Vout*1/(Vintyp*SQRT(2)*SIN($Q8))))+(-1/2*Idrr*Tdrr*10^-6-Idrr*Ton_delay*10^-6-1/2*Idrr*Tdrr*1/(Vintyp*SQRT(2)*SIN($Q8))*10^-6)*1/(Lm*CT8*1/Vout*1000+Lm*CT8*1/(Vintyp*SQRT(2)*SIN($Q8))*1000+Tdrr+Ton_delay+Tdrr*Vout*1/(Vintyp*SQRT(2)*SIN($Q8)))</f>
        <v>-1.3662677234718998E-9</v>
      </c>
      <c r="DO8" s="154">
        <f t="shared" ref="DO8:DO74" si="127">IF(DO$1/180*PI()&gt;$Q8,0,1/2*CU8*Lm*CU8*1/Vout*1000*1/(Lm*CU8*1/Vout*1000+Lm*CU8*1/(Vintyp*SQRT(2)*SIN($Q8))*1000+Tdrr+Ton_delay+Tdrr*Vout*1/(Vintyp*SQRT(2)*SIN($Q8))))+(-1/2*Idrr*Tdrr*10^-6-Idrr*Ton_delay*10^-6-1/2*Idrr*Tdrr*1/(Vintyp*SQRT(2)*SIN($Q8))*10^-6)*1/(Lm*CU8*1/Vout*1000+Lm*CU8*1/(Vintyp*SQRT(2)*SIN($Q8))*1000+Tdrr+Ton_delay+Tdrr*Vout*1/(Vintyp*SQRT(2)*SIN($Q8)))</f>
        <v>-1.6185503528363242E-9</v>
      </c>
      <c r="DP8" s="154">
        <f t="shared" ref="DP8:DP74" si="128">IF(DP$1/180*PI()&gt;$Q8,0,1/2*CV8*Lm*CV8*1/Vout*1000*1/(Lm*CV8*1/Vout*1000+Lm*CV8*1/(Vintyp*SQRT(2)*SIN($Q8))*1000+Tdrr+Ton_delay+Tdrr*Vout*1/(Vintyp*SQRT(2)*SIN($Q8))))+(-1/2*Idrr*Tdrr*10^-6-Idrr*Ton_delay*10^-6-1/2*Idrr*Tdrr*1/(Vintyp*SQRT(2)*SIN($Q8))*10^-6)*1/(Lm*CV8*1/Vout*1000+Lm*CV8*1/(Vintyp*SQRT(2)*SIN($Q8))*1000+Tdrr+Ton_delay+Tdrr*Vout*1/(Vintyp*SQRT(2)*SIN($Q8)))</f>
        <v>-1.8142864900865173E-9</v>
      </c>
      <c r="DQ8" s="154">
        <f t="shared" ref="DQ8:DQ74" si="129">IF(DQ$1/180*PI()&gt;$Q8,0,1/2*CW8*Lm*CW8*1/Vout*1000*1/(Lm*CW8*1/Vout*1000+Lm*CW8*1/(Vintyp*SQRT(2)*SIN($Q8))*1000+Tdrr+Ton_delay+Tdrr*Vout*1/(Vintyp*SQRT(2)*SIN($Q8))))+(-1/2*Idrr*Tdrr*10^-6-Idrr*Ton_delay*10^-6-1/2*Idrr*Tdrr*1/(Vintyp*SQRT(2)*SIN($Q8))*10^-6)*1/(Lm*CW8*1/Vout*1000+Lm*CW8*1/(Vintyp*SQRT(2)*SIN($Q8))*1000+Tdrr+Ton_delay+Tdrr*Vout*1/(Vintyp*SQRT(2)*SIN($Q8)))</f>
        <v>-1.8142864900865173E-9</v>
      </c>
      <c r="DR8" s="154">
        <f t="shared" ref="DR8:DR74" si="130">IF(DR$1/180*PI()&gt;$Q8,0,1/2*CX8*Lm*CX8*1/Vout*1000*1/(Lm*CX8*1/Vout*1000+Lm*CX8*1/(Vintyp*SQRT(2)*SIN($Q8))*1000+Tdrr+Ton_delay+Tdrr*Vout*1/(Vintyp*SQRT(2)*SIN($Q8))))+(-1/2*Idrr*Tdrr*10^-6-Idrr*Ton_delay*10^-6-1/2*Idrr*Tdrr*1/(Vintyp*SQRT(2)*SIN($Q8))*10^-6)*1/(Lm*CX8*1/Vout*1000+Lm*CX8*1/(Vintyp*SQRT(2)*SIN($Q8))*1000+Tdrr+Ton_delay+Tdrr*Vout*1/(Vintyp*SQRT(2)*SIN($Q8)))</f>
        <v>-1.8142864900865173E-9</v>
      </c>
      <c r="DS8" s="154">
        <f t="shared" ref="DS8:DS74" si="131">IF(DS$1/180*PI()&gt;$Q8,0,1/2*CY8*Lm*CY8*1/Vout*1000*1/(Lm*CY8*1/Vout*1000+Lm*CY8*1/(Vintyp*SQRT(2)*SIN($Q8))*1000+Tdrr+Ton_delay+Tdrr*Vout*1/(Vintyp*SQRT(2)*SIN($Q8))))+(-1/2*Idrr*Tdrr*10^-6-Idrr*Ton_delay*10^-6-1/2*Idrr*Tdrr*1/(Vintyp*SQRT(2)*SIN($Q8))*10^-6)*1/(Lm*CY8*1/Vout*1000+Lm*CY8*1/(Vintyp*SQRT(2)*SIN($Q8))*1000+Tdrr+Ton_delay+Tdrr*Vout*1/(Vintyp*SQRT(2)*SIN($Q8)))</f>
        <v>-1.8142864900865173E-9</v>
      </c>
      <c r="DT8" s="154">
        <f t="shared" ref="DT8:DT74" si="132">IF(DT$1/180*PI()&gt;$Q8,0,1/2*CZ8*Lm*CZ8*1/Vout*1000*1/(Lm*CZ8*1/Vout*1000+Lm*CZ8*1/(Vintyp*SQRT(2)*SIN($Q8))*1000+Tdrr+Ton_delay+Tdrr*Vout*1/(Vintyp*SQRT(2)*SIN($Q8))))+(-1/2*Idrr*Tdrr*10^-6-Idrr*Ton_delay*10^-6-1/2*Idrr*Tdrr*1/(Vintyp*SQRT(2)*SIN($Q8))*10^-6)*1/(Lm*CZ8*1/Vout*1000+Lm*CZ8*1/(Vintyp*SQRT(2)*SIN($Q8))*1000+Tdrr+Ton_delay+Tdrr*Vout*1/(Vintyp*SQRT(2)*SIN($Q8)))</f>
        <v>-1.8142864900865173E-9</v>
      </c>
      <c r="DU8" s="154">
        <f t="shared" ref="DU8:DU74" si="133">IF(DU$1/180*PI()&gt;$Q8,0,1/2*DA8*Lm*DA8*1/Vout*1000*1/(Lm*DA8*1/Vout*1000+Lm*DA8*1/(Vintyp*SQRT(2)*SIN($Q8))*1000+Tdrr+Ton_delay+Tdrr*Vout*1/(Vintyp*SQRT(2)*SIN($Q8))))+(-1/2*Idrr*Tdrr*10^-6-Idrr*Ton_delay*10^-6-1/2*Idrr*Tdrr*1/(Vintyp*SQRT(2)*SIN($Q8))*10^-6)*1/(Lm*DA8*1/Vout*1000+Lm*DA8*1/(Vintyp*SQRT(2)*SIN($Q8))*1000+Tdrr+Ton_delay+Tdrr*Vout*1/(Vintyp*SQRT(2)*SIN($Q8)))</f>
        <v>-1.8142864900865173E-9</v>
      </c>
      <c r="DW8" s="155">
        <f t="shared" si="70"/>
        <v>4.6053377466384424E-2</v>
      </c>
      <c r="DX8" s="155">
        <f t="shared" si="71"/>
        <v>1.2059501303309152E-3</v>
      </c>
      <c r="DY8" s="155">
        <f t="shared" si="72"/>
        <v>4.6067410045749387E-2</v>
      </c>
      <c r="DZ8" s="155">
        <f t="shared" si="73"/>
        <v>4.0202419693193892E-4</v>
      </c>
      <c r="EA8" s="156">
        <f t="shared" si="74"/>
        <v>4.6053377466384424E-2</v>
      </c>
      <c r="EB8" s="156">
        <f t="shared" si="75"/>
        <v>1.2059501303309152E-3</v>
      </c>
      <c r="EC8" s="156">
        <f t="shared" si="76"/>
        <v>4.6025316582114117E-2</v>
      </c>
      <c r="ED8" s="156">
        <f t="shared" si="77"/>
        <v>2.0095087196379522E-3</v>
      </c>
      <c r="EE8" s="156">
        <f t="shared" si="78"/>
        <v>4.5983235940555645E-2</v>
      </c>
      <c r="EF8" s="156">
        <f t="shared" si="79"/>
        <v>2.8124551931223585E-3</v>
      </c>
      <c r="EG8" s="156">
        <f t="shared" si="80"/>
        <v>4.5927148359880078E-2</v>
      </c>
      <c r="EH8" s="156">
        <f t="shared" si="81"/>
        <v>3.6145449655101552E-3</v>
      </c>
      <c r="EI8" s="156">
        <f t="shared" si="82"/>
        <v>4.5857070924907817E-2</v>
      </c>
      <c r="EJ8" s="156">
        <f t="shared" si="83"/>
        <v>4.4155337124864927E-3</v>
      </c>
      <c r="EK8" s="156">
        <f t="shared" si="84"/>
        <v>4.5773024981904387E-2</v>
      </c>
      <c r="EL8" s="156">
        <f t="shared" si="85"/>
        <v>5.2151774451198538E-3</v>
      </c>
      <c r="EM8" s="156">
        <f t="shared" si="86"/>
        <v>4.5675036132078226E-2</v>
      </c>
      <c r="EN8" s="156">
        <f t="shared" si="87"/>
        <v>6.0132325841828708E-3</v>
      </c>
      <c r="EO8" s="156">
        <f t="shared" si="88"/>
        <v>4.5563134223782248E-2</v>
      </c>
      <c r="EP8" s="156">
        <f t="shared" si="89"/>
        <v>6.8094560343490932E-3</v>
      </c>
      <c r="EQ8" s="156">
        <f t="shared" si="90"/>
        <v>4.543735334342168E-2</v>
      </c>
      <c r="ER8" s="156">
        <f t="shared" si="91"/>
        <v>7.603605258242733E-3</v>
      </c>
      <c r="ES8" s="156">
        <f t="shared" si="92"/>
        <v>4.5144312138803912E-2</v>
      </c>
      <c r="ET8" s="156">
        <f t="shared" si="93"/>
        <v>9.1847141105410278E-3</v>
      </c>
      <c r="EU8" s="156">
        <f t="shared" si="94"/>
        <v>4.497714107773633E-2</v>
      </c>
      <c r="EV8" s="156">
        <f t="shared" si="95"/>
        <v>9.9711921178730484E-3</v>
      </c>
      <c r="EW8" s="156">
        <f t="shared" si="96"/>
        <v>4.4796269543793177E-2</v>
      </c>
      <c r="EX8" s="156">
        <f t="shared" si="97"/>
        <v>1.075463280349254E-2</v>
      </c>
      <c r="EY8" s="156">
        <f t="shared" si="98"/>
        <v>4.4601752632195783E-2</v>
      </c>
      <c r="EZ8" s="156">
        <f t="shared" si="99"/>
        <v>1.1534797523777621E-2</v>
      </c>
    </row>
    <row r="9" spans="1:156" ht="24.95" customHeight="1" x14ac:dyDescent="0.2">
      <c r="A9" s="34"/>
      <c r="B9" s="43" t="s">
        <v>234</v>
      </c>
      <c r="C9" s="44">
        <v>230</v>
      </c>
      <c r="D9" s="48" t="s">
        <v>25</v>
      </c>
      <c r="E9" s="45"/>
      <c r="F9" s="173" t="s">
        <v>306</v>
      </c>
      <c r="G9" s="177">
        <v>72</v>
      </c>
      <c r="H9" s="125" t="s">
        <v>304</v>
      </c>
      <c r="I9" s="45"/>
      <c r="J9" s="219"/>
      <c r="K9" s="220"/>
      <c r="L9" s="221"/>
      <c r="M9" s="49"/>
      <c r="N9" s="160"/>
      <c r="O9" s="158">
        <v>2</v>
      </c>
      <c r="P9" s="158">
        <f t="shared" si="100"/>
        <v>-3.12413936106985</v>
      </c>
      <c r="Q9" s="147">
        <f t="shared" si="101"/>
        <v>1.7453292519943295E-2</v>
      </c>
      <c r="R9" s="147">
        <f t="shared" si="4"/>
        <v>5.6767288723203864</v>
      </c>
      <c r="S9" s="147">
        <f t="shared" si="5"/>
        <v>4.9362859759307707</v>
      </c>
      <c r="T9" s="147">
        <f t="shared" si="6"/>
        <v>6.1703574699134629</v>
      </c>
      <c r="U9" s="147">
        <f t="shared" si="7"/>
        <v>0</v>
      </c>
      <c r="V9" s="147">
        <f t="shared" si="8"/>
        <v>0</v>
      </c>
      <c r="W9" s="147">
        <f t="shared" si="9"/>
        <v>2.5366721440958901</v>
      </c>
      <c r="X9" s="147">
        <f t="shared" si="10"/>
        <v>2.9171729657102738</v>
      </c>
      <c r="Y9" s="147">
        <f t="shared" si="11"/>
        <v>2.3337383725682193</v>
      </c>
      <c r="Z9" s="147">
        <f t="shared" si="12"/>
        <v>2.5</v>
      </c>
      <c r="AA9" s="147">
        <f t="shared" si="13"/>
        <v>2.5</v>
      </c>
      <c r="AB9" s="147">
        <f t="shared" si="14"/>
        <v>2.5</v>
      </c>
      <c r="AC9" s="147">
        <f t="shared" si="15"/>
        <v>2.5</v>
      </c>
      <c r="AD9" s="147">
        <f t="shared" si="16"/>
        <v>0.21091160508469062</v>
      </c>
      <c r="AE9" s="147">
        <f t="shared" si="17"/>
        <v>0.3243468034439187</v>
      </c>
      <c r="AF9" s="147">
        <f t="shared" si="18"/>
        <v>2.3665499391830176</v>
      </c>
      <c r="AG9" s="147">
        <f t="shared" si="19"/>
        <v>2.7013427555941556</v>
      </c>
      <c r="AH9" s="147">
        <f t="shared" si="20"/>
        <v>2.0539715191674048</v>
      </c>
      <c r="AI9" s="147">
        <f t="shared" si="21"/>
        <v>4.8665499391830176</v>
      </c>
      <c r="AJ9" s="147">
        <f t="shared" si="22"/>
        <v>5.6665499391830174</v>
      </c>
      <c r="AK9" s="147">
        <f t="shared" si="23"/>
        <v>6.0013427555941554</v>
      </c>
      <c r="AL9" s="147">
        <f t="shared" si="24"/>
        <v>5.3539715191674047</v>
      </c>
      <c r="AM9" s="147">
        <f t="shared" si="102"/>
        <v>176.47422342212278</v>
      </c>
      <c r="AN9" s="147">
        <f t="shared" si="25"/>
        <v>166.62937624548263</v>
      </c>
      <c r="AO9" s="147">
        <f t="shared" si="25"/>
        <v>186.77723563152421</v>
      </c>
      <c r="AP9" s="147">
        <f t="shared" si="26"/>
        <v>5.9270025464053328E-2</v>
      </c>
      <c r="AQ9" s="147">
        <f t="shared" si="27"/>
        <v>5.3478439739933353E-3</v>
      </c>
      <c r="AR9" s="147">
        <f t="shared" si="28"/>
        <v>5.3081710207192974E-3</v>
      </c>
      <c r="AS9" s="147">
        <f t="shared" si="29"/>
        <v>5.0450984389377998E-3</v>
      </c>
      <c r="AT9" s="147">
        <f t="shared" si="30"/>
        <v>1.0329010956398361E-7</v>
      </c>
      <c r="AU9" s="147">
        <f t="shared" si="31"/>
        <v>8.8044153322073529E-5</v>
      </c>
      <c r="AV9" s="147">
        <f t="shared" si="32"/>
        <v>8.1903420986151923E-5</v>
      </c>
      <c r="AW9" s="147">
        <f t="shared" si="33"/>
        <v>8.2932403065138189E-5</v>
      </c>
      <c r="AX9" s="147">
        <f t="shared" si="103"/>
        <v>1.1167235767129656E-3</v>
      </c>
      <c r="AY9" s="147">
        <f t="shared" si="104"/>
        <v>1.1946650871514236E-3</v>
      </c>
      <c r="AZ9" s="147">
        <f t="shared" si="105"/>
        <v>9.6773847861126119E-4</v>
      </c>
      <c r="BA9" s="147">
        <f t="shared" si="106"/>
        <v>2.0561268759623887E-3</v>
      </c>
      <c r="BB9" s="147">
        <f t="shared" si="107"/>
        <v>1.9780172193283587E-3</v>
      </c>
      <c r="BC9" s="147">
        <f t="shared" si="34"/>
        <v>2.247756370377053E-2</v>
      </c>
      <c r="BD9" s="147">
        <f t="shared" si="35"/>
        <v>1.9545707568496114E-2</v>
      </c>
      <c r="BE9" s="147">
        <f t="shared" si="36"/>
        <v>2.443213446062014E-2</v>
      </c>
      <c r="BF9" s="147">
        <f t="shared" si="37"/>
        <v>0</v>
      </c>
      <c r="BG9" s="147">
        <f t="shared" si="38"/>
        <v>0</v>
      </c>
      <c r="BH9" s="147">
        <f t="shared" si="39"/>
        <v>0</v>
      </c>
      <c r="BI9" s="147">
        <f t="shared" si="108"/>
        <v>2.3594287280483496E-2</v>
      </c>
      <c r="BJ9" s="147">
        <f t="shared" si="109"/>
        <v>2.0740372655647536E-2</v>
      </c>
      <c r="BK9" s="147">
        <f t="shared" si="110"/>
        <v>2.5399872939231401E-2</v>
      </c>
      <c r="BL9" s="147">
        <f t="shared" si="40"/>
        <v>0.13393837182694232</v>
      </c>
      <c r="BM9" s="147">
        <f t="shared" si="41"/>
        <v>0.10238041067565097</v>
      </c>
      <c r="BN9" s="147">
        <f t="shared" si="42"/>
        <v>0.15672629572543931</v>
      </c>
      <c r="BO9" s="150">
        <f t="shared" si="111"/>
        <v>5.5669039227398531E-4</v>
      </c>
      <c r="BP9" s="150">
        <f t="shared" si="111"/>
        <v>4.3016305789513206E-4</v>
      </c>
      <c r="BQ9" s="150">
        <f t="shared" si="111"/>
        <v>6.4515354532909967E-4</v>
      </c>
      <c r="BR9" s="147">
        <f t="shared" si="43"/>
        <v>0</v>
      </c>
      <c r="BS9" s="147">
        <f t="shared" si="44"/>
        <v>0</v>
      </c>
      <c r="BT9" s="147">
        <f t="shared" si="45"/>
        <v>0</v>
      </c>
      <c r="BU9" s="147">
        <f t="shared" si="46"/>
        <v>1.0168937272153173E-2</v>
      </c>
      <c r="BV9" s="147">
        <f t="shared" si="47"/>
        <v>3.3896457573843906E-3</v>
      </c>
      <c r="BW9" s="147">
        <f t="shared" si="48"/>
        <v>2.5</v>
      </c>
      <c r="CA9" s="150">
        <f t="shared" si="49"/>
        <v>0</v>
      </c>
      <c r="CB9" s="150">
        <f t="shared" si="112"/>
        <v>0</v>
      </c>
      <c r="CC9" s="150">
        <f t="shared" si="113"/>
        <v>0</v>
      </c>
      <c r="CD9" s="150">
        <f t="shared" si="114"/>
        <v>0</v>
      </c>
      <c r="CE9" s="150">
        <f t="shared" si="50"/>
        <v>0</v>
      </c>
      <c r="CI9" s="152">
        <f t="shared" si="51"/>
        <v>4.436657291413305E-3</v>
      </c>
      <c r="CJ9" s="152">
        <f t="shared" si="52"/>
        <v>4.436657291413305E-3</v>
      </c>
      <c r="CK9" s="152">
        <f t="shared" si="53"/>
        <v>4.436657291413305E-3</v>
      </c>
      <c r="CL9" s="152">
        <f t="shared" si="54"/>
        <v>4.436657291413305E-3</v>
      </c>
      <c r="CM9" s="152">
        <f t="shared" si="55"/>
        <v>4.436657291413305E-3</v>
      </c>
      <c r="CN9" s="152">
        <f t="shared" si="56"/>
        <v>4.436657291413305E-3</v>
      </c>
      <c r="CO9" s="152">
        <f t="shared" si="57"/>
        <v>4.436657291413305E-3</v>
      </c>
      <c r="CP9" s="152">
        <f t="shared" si="58"/>
        <v>4.436657291413305E-3</v>
      </c>
      <c r="CQ9" s="152">
        <f t="shared" si="59"/>
        <v>3.7529042465662631E-3</v>
      </c>
      <c r="CR9" s="152">
        <f t="shared" si="60"/>
        <v>2.4232403229085633E-3</v>
      </c>
      <c r="CS9" s="152">
        <f t="shared" si="61"/>
        <v>1.0935763992508637E-3</v>
      </c>
      <c r="CT9" s="152">
        <f t="shared" si="62"/>
        <v>-2.3608752440683627E-4</v>
      </c>
      <c r="CU9" s="152">
        <f t="shared" si="63"/>
        <v>-1.565751448064534E-3</v>
      </c>
      <c r="CV9" s="152">
        <f t="shared" si="64"/>
        <v>-2.3426342233554757E-3</v>
      </c>
      <c r="CW9" s="152">
        <f t="shared" si="65"/>
        <v>-2.3426342233554757E-3</v>
      </c>
      <c r="CX9" s="152">
        <f t="shared" si="66"/>
        <v>-2.3426342233554757E-3</v>
      </c>
      <c r="CY9" s="152">
        <f t="shared" si="67"/>
        <v>-2.3426342233554757E-3</v>
      </c>
      <c r="CZ9" s="152">
        <f t="shared" si="68"/>
        <v>-2.3426342233554757E-3</v>
      </c>
      <c r="DA9" s="152">
        <f t="shared" si="69"/>
        <v>-2.3426342233554757E-3</v>
      </c>
      <c r="DC9" s="154">
        <f t="shared" si="115"/>
        <v>6.072406145873524E-5</v>
      </c>
      <c r="DD9" s="154">
        <f t="shared" si="116"/>
        <v>-9.3018934247732707E-10</v>
      </c>
      <c r="DE9" s="154">
        <f t="shared" si="117"/>
        <v>-9.3018934247732707E-10</v>
      </c>
      <c r="DF9" s="154">
        <f t="shared" si="118"/>
        <v>-9.3018934247732707E-10</v>
      </c>
      <c r="DG9" s="154">
        <f t="shared" si="119"/>
        <v>-9.3018934247732707E-10</v>
      </c>
      <c r="DH9" s="154">
        <f t="shared" si="120"/>
        <v>-9.3018934247732707E-10</v>
      </c>
      <c r="DI9" s="154">
        <f t="shared" si="121"/>
        <v>-9.3018934247732707E-10</v>
      </c>
      <c r="DJ9" s="154">
        <f t="shared" si="122"/>
        <v>-9.3018934247732707E-10</v>
      </c>
      <c r="DK9" s="154">
        <f t="shared" si="123"/>
        <v>-9.8717588110861325E-10</v>
      </c>
      <c r="DL9" s="154">
        <f t="shared" si="124"/>
        <v>-1.1206906402108599E-9</v>
      </c>
      <c r="DM9" s="154">
        <f t="shared" si="125"/>
        <v>-1.2959694915004932E-9</v>
      </c>
      <c r="DN9" s="154">
        <f t="shared" si="126"/>
        <v>-1.5362415575340844E-9</v>
      </c>
      <c r="DO9" s="154">
        <f t="shared" si="127"/>
        <v>-1.8858833431926294E-9</v>
      </c>
      <c r="DP9" s="154">
        <f t="shared" si="128"/>
        <v>-2.1751256196704898E-9</v>
      </c>
      <c r="DQ9" s="154">
        <f t="shared" si="129"/>
        <v>-2.1751256196704898E-9</v>
      </c>
      <c r="DR9" s="154">
        <f t="shared" si="130"/>
        <v>-2.1751256196704898E-9</v>
      </c>
      <c r="DS9" s="154">
        <f t="shared" si="131"/>
        <v>-2.1751256196704898E-9</v>
      </c>
      <c r="DT9" s="154">
        <f t="shared" si="132"/>
        <v>-2.1751256196704898E-9</v>
      </c>
      <c r="DU9" s="154">
        <f t="shared" si="133"/>
        <v>-2.1751256196704898E-9</v>
      </c>
      <c r="DW9" s="155">
        <f t="shared" si="70"/>
        <v>4.7123904259549987E-2</v>
      </c>
      <c r="DX9" s="155">
        <f t="shared" si="71"/>
        <v>2.4696591733896767E-3</v>
      </c>
      <c r="DY9" s="155">
        <f t="shared" si="72"/>
        <v>4.7181387512498368E-2</v>
      </c>
      <c r="DZ9" s="155">
        <f t="shared" si="73"/>
        <v>8.2355418243405159E-4</v>
      </c>
      <c r="EA9" s="156">
        <f t="shared" si="74"/>
        <v>4.7123904259549987E-2</v>
      </c>
      <c r="EB9" s="156">
        <f t="shared" si="75"/>
        <v>2.4696591733896767E-3</v>
      </c>
      <c r="EC9" s="156">
        <f t="shared" si="76"/>
        <v>4.7009007788142335E-2</v>
      </c>
      <c r="ED9" s="156">
        <f t="shared" si="77"/>
        <v>4.1127552650642961E-3</v>
      </c>
      <c r="EE9" s="156">
        <f t="shared" si="78"/>
        <v>4.6836838081927373E-2</v>
      </c>
      <c r="EF9" s="156">
        <f t="shared" si="79"/>
        <v>5.7508405979699011E-3</v>
      </c>
      <c r="EG9" s="156">
        <f t="shared" si="80"/>
        <v>4.6607604903171423E-2</v>
      </c>
      <c r="EH9" s="156">
        <f t="shared" si="81"/>
        <v>7.3819194174558813E-3</v>
      </c>
      <c r="EI9" s="156">
        <f t="shared" si="82"/>
        <v>4.6321587537192135E-2</v>
      </c>
      <c r="EJ9" s="156">
        <f t="shared" si="83"/>
        <v>9.0040045052292086E-3</v>
      </c>
      <c r="EK9" s="156">
        <f t="shared" si="84"/>
        <v>4.5979134452092299E-2</v>
      </c>
      <c r="EL9" s="156">
        <f t="shared" si="85"/>
        <v>1.0615119600473649E-2</v>
      </c>
      <c r="EM9" s="156">
        <f t="shared" si="86"/>
        <v>4.5580662874205348E-2</v>
      </c>
      <c r="EN9" s="156">
        <f t="shared" si="87"/>
        <v>1.2213301807618574E-2</v>
      </c>
      <c r="EO9" s="156">
        <f t="shared" si="88"/>
        <v>4.5126658279769055E-2</v>
      </c>
      <c r="EP9" s="156">
        <f t="shared" si="89"/>
        <v>1.379660398782584E-2</v>
      </c>
      <c r="EQ9" s="156">
        <f t="shared" si="90"/>
        <v>4.4617673803447694E-2</v>
      </c>
      <c r="ER9" s="156">
        <f t="shared" si="91"/>
        <v>1.5363097131277866E-2</v>
      </c>
      <c r="ES9" s="156">
        <f t="shared" si="92"/>
        <v>4.343731191087255E-2</v>
      </c>
      <c r="ET9" s="156">
        <f t="shared" si="93"/>
        <v>1.8438044990006695E-2</v>
      </c>
      <c r="EU9" s="156">
        <f t="shared" si="94"/>
        <v>4.276737258376391E-2</v>
      </c>
      <c r="EV9" s="156">
        <f t="shared" si="95"/>
        <v>1.9942753354977354E-2</v>
      </c>
      <c r="EW9" s="156">
        <f t="shared" si="96"/>
        <v>4.2045327800970811E-2</v>
      </c>
      <c r="EX9" s="156">
        <f t="shared" si="97"/>
        <v>2.1423164546930318E-2</v>
      </c>
      <c r="EY9" s="156">
        <f t="shared" si="98"/>
        <v>4.1272057262838488E-2</v>
      </c>
      <c r="EZ9" s="156">
        <f t="shared" si="99"/>
        <v>2.287747491286838E-2</v>
      </c>
    </row>
    <row r="10" spans="1:156" ht="24.95" customHeight="1" thickBot="1" x14ac:dyDescent="0.25">
      <c r="A10" s="34"/>
      <c r="B10" s="50" t="s">
        <v>236</v>
      </c>
      <c r="C10" s="51">
        <v>250</v>
      </c>
      <c r="D10" s="100" t="s">
        <v>25</v>
      </c>
      <c r="E10" s="45"/>
      <c r="F10" s="174" t="s">
        <v>305</v>
      </c>
      <c r="G10" s="176">
        <f>Vout/Vrfo</f>
        <v>1</v>
      </c>
      <c r="H10" s="175"/>
      <c r="I10" s="45"/>
      <c r="J10" s="219"/>
      <c r="K10" s="220"/>
      <c r="L10" s="221"/>
      <c r="M10" s="49"/>
      <c r="N10" s="160"/>
      <c r="O10" s="158">
        <v>3</v>
      </c>
      <c r="P10" s="158">
        <f t="shared" si="100"/>
        <v>-3.115412714809878</v>
      </c>
      <c r="Q10" s="147">
        <f>O10*PI()/360</f>
        <v>2.6179938779914941E-2</v>
      </c>
      <c r="R10" s="147">
        <f t="shared" si="4"/>
        <v>8.5145529232627393</v>
      </c>
      <c r="S10" s="147">
        <f t="shared" si="5"/>
        <v>7.4039590637067301</v>
      </c>
      <c r="T10" s="147">
        <f t="shared" si="6"/>
        <v>9.2549488296334133</v>
      </c>
      <c r="U10" s="147">
        <f t="shared" si="7"/>
        <v>0</v>
      </c>
      <c r="V10" s="147">
        <f t="shared" si="8"/>
        <v>0</v>
      </c>
      <c r="W10" s="147">
        <f t="shared" si="9"/>
        <v>1.6912220911396936</v>
      </c>
      <c r="X10" s="147">
        <f t="shared" si="10"/>
        <v>1.9449054048106476</v>
      </c>
      <c r="Y10" s="147">
        <f t="shared" si="11"/>
        <v>1.5559243238485179</v>
      </c>
      <c r="Z10" s="147">
        <f t="shared" si="12"/>
        <v>2.5</v>
      </c>
      <c r="AA10" s="147">
        <f t="shared" si="13"/>
        <v>2.5</v>
      </c>
      <c r="AB10" s="147">
        <f t="shared" si="14"/>
        <v>2.5</v>
      </c>
      <c r="AC10" s="147">
        <f t="shared" si="15"/>
        <v>2.5</v>
      </c>
      <c r="AD10" s="147">
        <f t="shared" si="16"/>
        <v>0.4617928053322517</v>
      </c>
      <c r="AE10" s="147">
        <f t="shared" si="17"/>
        <v>0.7051143026261677</v>
      </c>
      <c r="AF10" s="147">
        <f t="shared" si="18"/>
        <v>2.3770915299230659</v>
      </c>
      <c r="AG10" s="147">
        <f t="shared" si="19"/>
        <v>2.7133756517974357</v>
      </c>
      <c r="AH10" s="147">
        <f t="shared" si="20"/>
        <v>2.0631207565396164</v>
      </c>
      <c r="AI10" s="147">
        <f t="shared" si="21"/>
        <v>4.8770915299230655</v>
      </c>
      <c r="AJ10" s="147">
        <f t="shared" si="22"/>
        <v>5.6770915299230653</v>
      </c>
      <c r="AK10" s="147">
        <f t="shared" si="23"/>
        <v>6.0133756517974355</v>
      </c>
      <c r="AL10" s="147">
        <f t="shared" si="24"/>
        <v>5.3631207565396162</v>
      </c>
      <c r="AM10" s="147">
        <f t="shared" si="102"/>
        <v>176.14653466993718</v>
      </c>
      <c r="AN10" s="147">
        <f t="shared" si="25"/>
        <v>166.29594721911207</v>
      </c>
      <c r="AO10" s="147">
        <f t="shared" si="25"/>
        <v>186.45860225702214</v>
      </c>
      <c r="AP10" s="147">
        <f t="shared" si="26"/>
        <v>8.9129581266606001E-2</v>
      </c>
      <c r="AQ10" s="147">
        <f t="shared" si="27"/>
        <v>8.0569868740194821E-3</v>
      </c>
      <c r="AR10" s="147">
        <f t="shared" si="28"/>
        <v>7.9972161579445651E-3</v>
      </c>
      <c r="AS10" s="147">
        <f t="shared" si="29"/>
        <v>7.6008746886280613E-3</v>
      </c>
      <c r="AT10" s="147">
        <f t="shared" si="30"/>
        <v>2.3479893258601263E-7</v>
      </c>
      <c r="AU10" s="147">
        <f t="shared" si="31"/>
        <v>1.9947486696161911E-4</v>
      </c>
      <c r="AV10" s="147">
        <f t="shared" si="32"/>
        <v>1.85535817566564E-4</v>
      </c>
      <c r="AW10" s="147">
        <f t="shared" si="33"/>
        <v>1.8792217504950436E-4</v>
      </c>
      <c r="AX10" s="147">
        <f t="shared" si="103"/>
        <v>1.6867964127392338E-3</v>
      </c>
      <c r="AY10" s="147">
        <f t="shared" si="104"/>
        <v>1.8042654294050059E-3</v>
      </c>
      <c r="AZ10" s="147">
        <f t="shared" si="105"/>
        <v>1.4619773681996255E-3</v>
      </c>
      <c r="BA10" s="147">
        <f t="shared" si="106"/>
        <v>3.1015158278126418E-3</v>
      </c>
      <c r="BB10" s="147">
        <f t="shared" si="107"/>
        <v>2.9770699863505817E-3</v>
      </c>
      <c r="BC10" s="147">
        <f t="shared" si="34"/>
        <v>2.2473283994083021E-2</v>
      </c>
      <c r="BD10" s="147">
        <f t="shared" si="35"/>
        <v>1.9541986081811322E-2</v>
      </c>
      <c r="BE10" s="147">
        <f t="shared" si="36"/>
        <v>2.4427482602264156E-2</v>
      </c>
      <c r="BF10" s="147">
        <f t="shared" si="37"/>
        <v>0</v>
      </c>
      <c r="BG10" s="147">
        <f t="shared" si="38"/>
        <v>0</v>
      </c>
      <c r="BH10" s="147">
        <f t="shared" si="39"/>
        <v>0</v>
      </c>
      <c r="BI10" s="147">
        <f t="shared" si="108"/>
        <v>2.4160080406822253E-2</v>
      </c>
      <c r="BJ10" s="147">
        <f t="shared" si="109"/>
        <v>2.134625151121633E-2</v>
      </c>
      <c r="BK10" s="147">
        <f t="shared" si="110"/>
        <v>2.5889459970463782E-2</v>
      </c>
      <c r="BL10" s="147">
        <f t="shared" si="40"/>
        <v>0.20571228325417124</v>
      </c>
      <c r="BM10" s="147">
        <f t="shared" si="41"/>
        <v>0.15804677235263362</v>
      </c>
      <c r="BN10" s="147">
        <f t="shared" si="42"/>
        <v>0.23960562725348489</v>
      </c>
      <c r="BO10" s="150">
        <f t="shared" si="111"/>
        <v>5.8370948526411651E-4</v>
      </c>
      <c r="BP10" s="150">
        <f t="shared" si="111"/>
        <v>4.5566245358010546E-4</v>
      </c>
      <c r="BQ10" s="150">
        <f t="shared" si="111"/>
        <v>6.7026413756224659E-4</v>
      </c>
      <c r="BR10" s="147">
        <f t="shared" si="43"/>
        <v>0</v>
      </c>
      <c r="BS10" s="147">
        <f t="shared" si="44"/>
        <v>0</v>
      </c>
      <c r="BT10" s="147">
        <f t="shared" si="45"/>
        <v>0</v>
      </c>
      <c r="BU10" s="147">
        <f t="shared" si="46"/>
        <v>1.5252437895927846E-2</v>
      </c>
      <c r="BV10" s="147">
        <f t="shared" si="47"/>
        <v>5.0841459653092821E-3</v>
      </c>
      <c r="BW10" s="147">
        <f t="shared" si="48"/>
        <v>2.5</v>
      </c>
      <c r="CA10" s="150">
        <f t="shared" si="49"/>
        <v>0</v>
      </c>
      <c r="CB10" s="150">
        <f t="shared" si="112"/>
        <v>0</v>
      </c>
      <c r="CC10" s="150">
        <f t="shared" si="113"/>
        <v>0</v>
      </c>
      <c r="CD10" s="150">
        <f t="shared" si="114"/>
        <v>0</v>
      </c>
      <c r="CE10" s="150">
        <f t="shared" si="50"/>
        <v>0</v>
      </c>
      <c r="CI10" s="152">
        <f t="shared" si="51"/>
        <v>9.5201579151879805E-3</v>
      </c>
      <c r="CJ10" s="152">
        <f t="shared" si="52"/>
        <v>9.5201579151879805E-3</v>
      </c>
      <c r="CK10" s="152">
        <f t="shared" si="53"/>
        <v>9.5201579151879805E-3</v>
      </c>
      <c r="CL10" s="152">
        <f t="shared" si="54"/>
        <v>9.5201579151879805E-3</v>
      </c>
      <c r="CM10" s="152">
        <f t="shared" si="55"/>
        <v>9.5201579151879805E-3</v>
      </c>
      <c r="CN10" s="152">
        <f t="shared" si="56"/>
        <v>9.5201579151879805E-3</v>
      </c>
      <c r="CO10" s="152">
        <f t="shared" si="57"/>
        <v>9.5201579151879805E-3</v>
      </c>
      <c r="CP10" s="152">
        <f t="shared" si="58"/>
        <v>9.5201579151879805E-3</v>
      </c>
      <c r="CQ10" s="152">
        <f t="shared" si="59"/>
        <v>8.4945934364651348E-3</v>
      </c>
      <c r="CR10" s="152">
        <f t="shared" si="60"/>
        <v>6.5002241257622684E-3</v>
      </c>
      <c r="CS10" s="152">
        <f t="shared" si="61"/>
        <v>4.5058548150594003E-3</v>
      </c>
      <c r="CT10" s="152">
        <f t="shared" si="62"/>
        <v>2.5114855043565343E-3</v>
      </c>
      <c r="CU10" s="152">
        <f t="shared" si="63"/>
        <v>5.1711619365367044E-4</v>
      </c>
      <c r="CV10" s="152">
        <f t="shared" si="64"/>
        <v>-6.4813401543058462E-4</v>
      </c>
      <c r="CW10" s="152">
        <f t="shared" si="65"/>
        <v>-6.4813401543058462E-4</v>
      </c>
      <c r="CX10" s="152">
        <f t="shared" si="66"/>
        <v>-6.4813401543058462E-4</v>
      </c>
      <c r="CY10" s="152">
        <f t="shared" si="67"/>
        <v>-6.4813401543058462E-4</v>
      </c>
      <c r="CZ10" s="152">
        <f t="shared" si="68"/>
        <v>-6.4813401543058462E-4</v>
      </c>
      <c r="DA10" s="152">
        <f t="shared" si="69"/>
        <v>-6.4813401543058462E-4</v>
      </c>
      <c r="DC10" s="154">
        <f t="shared" si="115"/>
        <v>2.7110034956542308E-4</v>
      </c>
      <c r="DD10" s="154">
        <f t="shared" si="116"/>
        <v>-8.9613037059814338E-10</v>
      </c>
      <c r="DE10" s="154">
        <f t="shared" si="117"/>
        <v>-8.9613037059814338E-10</v>
      </c>
      <c r="DF10" s="154">
        <f t="shared" si="118"/>
        <v>-8.9613037059814338E-10</v>
      </c>
      <c r="DG10" s="154">
        <f t="shared" si="119"/>
        <v>-8.9613037059814338E-10</v>
      </c>
      <c r="DH10" s="154">
        <f t="shared" si="120"/>
        <v>-8.9613037059814338E-10</v>
      </c>
      <c r="DI10" s="154">
        <f t="shared" si="121"/>
        <v>-8.9613037059814338E-10</v>
      </c>
      <c r="DJ10" s="154">
        <f t="shared" si="122"/>
        <v>-8.9613037059814338E-10</v>
      </c>
      <c r="DK10" s="154">
        <f t="shared" si="123"/>
        <v>-9.5132240952183104E-10</v>
      </c>
      <c r="DL10" s="154">
        <f t="shared" si="124"/>
        <v>-1.0807656536984542E-9</v>
      </c>
      <c r="DM10" s="154">
        <f t="shared" si="125"/>
        <v>-1.2509826616337225E-9</v>
      </c>
      <c r="DN10" s="154">
        <f t="shared" si="126"/>
        <v>-1.4848400471045593E-9</v>
      </c>
      <c r="DO10" s="154">
        <f t="shared" si="127"/>
        <v>-1.8262343860283102E-9</v>
      </c>
      <c r="DP10" s="154">
        <f t="shared" si="128"/>
        <v>-2.1096325766103497E-9</v>
      </c>
      <c r="DQ10" s="154">
        <f t="shared" si="129"/>
        <v>-2.1096325766103497E-9</v>
      </c>
      <c r="DR10" s="154">
        <f t="shared" si="130"/>
        <v>-2.1096325766103497E-9</v>
      </c>
      <c r="DS10" s="154">
        <f t="shared" si="131"/>
        <v>-2.1096325766103497E-9</v>
      </c>
      <c r="DT10" s="154">
        <f t="shared" si="132"/>
        <v>-2.1096325766103497E-9</v>
      </c>
      <c r="DU10" s="154">
        <f t="shared" si="133"/>
        <v>-2.1096325766103497E-9</v>
      </c>
      <c r="DW10" s="155">
        <f t="shared" si="70"/>
        <v>4.8171205883894452E-2</v>
      </c>
      <c r="DX10" s="155">
        <f t="shared" si="71"/>
        <v>3.7911561228626159E-3</v>
      </c>
      <c r="DY10" s="155">
        <f t="shared" si="72"/>
        <v>4.8303602701356613E-2</v>
      </c>
      <c r="DZ10" s="155">
        <f t="shared" si="73"/>
        <v>1.2648743518468967E-3</v>
      </c>
      <c r="EA10" s="156">
        <f t="shared" si="74"/>
        <v>4.8171205883894452E-2</v>
      </c>
      <c r="EB10" s="156">
        <f t="shared" si="75"/>
        <v>3.7911561228626159E-3</v>
      </c>
      <c r="EC10" s="156">
        <f t="shared" si="76"/>
        <v>4.7906775139443997E-2</v>
      </c>
      <c r="ED10" s="156">
        <f t="shared" si="77"/>
        <v>6.3070465984655993E-3</v>
      </c>
      <c r="EE10" s="156">
        <f t="shared" si="78"/>
        <v>4.7511035254295446E-2</v>
      </c>
      <c r="EF10" s="156">
        <f t="shared" si="79"/>
        <v>8.8056498977396227E-3</v>
      </c>
      <c r="EG10" s="156">
        <f t="shared" si="80"/>
        <v>4.6985070923966428E-2</v>
      </c>
      <c r="EH10" s="156">
        <f t="shared" si="81"/>
        <v>1.128011752271716E-2</v>
      </c>
      <c r="EI10" s="156">
        <f t="shared" si="82"/>
        <v>4.6330323780127053E-2</v>
      </c>
      <c r="EJ10" s="156">
        <f t="shared" si="83"/>
        <v>1.3723667129636286E-2</v>
      </c>
      <c r="EK10" s="156">
        <f t="shared" si="84"/>
        <v>4.5548588439187673E-2</v>
      </c>
      <c r="EL10" s="156">
        <f t="shared" si="85"/>
        <v>1.6129601118873484E-2</v>
      </c>
      <c r="EM10" s="156">
        <f t="shared" si="86"/>
        <v>4.464200758338005E-2</v>
      </c>
      <c r="EN10" s="156">
        <f t="shared" si="87"/>
        <v>1.849132499259868E-2</v>
      </c>
      <c r="EO10" s="156">
        <f t="shared" si="88"/>
        <v>4.3613066087814269E-2</v>
      </c>
      <c r="EP10" s="156">
        <f t="shared" si="89"/>
        <v>2.08023654298354E-2</v>
      </c>
      <c r="EQ10" s="156">
        <f t="shared" si="90"/>
        <v>4.2464584209608844E-2</v>
      </c>
      <c r="ER10" s="156">
        <f t="shared" si="91"/>
        <v>2.3056388029383632E-2</v>
      </c>
      <c r="ES10" s="156">
        <f t="shared" si="92"/>
        <v>3.9821909964951635E-2</v>
      </c>
      <c r="ET10" s="156">
        <f t="shared" si="93"/>
        <v>2.7368840454059275E-2</v>
      </c>
      <c r="EU10" s="156">
        <f t="shared" si="94"/>
        <v>3.8334960984914415E-2</v>
      </c>
      <c r="EV10" s="156">
        <f t="shared" si="95"/>
        <v>2.9415450146845542E-2</v>
      </c>
      <c r="EW10" s="156">
        <f t="shared" si="96"/>
        <v>3.6742938541448014E-2</v>
      </c>
      <c r="EX10" s="156">
        <f t="shared" si="97"/>
        <v>3.1381434135422173E-2</v>
      </c>
      <c r="EY10" s="156">
        <f t="shared" si="98"/>
        <v>3.5050206257409844E-2</v>
      </c>
      <c r="EZ10" s="156">
        <f t="shared" si="99"/>
        <v>3.326140379433036E-2</v>
      </c>
    </row>
    <row r="11" spans="1:156" ht="22.5" customHeight="1" thickBot="1" x14ac:dyDescent="0.25">
      <c r="A11" s="34"/>
      <c r="B11" s="66" t="s">
        <v>29</v>
      </c>
      <c r="C11" s="72">
        <v>50</v>
      </c>
      <c r="D11" s="73" t="s">
        <v>30</v>
      </c>
      <c r="E11" s="53"/>
      <c r="F11" s="145" t="s">
        <v>307</v>
      </c>
      <c r="G11" s="47">
        <v>100</v>
      </c>
      <c r="H11" s="48" t="s">
        <v>26</v>
      </c>
      <c r="I11" s="53"/>
      <c r="J11" s="222"/>
      <c r="K11" s="223"/>
      <c r="L11" s="224"/>
      <c r="M11" s="49"/>
      <c r="N11" s="160"/>
      <c r="O11" s="158">
        <v>4</v>
      </c>
      <c r="P11" s="158">
        <f t="shared" si="100"/>
        <v>-3.1066860685499069</v>
      </c>
      <c r="Q11" s="147">
        <f t="shared" si="101"/>
        <v>3.4906585039886591E-2</v>
      </c>
      <c r="R11" s="147">
        <f t="shared" si="4"/>
        <v>11.351728558034555</v>
      </c>
      <c r="S11" s="147">
        <f t="shared" si="5"/>
        <v>9.8710683113343958</v>
      </c>
      <c r="T11" s="147">
        <f t="shared" si="6"/>
        <v>12.338835389167995</v>
      </c>
      <c r="U11" s="147">
        <f t="shared" si="7"/>
        <v>0</v>
      </c>
      <c r="V11" s="147">
        <f t="shared" si="8"/>
        <v>0</v>
      </c>
      <c r="W11" s="147">
        <f t="shared" si="9"/>
        <v>1.2685292752008179</v>
      </c>
      <c r="X11" s="147">
        <f t="shared" si="10"/>
        <v>1.4588086664809405</v>
      </c>
      <c r="Y11" s="147">
        <f t="shared" si="11"/>
        <v>1.1670469331847524</v>
      </c>
      <c r="Z11" s="147">
        <f t="shared" si="12"/>
        <v>2.5</v>
      </c>
      <c r="AA11" s="147">
        <f t="shared" si="13"/>
        <v>2.5</v>
      </c>
      <c r="AB11" s="147">
        <f t="shared" si="14"/>
        <v>2.5</v>
      </c>
      <c r="AC11" s="147">
        <f t="shared" si="15"/>
        <v>2.5</v>
      </c>
      <c r="AD11" s="147">
        <f t="shared" si="16"/>
        <v>0.79961403951233079</v>
      </c>
      <c r="AE11" s="147">
        <f t="shared" si="17"/>
        <v>1.2128393934259567</v>
      </c>
      <c r="AF11" s="147">
        <f t="shared" si="18"/>
        <v>2.3876307120085336</v>
      </c>
      <c r="AG11" s="147">
        <f t="shared" si="19"/>
        <v>2.7254057985968285</v>
      </c>
      <c r="AH11" s="147">
        <f t="shared" si="20"/>
        <v>2.0722679033969289</v>
      </c>
      <c r="AI11" s="147">
        <f t="shared" si="21"/>
        <v>4.8876307120085336</v>
      </c>
      <c r="AJ11" s="147">
        <f t="shared" si="22"/>
        <v>5.6876307120085334</v>
      </c>
      <c r="AK11" s="147">
        <f t="shared" si="23"/>
        <v>6.0254057985968279</v>
      </c>
      <c r="AL11" s="147">
        <f t="shared" si="24"/>
        <v>5.3722679033969287</v>
      </c>
      <c r="AM11" s="147">
        <f t="shared" si="102"/>
        <v>175.82013506760521</v>
      </c>
      <c r="AN11" s="147">
        <f t="shared" si="25"/>
        <v>165.96392565507801</v>
      </c>
      <c r="AO11" s="147">
        <f t="shared" si="25"/>
        <v>186.14112661203882</v>
      </c>
      <c r="AP11" s="147">
        <f t="shared" si="26"/>
        <v>0.11913456196409866</v>
      </c>
      <c r="AQ11" s="147">
        <f t="shared" si="27"/>
        <v>1.0789319568268931E-2</v>
      </c>
      <c r="AR11" s="147">
        <f t="shared" si="28"/>
        <v>1.0709279056022841E-2</v>
      </c>
      <c r="AS11" s="147">
        <f t="shared" si="29"/>
        <v>1.0178527940565252E-2</v>
      </c>
      <c r="AT11" s="147">
        <f t="shared" si="30"/>
        <v>4.2168972652679602E-7</v>
      </c>
      <c r="AU11" s="147">
        <f t="shared" si="31"/>
        <v>3.570486927622375E-4</v>
      </c>
      <c r="AV11" s="147">
        <f t="shared" si="32"/>
        <v>3.3205096574039577E-4</v>
      </c>
      <c r="AW11" s="147">
        <f t="shared" si="33"/>
        <v>3.3642080566988626E-4</v>
      </c>
      <c r="AX11" s="147">
        <f t="shared" si="103"/>
        <v>2.2646434048964759E-3</v>
      </c>
      <c r="AY11" s="147">
        <f t="shared" si="104"/>
        <v>2.4220054394405439E-3</v>
      </c>
      <c r="AZ11" s="147">
        <f t="shared" si="105"/>
        <v>1.9631035844028897E-3</v>
      </c>
      <c r="BA11" s="147">
        <f t="shared" si="106"/>
        <v>4.1583596225894985E-3</v>
      </c>
      <c r="BB11" s="147">
        <f t="shared" si="107"/>
        <v>3.9826896160298107E-3</v>
      </c>
      <c r="BC11" s="147">
        <f t="shared" si="34"/>
        <v>2.2467292856810511E-2</v>
      </c>
      <c r="BD11" s="147">
        <f t="shared" si="35"/>
        <v>1.9536776397226528E-2</v>
      </c>
      <c r="BE11" s="147">
        <f t="shared" si="36"/>
        <v>2.4420970496533165E-2</v>
      </c>
      <c r="BF11" s="147">
        <f t="shared" si="37"/>
        <v>0</v>
      </c>
      <c r="BG11" s="147">
        <f t="shared" si="38"/>
        <v>0</v>
      </c>
      <c r="BH11" s="147">
        <f t="shared" si="39"/>
        <v>0</v>
      </c>
      <c r="BI11" s="147">
        <f t="shared" si="108"/>
        <v>2.4731936261706985E-2</v>
      </c>
      <c r="BJ11" s="147">
        <f t="shared" si="109"/>
        <v>2.1958781836667073E-2</v>
      </c>
      <c r="BK11" s="147">
        <f t="shared" si="110"/>
        <v>2.6384074080936057E-2</v>
      </c>
      <c r="BL11" s="147">
        <f t="shared" si="40"/>
        <v>0.28075022715750958</v>
      </c>
      <c r="BM11" s="147">
        <f t="shared" si="41"/>
        <v>0.21675663554342964</v>
      </c>
      <c r="BN11" s="147">
        <f t="shared" si="42"/>
        <v>0.32554874698028385</v>
      </c>
      <c r="BO11" s="150">
        <f t="shared" si="111"/>
        <v>6.1166867125313695E-4</v>
      </c>
      <c r="BP11" s="150">
        <f t="shared" si="111"/>
        <v>4.8218809975033975E-4</v>
      </c>
      <c r="BQ11" s="150">
        <f t="shared" si="111"/>
        <v>6.9611936510832187E-4</v>
      </c>
      <c r="BR11" s="147">
        <f t="shared" si="43"/>
        <v>0</v>
      </c>
      <c r="BS11" s="147">
        <f t="shared" si="44"/>
        <v>0</v>
      </c>
      <c r="BT11" s="147">
        <f t="shared" si="45"/>
        <v>0</v>
      </c>
      <c r="BU11" s="147">
        <f t="shared" si="46"/>
        <v>2.0334776987504532E-2</v>
      </c>
      <c r="BV11" s="147">
        <f t="shared" si="47"/>
        <v>6.7782589958348457E-3</v>
      </c>
      <c r="BW11" s="147">
        <f t="shared" si="48"/>
        <v>2.5</v>
      </c>
      <c r="CA11" s="150">
        <f t="shared" si="49"/>
        <v>0</v>
      </c>
      <c r="CB11" s="150">
        <f t="shared" si="112"/>
        <v>0</v>
      </c>
      <c r="CC11" s="150">
        <f t="shared" si="113"/>
        <v>0</v>
      </c>
      <c r="CD11" s="150">
        <f t="shared" si="114"/>
        <v>0</v>
      </c>
      <c r="CE11" s="150">
        <f t="shared" si="50"/>
        <v>0</v>
      </c>
      <c r="CI11" s="152">
        <f t="shared" si="51"/>
        <v>1.4602497006764668E-2</v>
      </c>
      <c r="CJ11" s="152">
        <f t="shared" si="52"/>
        <v>1.4602497006764668E-2</v>
      </c>
      <c r="CK11" s="152">
        <f t="shared" si="53"/>
        <v>1.4602497006764668E-2</v>
      </c>
      <c r="CL11" s="152">
        <f t="shared" si="54"/>
        <v>1.4602497006764668E-2</v>
      </c>
      <c r="CM11" s="152">
        <f t="shared" si="55"/>
        <v>1.4602497006764668E-2</v>
      </c>
      <c r="CN11" s="152">
        <f t="shared" si="56"/>
        <v>1.4602497006764668E-2</v>
      </c>
      <c r="CO11" s="152">
        <f t="shared" si="57"/>
        <v>1.4602497006764668E-2</v>
      </c>
      <c r="CP11" s="152">
        <f t="shared" si="58"/>
        <v>1.4602497006764668E-2</v>
      </c>
      <c r="CQ11" s="152">
        <f t="shared" si="59"/>
        <v>1.3235199194871712E-2</v>
      </c>
      <c r="CR11" s="152">
        <f t="shared" si="60"/>
        <v>1.05762763760682E-2</v>
      </c>
      <c r="CS11" s="152">
        <f t="shared" si="61"/>
        <v>7.9173535572646895E-3</v>
      </c>
      <c r="CT11" s="152">
        <f t="shared" si="62"/>
        <v>5.2584307384611808E-3</v>
      </c>
      <c r="CU11" s="152">
        <f t="shared" si="63"/>
        <v>2.5995079196576756E-3</v>
      </c>
      <c r="CV11" s="152">
        <f t="shared" si="64"/>
        <v>1.0459790150949783E-3</v>
      </c>
      <c r="CW11" s="152">
        <f t="shared" si="65"/>
        <v>1.0459790150949783E-3</v>
      </c>
      <c r="CX11" s="152">
        <f t="shared" si="66"/>
        <v>1.0459790150949783E-3</v>
      </c>
      <c r="CY11" s="152">
        <f t="shared" si="67"/>
        <v>1.0459790150949783E-3</v>
      </c>
      <c r="CZ11" s="152">
        <f t="shared" si="68"/>
        <v>1.0459790150949783E-3</v>
      </c>
      <c r="DA11" s="152">
        <f t="shared" si="69"/>
        <v>1.0459790150949783E-3</v>
      </c>
      <c r="DC11" s="154">
        <f t="shared" si="115"/>
        <v>6.1899784303536638E-4</v>
      </c>
      <c r="DD11" s="154">
        <f t="shared" si="116"/>
        <v>-8.6688803868555339E-10</v>
      </c>
      <c r="DE11" s="154">
        <f t="shared" si="117"/>
        <v>-8.6688803868555339E-10</v>
      </c>
      <c r="DF11" s="154">
        <f t="shared" si="118"/>
        <v>-8.6688803868555339E-10</v>
      </c>
      <c r="DG11" s="154">
        <f t="shared" si="119"/>
        <v>-8.6688803868555339E-10</v>
      </c>
      <c r="DH11" s="154">
        <f t="shared" si="120"/>
        <v>-8.6688803868555339E-10</v>
      </c>
      <c r="DI11" s="154">
        <f t="shared" si="121"/>
        <v>-8.6688803868555339E-10</v>
      </c>
      <c r="DJ11" s="154">
        <f t="shared" si="122"/>
        <v>-8.6688803868555339E-10</v>
      </c>
      <c r="DK11" s="154">
        <f t="shared" si="123"/>
        <v>-9.2054502214438151E-10</v>
      </c>
      <c r="DL11" s="154">
        <f t="shared" si="124"/>
        <v>-1.0465098097923931E-9</v>
      </c>
      <c r="DM11" s="154">
        <f t="shared" si="125"/>
        <v>-1.2124129876453049E-9</v>
      </c>
      <c r="DN11" s="154">
        <f t="shared" si="126"/>
        <v>-1.4408273104826128E-9</v>
      </c>
      <c r="DO11" s="154">
        <f t="shared" si="127"/>
        <v>-1.7752846692368564E-9</v>
      </c>
      <c r="DP11" s="154">
        <f t="shared" si="128"/>
        <v>-2.0538381928475639E-9</v>
      </c>
      <c r="DQ11" s="154">
        <f t="shared" si="129"/>
        <v>-2.0538381928475639E-9</v>
      </c>
      <c r="DR11" s="154">
        <f t="shared" si="130"/>
        <v>-2.0538381928475639E-9</v>
      </c>
      <c r="DS11" s="154">
        <f t="shared" si="131"/>
        <v>-2.0538381928475639E-9</v>
      </c>
      <c r="DT11" s="154">
        <f t="shared" si="132"/>
        <v>-2.0538381928475639E-9</v>
      </c>
      <c r="DU11" s="154">
        <f t="shared" si="133"/>
        <v>-2.0538381928475639E-9</v>
      </c>
      <c r="DW11" s="155">
        <f t="shared" si="70"/>
        <v>4.9192904254240319E-2</v>
      </c>
      <c r="DX11" s="155">
        <f t="shared" si="71"/>
        <v>5.1703825821395513E-3</v>
      </c>
      <c r="DY11" s="155">
        <f t="shared" si="72"/>
        <v>4.9433740468741813E-2</v>
      </c>
      <c r="DZ11" s="155">
        <f t="shared" si="73"/>
        <v>1.7262642560238075E-3</v>
      </c>
      <c r="EA11" s="156">
        <f t="shared" si="74"/>
        <v>4.9192904254240319E-2</v>
      </c>
      <c r="EB11" s="156">
        <f t="shared" si="75"/>
        <v>5.1703825821395513E-3</v>
      </c>
      <c r="EC11" s="156">
        <f t="shared" si="76"/>
        <v>4.8712405155065613E-2</v>
      </c>
      <c r="ED11" s="156">
        <f t="shared" si="77"/>
        <v>8.5893113240401494E-3</v>
      </c>
      <c r="EE11" s="156">
        <f t="shared" si="78"/>
        <v>4.7994584114529289E-2</v>
      </c>
      <c r="EF11" s="156">
        <f t="shared" si="79"/>
        <v>1.1966393804564539E-2</v>
      </c>
      <c r="EG11" s="156">
        <f t="shared" si="80"/>
        <v>4.704293828458566E-2</v>
      </c>
      <c r="EH11" s="156">
        <f t="shared" si="81"/>
        <v>1.5285177217330914E-2</v>
      </c>
      <c r="EI11" s="156">
        <f t="shared" si="82"/>
        <v>4.5862103988059219E-2</v>
      </c>
      <c r="EJ11" s="156">
        <f t="shared" si="83"/>
        <v>1.8529492783154931E-2</v>
      </c>
      <c r="EK11" s="156">
        <f t="shared" si="84"/>
        <v>4.4457834130945451E-2</v>
      </c>
      <c r="EL11" s="156">
        <f t="shared" si="85"/>
        <v>2.1683534522717679E-2</v>
      </c>
      <c r="EM11" s="156">
        <f t="shared" si="86"/>
        <v>4.2836970174831658E-2</v>
      </c>
      <c r="EN11" s="156">
        <f t="shared" si="87"/>
        <v>2.4731936261706857E-2</v>
      </c>
      <c r="EO11" s="156">
        <f t="shared" si="88"/>
        <v>4.1007408805983178E-2</v>
      </c>
      <c r="EP11" s="156">
        <f t="shared" si="89"/>
        <v>2.7659846493274701E-2</v>
      </c>
      <c r="EQ11" s="156">
        <f t="shared" si="90"/>
        <v>3.8978063463482371E-2</v>
      </c>
      <c r="ER11" s="156">
        <f t="shared" si="91"/>
        <v>3.0453000733085198E-2</v>
      </c>
      <c r="ES11" s="156">
        <f t="shared" si="92"/>
        <v>3.4360493083706464E-2</v>
      </c>
      <c r="ET11" s="156">
        <f t="shared" si="93"/>
        <v>3.5581332184968957E-2</v>
      </c>
      <c r="EU11" s="156">
        <f t="shared" si="94"/>
        <v>3.1794764385165056E-2</v>
      </c>
      <c r="EV11" s="156">
        <f t="shared" si="95"/>
        <v>3.7891524681706687E-2</v>
      </c>
      <c r="EW11" s="156">
        <f t="shared" si="96"/>
        <v>2.9074134790537651E-2</v>
      </c>
      <c r="EX11" s="156">
        <f t="shared" si="97"/>
        <v>4.0017113479037886E-2</v>
      </c>
      <c r="EY11" s="156">
        <f t="shared" si="98"/>
        <v>2.6211858933732853E-2</v>
      </c>
      <c r="EZ11" s="156">
        <f t="shared" si="99"/>
        <v>4.1947742922005191E-2</v>
      </c>
    </row>
    <row r="12" spans="1:156" ht="24.95" customHeight="1" thickBot="1" x14ac:dyDescent="0.25">
      <c r="A12" s="34"/>
      <c r="B12" s="105" t="s">
        <v>237</v>
      </c>
      <c r="C12" s="55">
        <v>49</v>
      </c>
      <c r="D12" s="106" t="s">
        <v>31</v>
      </c>
      <c r="E12" s="59"/>
      <c r="F12" s="46" t="s">
        <v>27</v>
      </c>
      <c r="G12" s="52">
        <f>Vout*O2/1000</f>
        <v>7.2</v>
      </c>
      <c r="H12" s="212" t="s">
        <v>28</v>
      </c>
      <c r="I12" s="59"/>
      <c r="J12" s="163"/>
      <c r="K12" s="164"/>
      <c r="L12" s="165"/>
      <c r="M12" s="49"/>
      <c r="N12" s="160"/>
      <c r="O12" s="158">
        <v>5</v>
      </c>
      <c r="P12" s="158">
        <f t="shared" si="100"/>
        <v>-3.0979594222899349</v>
      </c>
      <c r="Q12" s="147">
        <f t="shared" si="101"/>
        <v>4.3633231299858237E-2</v>
      </c>
      <c r="R12" s="147">
        <f t="shared" si="4"/>
        <v>14.188039714726674</v>
      </c>
      <c r="S12" s="147">
        <f t="shared" si="5"/>
        <v>12.337425838892759</v>
      </c>
      <c r="T12" s="147">
        <f t="shared" si="6"/>
        <v>15.42178229861595</v>
      </c>
      <c r="U12" s="147">
        <f t="shared" si="7"/>
        <v>0</v>
      </c>
      <c r="V12" s="147">
        <f t="shared" si="8"/>
        <v>0</v>
      </c>
      <c r="W12" s="147">
        <f t="shared" si="9"/>
        <v>1.0149393636848449</v>
      </c>
      <c r="X12" s="147">
        <f t="shared" si="10"/>
        <v>1.1671802682375718</v>
      </c>
      <c r="Y12" s="147">
        <f t="shared" si="11"/>
        <v>0.93374421459005741</v>
      </c>
      <c r="Z12" s="147">
        <f t="shared" si="12"/>
        <v>2.5</v>
      </c>
      <c r="AA12" s="147">
        <f t="shared" si="13"/>
        <v>2.5</v>
      </c>
      <c r="AB12" s="147">
        <f t="shared" si="14"/>
        <v>2.5</v>
      </c>
      <c r="AC12" s="147">
        <f t="shared" si="15"/>
        <v>2.5</v>
      </c>
      <c r="AD12" s="147">
        <f t="shared" si="16"/>
        <v>1.2179333731460977</v>
      </c>
      <c r="AE12" s="147">
        <f t="shared" si="17"/>
        <v>1.8358797936572675</v>
      </c>
      <c r="AF12" s="147">
        <f t="shared" si="18"/>
        <v>2.3981666828399013</v>
      </c>
      <c r="AG12" s="147">
        <f t="shared" si="19"/>
        <v>2.7374322798500792</v>
      </c>
      <c r="AH12" s="147">
        <f t="shared" si="20"/>
        <v>2.0814122631486938</v>
      </c>
      <c r="AI12" s="147">
        <f t="shared" si="21"/>
        <v>4.8981666828399018</v>
      </c>
      <c r="AJ12" s="147">
        <f t="shared" si="22"/>
        <v>5.6981666828399016</v>
      </c>
      <c r="AK12" s="147">
        <f t="shared" si="23"/>
        <v>6.037432279850079</v>
      </c>
      <c r="AL12" s="147">
        <f t="shared" si="24"/>
        <v>5.381412263148694</v>
      </c>
      <c r="AM12" s="147">
        <f t="shared" si="102"/>
        <v>175.49504176694447</v>
      </c>
      <c r="AN12" s="147">
        <f t="shared" si="25"/>
        <v>165.63332782008976</v>
      </c>
      <c r="AO12" s="147">
        <f t="shared" si="25"/>
        <v>185.82482647685023</v>
      </c>
      <c r="AP12" s="147">
        <f t="shared" si="26"/>
        <v>0.14928171652618732</v>
      </c>
      <c r="AQ12" s="147">
        <f t="shared" si="27"/>
        <v>1.3544614937990673E-2</v>
      </c>
      <c r="AR12" s="147">
        <f t="shared" si="28"/>
        <v>1.3444134281082411E-2</v>
      </c>
      <c r="AS12" s="147">
        <f t="shared" si="29"/>
        <v>1.2777843933364447E-2</v>
      </c>
      <c r="AT12" s="147">
        <f t="shared" si="30"/>
        <v>6.6557474656905347E-7</v>
      </c>
      <c r="AU12" s="147">
        <f t="shared" si="31"/>
        <v>5.6165507511238928E-4</v>
      </c>
      <c r="AV12" s="147">
        <f t="shared" si="32"/>
        <v>5.2225769179899671E-4</v>
      </c>
      <c r="AW12" s="147">
        <f t="shared" si="33"/>
        <v>5.2928587683893186E-4</v>
      </c>
      <c r="AX12" s="147">
        <f t="shared" si="103"/>
        <v>2.8502364079665784E-3</v>
      </c>
      <c r="AY12" s="147">
        <f t="shared" si="104"/>
        <v>3.0478525844920873E-3</v>
      </c>
      <c r="AZ12" s="147">
        <f t="shared" si="105"/>
        <v>2.4710949244337818E-3</v>
      </c>
      <c r="BA12" s="147">
        <f t="shared" si="106"/>
        <v>5.2265820198198164E-3</v>
      </c>
      <c r="BB12" s="147">
        <f t="shared" si="107"/>
        <v>4.9947767601114532E-3</v>
      </c>
      <c r="BC12" s="147">
        <f t="shared" si="34"/>
        <v>2.2459590748201287E-2</v>
      </c>
      <c r="BD12" s="147">
        <f t="shared" si="35"/>
        <v>1.9530078911479377E-2</v>
      </c>
      <c r="BE12" s="147">
        <f t="shared" si="36"/>
        <v>2.4412598639349224E-2</v>
      </c>
      <c r="BF12" s="147">
        <f t="shared" si="37"/>
        <v>0</v>
      </c>
      <c r="BG12" s="147">
        <f t="shared" si="38"/>
        <v>0</v>
      </c>
      <c r="BH12" s="147">
        <f t="shared" si="39"/>
        <v>0</v>
      </c>
      <c r="BI12" s="147">
        <f t="shared" si="108"/>
        <v>2.5309827156167867E-2</v>
      </c>
      <c r="BJ12" s="147">
        <f t="shared" si="109"/>
        <v>2.2577931495971464E-2</v>
      </c>
      <c r="BK12" s="147">
        <f t="shared" si="110"/>
        <v>2.6883693563783007E-2</v>
      </c>
      <c r="BL12" s="147">
        <f t="shared" si="40"/>
        <v>0.35909683286457739</v>
      </c>
      <c r="BM12" s="147">
        <f t="shared" si="41"/>
        <v>0.27855355542714899</v>
      </c>
      <c r="BN12" s="147">
        <f t="shared" si="42"/>
        <v>0.41459446952336432</v>
      </c>
      <c r="BO12" s="150">
        <f t="shared" si="111"/>
        <v>6.4058735067509245E-4</v>
      </c>
      <c r="BP12" s="150">
        <f t="shared" si="111"/>
        <v>5.0976299063678026E-4</v>
      </c>
      <c r="BQ12" s="150">
        <f t="shared" si="111"/>
        <v>7.2273297963138786E-4</v>
      </c>
      <c r="BR12" s="147">
        <f t="shared" si="43"/>
        <v>0</v>
      </c>
      <c r="BS12" s="147">
        <f t="shared" si="44"/>
        <v>0</v>
      </c>
      <c r="BT12" s="147">
        <f t="shared" si="45"/>
        <v>0</v>
      </c>
      <c r="BU12" s="147">
        <f t="shared" si="46"/>
        <v>2.5415567507084336E-2</v>
      </c>
      <c r="BV12" s="147">
        <f t="shared" si="47"/>
        <v>8.4718558356947811E-3</v>
      </c>
      <c r="BW12" s="147">
        <f t="shared" si="48"/>
        <v>2.5</v>
      </c>
      <c r="CA12" s="150">
        <f t="shared" si="49"/>
        <v>0</v>
      </c>
      <c r="CB12" s="150">
        <f t="shared" si="112"/>
        <v>0</v>
      </c>
      <c r="CC12" s="150">
        <f t="shared" si="113"/>
        <v>0</v>
      </c>
      <c r="CD12" s="150">
        <f t="shared" si="114"/>
        <v>0</v>
      </c>
      <c r="CE12" s="150">
        <f t="shared" si="50"/>
        <v>0</v>
      </c>
      <c r="CI12" s="152">
        <f t="shared" si="51"/>
        <v>1.9683287526344472E-2</v>
      </c>
      <c r="CJ12" s="152">
        <f t="shared" si="52"/>
        <v>1.9683287526344472E-2</v>
      </c>
      <c r="CK12" s="152">
        <f t="shared" si="53"/>
        <v>1.9683287526344472E-2</v>
      </c>
      <c r="CL12" s="152">
        <f t="shared" si="54"/>
        <v>1.9683287526344472E-2</v>
      </c>
      <c r="CM12" s="152">
        <f t="shared" si="55"/>
        <v>1.9683287526344472E-2</v>
      </c>
      <c r="CN12" s="152">
        <f t="shared" si="56"/>
        <v>1.9683287526344472E-2</v>
      </c>
      <c r="CO12" s="152">
        <f t="shared" si="57"/>
        <v>1.9683287526344472E-2</v>
      </c>
      <c r="CP12" s="152">
        <f t="shared" si="58"/>
        <v>1.9683287526344472E-2</v>
      </c>
      <c r="CQ12" s="152">
        <f t="shared" si="59"/>
        <v>1.7974360506303484E-2</v>
      </c>
      <c r="CR12" s="152">
        <f t="shared" si="60"/>
        <v>1.4651086666666419E-2</v>
      </c>
      <c r="CS12" s="152">
        <f t="shared" si="61"/>
        <v>1.1327812827029356E-2</v>
      </c>
      <c r="CT12" s="152">
        <f t="shared" si="62"/>
        <v>8.0045389873922967E-3</v>
      </c>
      <c r="CU12" s="152">
        <f t="shared" si="63"/>
        <v>4.6812651477552382E-3</v>
      </c>
      <c r="CV12" s="152">
        <f t="shared" si="64"/>
        <v>2.739575854954913E-3</v>
      </c>
      <c r="CW12" s="152">
        <f t="shared" si="65"/>
        <v>2.739575854954913E-3</v>
      </c>
      <c r="CX12" s="152">
        <f t="shared" si="66"/>
        <v>2.739575854954913E-3</v>
      </c>
      <c r="CY12" s="152">
        <f t="shared" si="67"/>
        <v>2.739575854954913E-3</v>
      </c>
      <c r="CZ12" s="152">
        <f t="shared" si="68"/>
        <v>2.739575854954913E-3</v>
      </c>
      <c r="DA12" s="152">
        <f t="shared" si="69"/>
        <v>2.739575854954913E-3</v>
      </c>
      <c r="DC12" s="154">
        <f t="shared" si="115"/>
        <v>1.0924581358344994E-3</v>
      </c>
      <c r="DD12" s="154">
        <f t="shared" si="116"/>
        <v>-8.4041735890263987E-10</v>
      </c>
      <c r="DE12" s="154">
        <f t="shared" si="117"/>
        <v>-8.4041735890263987E-10</v>
      </c>
      <c r="DF12" s="154">
        <f t="shared" si="118"/>
        <v>-8.4041735890263987E-10</v>
      </c>
      <c r="DG12" s="154">
        <f t="shared" si="119"/>
        <v>-8.4041735890263987E-10</v>
      </c>
      <c r="DH12" s="154">
        <f t="shared" si="120"/>
        <v>-8.4041735890263987E-10</v>
      </c>
      <c r="DI12" s="154">
        <f t="shared" si="121"/>
        <v>-8.4041735890263987E-10</v>
      </c>
      <c r="DJ12" s="154">
        <f t="shared" si="122"/>
        <v>-8.4041735890263987E-10</v>
      </c>
      <c r="DK12" s="154">
        <f t="shared" si="123"/>
        <v>-8.9267903314183657E-10</v>
      </c>
      <c r="DL12" s="154">
        <f t="shared" si="124"/>
        <v>-1.0154801623828523E-9</v>
      </c>
      <c r="DM12" s="154">
        <f t="shared" si="125"/>
        <v>-1.177456639471782E-9</v>
      </c>
      <c r="DN12" s="154">
        <f t="shared" si="126"/>
        <v>-1.4009123569722049E-9</v>
      </c>
      <c r="DO12" s="154">
        <f t="shared" si="127"/>
        <v>-1.7290481780944307E-9</v>
      </c>
      <c r="DP12" s="154">
        <f t="shared" si="128"/>
        <v>-2.0031922909410727E-9</v>
      </c>
      <c r="DQ12" s="154">
        <f t="shared" si="129"/>
        <v>-2.0031922909410727E-9</v>
      </c>
      <c r="DR12" s="154">
        <f t="shared" si="130"/>
        <v>-2.0031922909410727E-9</v>
      </c>
      <c r="DS12" s="154">
        <f t="shared" si="131"/>
        <v>-2.0031922909410727E-9</v>
      </c>
      <c r="DT12" s="154">
        <f t="shared" si="132"/>
        <v>-2.0031922909410727E-9</v>
      </c>
      <c r="DU12" s="154">
        <f t="shared" si="133"/>
        <v>-2.0031922909410727E-9</v>
      </c>
      <c r="DW12" s="155">
        <f t="shared" si="70"/>
        <v>5.01865961524839E-2</v>
      </c>
      <c r="DX12" s="155">
        <f t="shared" si="71"/>
        <v>6.6071907288845245E-3</v>
      </c>
      <c r="DY12" s="155">
        <f t="shared" si="72"/>
        <v>5.0571475617827433E-2</v>
      </c>
      <c r="DZ12" s="155">
        <f t="shared" si="73"/>
        <v>2.2079983097491752E-3</v>
      </c>
      <c r="EA12" s="156">
        <f t="shared" si="74"/>
        <v>5.01865961524839E-2</v>
      </c>
      <c r="EB12" s="156">
        <f t="shared" si="75"/>
        <v>6.6071907288845245E-3</v>
      </c>
      <c r="EC12" s="156">
        <f t="shared" si="76"/>
        <v>4.9419766386924691E-2</v>
      </c>
      <c r="ED12" s="156">
        <f t="shared" si="77"/>
        <v>1.0956098437042157E-2</v>
      </c>
      <c r="EE12" s="156">
        <f t="shared" si="78"/>
        <v>4.8276822358690158E-2</v>
      </c>
      <c r="EF12" s="156">
        <f t="shared" si="79"/>
        <v>1.5221623620620878E-2</v>
      </c>
      <c r="EG12" s="156">
        <f t="shared" si="80"/>
        <v>4.6766462561963679E-2</v>
      </c>
      <c r="EH12" s="156">
        <f t="shared" si="81"/>
        <v>1.9371303057378952E-2</v>
      </c>
      <c r="EI12" s="156">
        <f t="shared" si="82"/>
        <v>4.4900181746778463E-2</v>
      </c>
      <c r="EJ12" s="156">
        <f t="shared" si="83"/>
        <v>2.3373555181157867E-2</v>
      </c>
      <c r="EK12" s="156">
        <f t="shared" si="84"/>
        <v>4.269218343702931E-2</v>
      </c>
      <c r="EL12" s="156">
        <f t="shared" si="85"/>
        <v>2.7197920436669604E-2</v>
      </c>
      <c r="EM12" s="156">
        <f t="shared" si="86"/>
        <v>4.0159271833079206E-2</v>
      </c>
      <c r="EN12" s="156">
        <f t="shared" si="87"/>
        <v>3.0815293095104918E-2</v>
      </c>
      <c r="EO12" s="156">
        <f t="shared" si="88"/>
        <v>3.7320723921647939E-2</v>
      </c>
      <c r="EP12" s="156">
        <f t="shared" si="89"/>
        <v>3.4198142766303917E-2</v>
      </c>
      <c r="EQ12" s="156">
        <f t="shared" si="90"/>
        <v>3.4198142766303813E-2</v>
      </c>
      <c r="ER12" s="156">
        <f t="shared" si="91"/>
        <v>3.7320723921648036E-2</v>
      </c>
      <c r="ES12" s="156">
        <f t="shared" si="92"/>
        <v>2.7197920436669472E-2</v>
      </c>
      <c r="ET12" s="156">
        <f t="shared" si="93"/>
        <v>4.2692183437029393E-2</v>
      </c>
      <c r="EU12" s="156">
        <f t="shared" si="94"/>
        <v>2.3373555181157891E-2</v>
      </c>
      <c r="EV12" s="156">
        <f t="shared" si="95"/>
        <v>4.4900181746778449E-2</v>
      </c>
      <c r="EW12" s="156">
        <f t="shared" si="96"/>
        <v>1.9371303057378893E-2</v>
      </c>
      <c r="EX12" s="156">
        <f t="shared" si="97"/>
        <v>4.6766462561963706E-2</v>
      </c>
      <c r="EY12" s="156">
        <f t="shared" si="98"/>
        <v>1.5221623620620649E-2</v>
      </c>
      <c r="EZ12" s="156">
        <f t="shared" si="99"/>
        <v>4.8276822358690227E-2</v>
      </c>
    </row>
    <row r="13" spans="1:156" ht="24.95" customHeight="1" x14ac:dyDescent="0.2">
      <c r="A13" s="34"/>
      <c r="B13" s="230" t="s">
        <v>260</v>
      </c>
      <c r="C13" s="230"/>
      <c r="D13" s="230"/>
      <c r="E13" s="230"/>
      <c r="F13" s="230"/>
      <c r="G13" s="230"/>
      <c r="H13" s="231"/>
      <c r="I13" s="56"/>
      <c r="J13" s="166"/>
      <c r="K13" s="167"/>
      <c r="L13" s="168"/>
      <c r="M13" s="49"/>
      <c r="N13" s="160"/>
      <c r="O13" s="158">
        <v>6</v>
      </c>
      <c r="P13" s="158">
        <f t="shared" si="100"/>
        <v>-3.0892327760299634</v>
      </c>
      <c r="Q13" s="147">
        <f t="shared" si="101"/>
        <v>5.2359877559829883E-2</v>
      </c>
      <c r="R13" s="147">
        <f t="shared" si="4"/>
        <v>17.023270397263286</v>
      </c>
      <c r="S13" s="147">
        <f t="shared" si="5"/>
        <v>14.802843823707203</v>
      </c>
      <c r="T13" s="147">
        <f t="shared" si="6"/>
        <v>18.503554779634005</v>
      </c>
      <c r="U13" s="147">
        <f t="shared" si="7"/>
        <v>0</v>
      </c>
      <c r="V13" s="147">
        <f t="shared" si="8"/>
        <v>0</v>
      </c>
      <c r="W13" s="147">
        <f t="shared" si="9"/>
        <v>0.84590091468646289</v>
      </c>
      <c r="X13" s="147">
        <f t="shared" si="10"/>
        <v>0.97278605188943246</v>
      </c>
      <c r="Y13" s="147">
        <f t="shared" si="11"/>
        <v>0.77822884151154592</v>
      </c>
      <c r="Z13" s="147">
        <f t="shared" si="12"/>
        <v>2.5</v>
      </c>
      <c r="AA13" s="147">
        <f t="shared" si="13"/>
        <v>2.5</v>
      </c>
      <c r="AB13" s="147">
        <f t="shared" si="14"/>
        <v>2.5</v>
      </c>
      <c r="AC13" s="147">
        <f t="shared" si="15"/>
        <v>2.5</v>
      </c>
      <c r="AD13" s="147">
        <f t="shared" si="16"/>
        <v>1.711016607493967</v>
      </c>
      <c r="AE13" s="147">
        <f t="shared" si="17"/>
        <v>2.5641449202206132</v>
      </c>
      <c r="AF13" s="147">
        <f t="shared" si="18"/>
        <v>2.4086986400621977</v>
      </c>
      <c r="AG13" s="147">
        <f t="shared" si="19"/>
        <v>2.7494541796940775</v>
      </c>
      <c r="AH13" s="147">
        <f t="shared" si="20"/>
        <v>2.0905531394165129</v>
      </c>
      <c r="AI13" s="147">
        <f t="shared" si="21"/>
        <v>4.9086986400621981</v>
      </c>
      <c r="AJ13" s="147">
        <f t="shared" si="22"/>
        <v>5.708698640062198</v>
      </c>
      <c r="AK13" s="147">
        <f t="shared" si="23"/>
        <v>6.0494541796940773</v>
      </c>
      <c r="AL13" s="147">
        <f t="shared" si="24"/>
        <v>5.3905531394165127</v>
      </c>
      <c r="AM13" s="147">
        <f t="shared" si="102"/>
        <v>175.17127160685166</v>
      </c>
      <c r="AN13" s="147">
        <f t="shared" si="25"/>
        <v>165.30416964833847</v>
      </c>
      <c r="AO13" s="147">
        <f t="shared" si="25"/>
        <v>185.50971934361499</v>
      </c>
      <c r="AP13" s="147">
        <f t="shared" si="26"/>
        <v>0.17956775633392164</v>
      </c>
      <c r="AQ13" s="147">
        <f t="shared" si="27"/>
        <v>1.6322638685385072E-2</v>
      </c>
      <c r="AR13" s="147">
        <f t="shared" si="28"/>
        <v>1.6201549273460673E-2</v>
      </c>
      <c r="AS13" s="147">
        <f t="shared" si="29"/>
        <v>1.5398601633003554E-2</v>
      </c>
      <c r="AT13" s="147">
        <f t="shared" si="30"/>
        <v>9.6807113217489768E-7</v>
      </c>
      <c r="AU13" s="147">
        <f t="shared" si="31"/>
        <v>8.1417078441358662E-4</v>
      </c>
      <c r="AV13" s="147">
        <f t="shared" si="32"/>
        <v>7.5695271696484088E-4</v>
      </c>
      <c r="AW13" s="147">
        <f t="shared" si="33"/>
        <v>7.6736337236333154E-4</v>
      </c>
      <c r="AX13" s="147">
        <f t="shared" si="103"/>
        <v>3.4435446747706827E-3</v>
      </c>
      <c r="AY13" s="147">
        <f t="shared" si="104"/>
        <v>3.6817716147813408E-3</v>
      </c>
      <c r="AZ13" s="147">
        <f t="shared" si="105"/>
        <v>2.9859268755844525E-3</v>
      </c>
      <c r="BA13" s="147">
        <f t="shared" si="106"/>
        <v>6.3061030877771505E-3</v>
      </c>
      <c r="BB13" s="147">
        <f t="shared" si="107"/>
        <v>6.0132301610311316E-3</v>
      </c>
      <c r="BC13" s="147">
        <f t="shared" si="34"/>
        <v>2.2450178254800751E-2</v>
      </c>
      <c r="BD13" s="147">
        <f t="shared" si="35"/>
        <v>1.9521894134609342E-2</v>
      </c>
      <c r="BE13" s="147">
        <f t="shared" si="36"/>
        <v>2.440236766826168E-2</v>
      </c>
      <c r="BF13" s="147">
        <f t="shared" si="37"/>
        <v>0</v>
      </c>
      <c r="BG13" s="147">
        <f t="shared" si="38"/>
        <v>0</v>
      </c>
      <c r="BH13" s="147">
        <f t="shared" si="39"/>
        <v>0</v>
      </c>
      <c r="BI13" s="147">
        <f t="shared" si="108"/>
        <v>2.5893722929571435E-2</v>
      </c>
      <c r="BJ13" s="147">
        <f t="shared" si="109"/>
        <v>2.3203665749390683E-2</v>
      </c>
      <c r="BK13" s="147">
        <f t="shared" si="110"/>
        <v>2.7388294543846132E-2</v>
      </c>
      <c r="BL13" s="147">
        <f t="shared" si="40"/>
        <v>0.44079584702191094</v>
      </c>
      <c r="BM13" s="147">
        <f t="shared" si="41"/>
        <v>0.34348024022573426</v>
      </c>
      <c r="BN13" s="147">
        <f t="shared" si="42"/>
        <v>0.50678080841280804</v>
      </c>
      <c r="BO13" s="150">
        <f t="shared" si="111"/>
        <v>6.704848871534135E-4</v>
      </c>
      <c r="BP13" s="150">
        <f t="shared" si="111"/>
        <v>5.3841010420944632E-4</v>
      </c>
      <c r="BQ13" s="150">
        <f t="shared" si="111"/>
        <v>7.5011867802047183E-4</v>
      </c>
      <c r="BR13" s="147">
        <f t="shared" si="43"/>
        <v>0</v>
      </c>
      <c r="BS13" s="147">
        <f t="shared" si="44"/>
        <v>0</v>
      </c>
      <c r="BT13" s="147">
        <f t="shared" si="45"/>
        <v>0</v>
      </c>
      <c r="BU13" s="147">
        <f t="shared" si="46"/>
        <v>3.0494422532798101E-2</v>
      </c>
      <c r="BV13" s="147">
        <f t="shared" si="47"/>
        <v>1.01648075109327E-2</v>
      </c>
      <c r="BW13" s="147">
        <f t="shared" si="48"/>
        <v>2.5</v>
      </c>
      <c r="CA13" s="150">
        <f t="shared" si="49"/>
        <v>0</v>
      </c>
      <c r="CB13" s="150">
        <f t="shared" si="112"/>
        <v>0</v>
      </c>
      <c r="CC13" s="150">
        <f t="shared" si="113"/>
        <v>0</v>
      </c>
      <c r="CD13" s="150">
        <f t="shared" si="114"/>
        <v>0</v>
      </c>
      <c r="CE13" s="150">
        <f t="shared" si="50"/>
        <v>0</v>
      </c>
      <c r="CI13" s="152">
        <f t="shared" si="51"/>
        <v>2.4762142552058237E-2</v>
      </c>
      <c r="CJ13" s="152">
        <f t="shared" si="52"/>
        <v>2.4762142552058237E-2</v>
      </c>
      <c r="CK13" s="152">
        <f t="shared" si="53"/>
        <v>2.4762142552058237E-2</v>
      </c>
      <c r="CL13" s="152">
        <f t="shared" si="54"/>
        <v>2.4762142552058237E-2</v>
      </c>
      <c r="CM13" s="152">
        <f t="shared" si="55"/>
        <v>2.4762142552058237E-2</v>
      </c>
      <c r="CN13" s="152">
        <f t="shared" si="56"/>
        <v>2.4762142552058237E-2</v>
      </c>
      <c r="CO13" s="152">
        <f t="shared" si="57"/>
        <v>2.4762142552058237E-2</v>
      </c>
      <c r="CP13" s="152">
        <f t="shared" si="58"/>
        <v>2.4762142552058237E-2</v>
      </c>
      <c r="CQ13" s="152">
        <f t="shared" si="59"/>
        <v>2.2711716465278173E-2</v>
      </c>
      <c r="CR13" s="152">
        <f t="shared" si="60"/>
        <v>1.8724344684977023E-2</v>
      </c>
      <c r="CS13" s="152">
        <f t="shared" si="61"/>
        <v>1.4736972904675877E-2</v>
      </c>
      <c r="CT13" s="152">
        <f t="shared" si="62"/>
        <v>1.0749601124374725E-2</v>
      </c>
      <c r="CU13" s="152">
        <f t="shared" si="63"/>
        <v>6.7622293440735854E-3</v>
      </c>
      <c r="CV13" s="152">
        <f t="shared" si="64"/>
        <v>4.4325275301928336E-3</v>
      </c>
      <c r="CW13" s="152">
        <f t="shared" si="65"/>
        <v>4.4325275301928336E-3</v>
      </c>
      <c r="CX13" s="152">
        <f t="shared" si="66"/>
        <v>4.4325275301928336E-3</v>
      </c>
      <c r="CY13" s="152">
        <f t="shared" si="67"/>
        <v>4.4325275301928336E-3</v>
      </c>
      <c r="CZ13" s="152">
        <f t="shared" si="68"/>
        <v>4.4325275301928336E-3</v>
      </c>
      <c r="DA13" s="152">
        <f t="shared" si="69"/>
        <v>4.4325275301928336E-3</v>
      </c>
      <c r="DC13" s="154">
        <f t="shared" si="115"/>
        <v>1.6808221961935441E-3</v>
      </c>
      <c r="DD13" s="154">
        <f t="shared" si="116"/>
        <v>-8.1595889237573485E-10</v>
      </c>
      <c r="DE13" s="154">
        <f t="shared" si="117"/>
        <v>-8.1595889237573485E-10</v>
      </c>
      <c r="DF13" s="154">
        <f t="shared" si="118"/>
        <v>-8.1595889237573485E-10</v>
      </c>
      <c r="DG13" s="154">
        <f t="shared" si="119"/>
        <v>-8.1595889237573485E-10</v>
      </c>
      <c r="DH13" s="154">
        <f t="shared" si="120"/>
        <v>-8.1595889237573485E-10</v>
      </c>
      <c r="DI13" s="154">
        <f t="shared" si="121"/>
        <v>-8.1595889237573485E-10</v>
      </c>
      <c r="DJ13" s="154">
        <f t="shared" si="122"/>
        <v>-8.1595889237573485E-10</v>
      </c>
      <c r="DK13" s="154">
        <f t="shared" si="123"/>
        <v>-8.6692253980112591E-10</v>
      </c>
      <c r="DL13" s="154">
        <f t="shared" si="124"/>
        <v>-9.8677689105026355E-10</v>
      </c>
      <c r="DM13" s="154">
        <f t="shared" si="125"/>
        <v>-1.145088415910808E-9</v>
      </c>
      <c r="DN13" s="154">
        <f t="shared" si="126"/>
        <v>-1.3639034691661204E-9</v>
      </c>
      <c r="DO13" s="154">
        <f t="shared" si="127"/>
        <v>-1.686100589663137E-9</v>
      </c>
      <c r="DP13" s="154">
        <f t="shared" si="128"/>
        <v>-1.956085478085728E-9</v>
      </c>
      <c r="DQ13" s="154">
        <f t="shared" si="129"/>
        <v>-1.956085478085728E-9</v>
      </c>
      <c r="DR13" s="154">
        <f t="shared" si="130"/>
        <v>-1.956085478085728E-9</v>
      </c>
      <c r="DS13" s="154">
        <f t="shared" si="131"/>
        <v>-1.956085478085728E-9</v>
      </c>
      <c r="DT13" s="154">
        <f t="shared" si="132"/>
        <v>-1.956085478085728E-9</v>
      </c>
      <c r="DU13" s="154">
        <f t="shared" si="133"/>
        <v>-1.956085478085728E-9</v>
      </c>
      <c r="DW13" s="155">
        <f t="shared" si="70"/>
        <v>5.114985646427736E-2</v>
      </c>
      <c r="DX13" s="155">
        <f t="shared" si="71"/>
        <v>8.10134138877492E-3</v>
      </c>
      <c r="DY13" s="155">
        <f t="shared" si="72"/>
        <v>5.1716472964443524E-2</v>
      </c>
      <c r="DZ13" s="155">
        <f t="shared" si="73"/>
        <v>2.7103455004179231E-3</v>
      </c>
      <c r="EA13" s="156">
        <f t="shared" si="74"/>
        <v>5.114985646427736E-2</v>
      </c>
      <c r="EB13" s="156">
        <f t="shared" si="75"/>
        <v>8.10134138877492E-3</v>
      </c>
      <c r="EC13" s="156">
        <f t="shared" si="76"/>
        <v>5.0022831432892961E-2</v>
      </c>
      <c r="ED13" s="156">
        <f t="shared" si="77"/>
        <v>1.3403577285561859E-2</v>
      </c>
      <c r="EE13" s="156">
        <f t="shared" si="78"/>
        <v>4.8347745792379354E-2</v>
      </c>
      <c r="EF13" s="156">
        <f t="shared" si="79"/>
        <v>1.8558960784729264E-2</v>
      </c>
      <c r="EG13" s="156">
        <f t="shared" si="80"/>
        <v>4.6142952131548176E-2</v>
      </c>
      <c r="EH13" s="156">
        <f t="shared" si="81"/>
        <v>2.3511008425826999E-2</v>
      </c>
      <c r="EI13" s="156">
        <f t="shared" si="82"/>
        <v>4.3432606631130237E-2</v>
      </c>
      <c r="EJ13" s="156">
        <f t="shared" si="83"/>
        <v>2.8205464538616554E-2</v>
      </c>
      <c r="EK13" s="156">
        <f t="shared" si="84"/>
        <v>4.0246404403604386E-2</v>
      </c>
      <c r="EL13" s="156">
        <f t="shared" si="85"/>
        <v>3.2590895679548114E-2</v>
      </c>
      <c r="EM13" s="156">
        <f t="shared" si="86"/>
        <v>3.6619254147331068E-2</v>
      </c>
      <c r="EN13" s="156">
        <f t="shared" si="87"/>
        <v>3.6619254147331165E-2</v>
      </c>
      <c r="EO13" s="156">
        <f t="shared" si="88"/>
        <v>3.2590895679548149E-2</v>
      </c>
      <c r="EP13" s="156">
        <f t="shared" si="89"/>
        <v>4.0246404403604351E-2</v>
      </c>
      <c r="EQ13" s="156">
        <f t="shared" si="90"/>
        <v>2.8205464538616595E-2</v>
      </c>
      <c r="ER13" s="156">
        <f t="shared" si="91"/>
        <v>4.3432606631130202E-2</v>
      </c>
      <c r="ES13" s="156">
        <f t="shared" si="92"/>
        <v>1.8558960784729139E-2</v>
      </c>
      <c r="ET13" s="156">
        <f t="shared" si="93"/>
        <v>4.8347745792379403E-2</v>
      </c>
      <c r="EU13" s="156">
        <f t="shared" si="94"/>
        <v>1.3403577285561862E-2</v>
      </c>
      <c r="EV13" s="156">
        <f t="shared" si="95"/>
        <v>5.0022831432892961E-2</v>
      </c>
      <c r="EW13" s="156">
        <f t="shared" si="96"/>
        <v>8.1013413887751021E-3</v>
      </c>
      <c r="EX13" s="156">
        <f t="shared" si="97"/>
        <v>5.1149856464277332E-2</v>
      </c>
      <c r="EY13" s="156">
        <f t="shared" si="98"/>
        <v>2.7103455004178906E-3</v>
      </c>
      <c r="EZ13" s="156">
        <f t="shared" si="99"/>
        <v>5.1716472964443524E-2</v>
      </c>
    </row>
    <row r="14" spans="1:156" ht="24.95" customHeight="1" x14ac:dyDescent="0.2">
      <c r="A14" s="34"/>
      <c r="B14" s="57" t="s">
        <v>32</v>
      </c>
      <c r="C14" s="58">
        <f>Lm_ref</f>
        <v>2.5120894388241988</v>
      </c>
      <c r="D14" s="93" t="s">
        <v>33</v>
      </c>
      <c r="E14" s="59"/>
      <c r="F14" s="60" t="s">
        <v>34</v>
      </c>
      <c r="G14" s="61">
        <f>Ipk</f>
        <v>0.46014249109342381</v>
      </c>
      <c r="H14" s="93" t="s">
        <v>35</v>
      </c>
      <c r="I14" s="59"/>
      <c r="J14" s="169"/>
      <c r="K14" s="142"/>
      <c r="L14" s="170"/>
      <c r="M14" s="49"/>
      <c r="N14" s="160"/>
      <c r="O14" s="158">
        <v>7</v>
      </c>
      <c r="P14" s="158">
        <f t="shared" si="100"/>
        <v>-3.0805061297699914</v>
      </c>
      <c r="Q14" s="147">
        <f t="shared" si="101"/>
        <v>6.1086523819801536E-2</v>
      </c>
      <c r="R14" s="147">
        <f t="shared" si="4"/>
        <v>19.857204691850875</v>
      </c>
      <c r="S14" s="147">
        <f t="shared" si="5"/>
        <v>17.267134514652934</v>
      </c>
      <c r="T14" s="147">
        <f t="shared" si="6"/>
        <v>21.583918143316168</v>
      </c>
      <c r="U14" s="147">
        <f t="shared" si="7"/>
        <v>1</v>
      </c>
      <c r="V14" s="147">
        <f t="shared" si="8"/>
        <v>0</v>
      </c>
      <c r="W14" s="147">
        <f t="shared" si="9"/>
        <v>0.72517759792794823</v>
      </c>
      <c r="X14" s="147">
        <f t="shared" si="10"/>
        <v>0.83395423761714049</v>
      </c>
      <c r="Y14" s="147">
        <f t="shared" si="11"/>
        <v>0.66716339009371239</v>
      </c>
      <c r="Z14" s="147">
        <f t="shared" si="12"/>
        <v>2.5</v>
      </c>
      <c r="AA14" s="147">
        <f t="shared" si="13"/>
        <v>2.5</v>
      </c>
      <c r="AB14" s="147">
        <f t="shared" si="14"/>
        <v>2.5</v>
      </c>
      <c r="AC14" s="147">
        <f t="shared" si="15"/>
        <v>2.5</v>
      </c>
      <c r="AD14" s="147">
        <f t="shared" si="16"/>
        <v>2.2737397244476218</v>
      </c>
      <c r="AE14" s="147">
        <f t="shared" si="17"/>
        <v>3.3888406299604439</v>
      </c>
      <c r="AF14" s="147">
        <f t="shared" si="18"/>
        <v>2.4192257816261047</v>
      </c>
      <c r="AG14" s="147">
        <f t="shared" si="19"/>
        <v>2.7614705826146055</v>
      </c>
      <c r="AH14" s="147">
        <f t="shared" si="20"/>
        <v>2.0996898360872676</v>
      </c>
      <c r="AI14" s="147">
        <f t="shared" si="21"/>
        <v>4.9192257816261051</v>
      </c>
      <c r="AJ14" s="147">
        <f t="shared" si="22"/>
        <v>5.719225781626105</v>
      </c>
      <c r="AK14" s="147">
        <f t="shared" si="23"/>
        <v>6.0614705826146054</v>
      </c>
      <c r="AL14" s="147">
        <f t="shared" si="24"/>
        <v>5.3996898360872674</v>
      </c>
      <c r="AM14" s="147">
        <f t="shared" si="102"/>
        <v>174.84884111633681</v>
      </c>
      <c r="AN14" s="147">
        <f t="shared" si="25"/>
        <v>164.97646674524512</v>
      </c>
      <c r="AO14" s="147">
        <f t="shared" si="25"/>
        <v>185.19582241868576</v>
      </c>
      <c r="AP14" s="147">
        <f t="shared" si="26"/>
        <v>0.20998935597142088</v>
      </c>
      <c r="AQ14" s="147">
        <f t="shared" si="27"/>
        <v>1.9123149358900814E-2</v>
      </c>
      <c r="AR14" s="147">
        <f t="shared" si="28"/>
        <v>1.898128437281342E-2</v>
      </c>
      <c r="AS14" s="147">
        <f t="shared" si="29"/>
        <v>1.8040573256688126E-2</v>
      </c>
      <c r="AT14" s="147">
        <f t="shared" si="30"/>
        <v>1.3307998359206125E-6</v>
      </c>
      <c r="AU14" s="147">
        <f t="shared" si="31"/>
        <v>1.1154592395351251E-3</v>
      </c>
      <c r="AV14" s="147">
        <f t="shared" si="32"/>
        <v>1.0369200535070716E-3</v>
      </c>
      <c r="AW14" s="147">
        <f t="shared" si="33"/>
        <v>1.0514870240245105E-3</v>
      </c>
      <c r="AX14" s="147">
        <f t="shared" si="103"/>
        <v>4.0445348480180028E-3</v>
      </c>
      <c r="AY14" s="147">
        <f t="shared" si="104"/>
        <v>4.3237245567194459E-3</v>
      </c>
      <c r="AZ14" s="147">
        <f t="shared" si="105"/>
        <v>3.5075726064021685E-3</v>
      </c>
      <c r="BA14" s="147">
        <f t="shared" si="106"/>
        <v>7.3968392060757256E-3</v>
      </c>
      <c r="BB14" s="147">
        <f t="shared" si="107"/>
        <v>7.0379466724062962E-3</v>
      </c>
      <c r="BC14" s="147">
        <f t="shared" si="34"/>
        <v>2.2439056093406705E-2</v>
      </c>
      <c r="BD14" s="147">
        <f t="shared" si="35"/>
        <v>1.9512222689918875E-2</v>
      </c>
      <c r="BE14" s="147">
        <f t="shared" si="36"/>
        <v>2.4390278362398595E-2</v>
      </c>
      <c r="BF14" s="147">
        <f t="shared" si="37"/>
        <v>0</v>
      </c>
      <c r="BG14" s="147">
        <f t="shared" si="38"/>
        <v>0</v>
      </c>
      <c r="BH14" s="147">
        <f t="shared" si="39"/>
        <v>0</v>
      </c>
      <c r="BI14" s="147">
        <f t="shared" si="108"/>
        <v>2.6483590941424707E-2</v>
      </c>
      <c r="BJ14" s="147">
        <f t="shared" si="109"/>
        <v>2.3835947246638321E-2</v>
      </c>
      <c r="BK14" s="147">
        <f t="shared" si="110"/>
        <v>2.7897850968800764E-2</v>
      </c>
      <c r="BL14" s="147">
        <f t="shared" si="40"/>
        <v>0.52589008629911804</v>
      </c>
      <c r="BM14" s="147">
        <f t="shared" si="41"/>
        <v>0.41157850739187513</v>
      </c>
      <c r="BN14" s="147">
        <f t="shared" si="42"/>
        <v>0.60214493168502936</v>
      </c>
      <c r="BO14" s="150">
        <f t="shared" si="111"/>
        <v>7.0138058915271276E-4</v>
      </c>
      <c r="BP14" s="150">
        <f t="shared" si="111"/>
        <v>5.6815238114452495E-4</v>
      </c>
      <c r="BQ14" s="150">
        <f t="shared" si="111"/>
        <v>7.7829008867741768E-4</v>
      </c>
      <c r="BR14" s="147">
        <f t="shared" si="43"/>
        <v>0</v>
      </c>
      <c r="BS14" s="147">
        <f t="shared" si="44"/>
        <v>0</v>
      </c>
      <c r="BT14" s="147">
        <f t="shared" si="45"/>
        <v>0</v>
      </c>
      <c r="BU14" s="147">
        <f t="shared" si="46"/>
        <v>3.557095529017204E-2</v>
      </c>
      <c r="BV14" s="147">
        <f t="shared" si="47"/>
        <v>1.1856985096724011E-2</v>
      </c>
      <c r="BW14" s="147">
        <f t="shared" si="48"/>
        <v>2.5</v>
      </c>
      <c r="CA14" s="150">
        <f t="shared" si="49"/>
        <v>0</v>
      </c>
      <c r="CB14" s="150">
        <f t="shared" si="112"/>
        <v>0</v>
      </c>
      <c r="CC14" s="150">
        <f t="shared" si="113"/>
        <v>0</v>
      </c>
      <c r="CD14" s="150">
        <f t="shared" si="114"/>
        <v>0</v>
      </c>
      <c r="CE14" s="150">
        <f t="shared" si="50"/>
        <v>0</v>
      </c>
      <c r="CI14" s="152">
        <f t="shared" si="51"/>
        <v>2.9838675309432169E-2</v>
      </c>
      <c r="CJ14" s="152">
        <f t="shared" si="52"/>
        <v>2.9838675309432169E-2</v>
      </c>
      <c r="CK14" s="152">
        <f t="shared" si="53"/>
        <v>2.9838675309432169E-2</v>
      </c>
      <c r="CL14" s="152">
        <f t="shared" si="54"/>
        <v>2.9838675309432169E-2</v>
      </c>
      <c r="CM14" s="152">
        <f t="shared" si="55"/>
        <v>2.9838675309432169E-2</v>
      </c>
      <c r="CN14" s="152">
        <f t="shared" si="56"/>
        <v>2.9838675309432169E-2</v>
      </c>
      <c r="CO14" s="152">
        <f t="shared" si="57"/>
        <v>2.9838675309432169E-2</v>
      </c>
      <c r="CP14" s="152">
        <f t="shared" si="58"/>
        <v>2.9838675309432169E-2</v>
      </c>
      <c r="CQ14" s="152">
        <f t="shared" si="59"/>
        <v>2.7446906303798087E-2</v>
      </c>
      <c r="CR14" s="152">
        <f t="shared" si="60"/>
        <v>2.2795740236631657E-2</v>
      </c>
      <c r="CS14" s="152">
        <f t="shared" si="61"/>
        <v>1.8144574169465234E-2</v>
      </c>
      <c r="CT14" s="152">
        <f t="shared" si="62"/>
        <v>1.3493408102298808E-2</v>
      </c>
      <c r="CU14" s="152">
        <f t="shared" si="63"/>
        <v>8.8422420351323885E-3</v>
      </c>
      <c r="CV14" s="152">
        <f t="shared" si="64"/>
        <v>6.1247051159841453E-3</v>
      </c>
      <c r="CW14" s="152">
        <f t="shared" si="65"/>
        <v>6.1247051159841453E-3</v>
      </c>
      <c r="CX14" s="152">
        <f t="shared" si="66"/>
        <v>6.1247051159841453E-3</v>
      </c>
      <c r="CY14" s="152">
        <f t="shared" si="67"/>
        <v>6.1247051159841453E-3</v>
      </c>
      <c r="CZ14" s="152">
        <f t="shared" si="68"/>
        <v>6.1247051159841453E-3</v>
      </c>
      <c r="DA14" s="152">
        <f t="shared" si="69"/>
        <v>6.1247051159841453E-3</v>
      </c>
      <c r="DC14" s="154">
        <f t="shared" si="115"/>
        <v>2.3745558550550784E-3</v>
      </c>
      <c r="DD14" s="154">
        <f t="shared" si="116"/>
        <v>-7.9312945612465553E-10</v>
      </c>
      <c r="DE14" s="154">
        <f t="shared" si="117"/>
        <v>-7.9312945612465553E-10</v>
      </c>
      <c r="DF14" s="154">
        <f t="shared" si="118"/>
        <v>-7.9312945612465553E-10</v>
      </c>
      <c r="DG14" s="154">
        <f t="shared" si="119"/>
        <v>-7.9312945612465553E-10</v>
      </c>
      <c r="DH14" s="154">
        <f t="shared" si="120"/>
        <v>-7.9312945612465553E-10</v>
      </c>
      <c r="DI14" s="154">
        <f t="shared" si="121"/>
        <v>-7.9312945612465553E-10</v>
      </c>
      <c r="DJ14" s="154">
        <f t="shared" si="122"/>
        <v>-7.9312945612465553E-10</v>
      </c>
      <c r="DK14" s="154">
        <f t="shared" si="123"/>
        <v>-8.4287217461242036E-10</v>
      </c>
      <c r="DL14" s="154">
        <f t="shared" si="124"/>
        <v>-9.5995061859673963E-10</v>
      </c>
      <c r="DM14" s="154">
        <f t="shared" si="125"/>
        <v>-1.1148011222375318E-9</v>
      </c>
      <c r="DN14" s="154">
        <f t="shared" si="126"/>
        <v>-1.3292185742177089E-9</v>
      </c>
      <c r="DO14" s="154">
        <f t="shared" si="127"/>
        <v>-1.6457588105894123E-9</v>
      </c>
      <c r="DP14" s="154">
        <f t="shared" si="128"/>
        <v>-1.9117570970406558E-9</v>
      </c>
      <c r="DQ14" s="154">
        <f t="shared" si="129"/>
        <v>-1.9117570970406558E-9</v>
      </c>
      <c r="DR14" s="154">
        <f t="shared" si="130"/>
        <v>-1.9117570970406558E-9</v>
      </c>
      <c r="DS14" s="154">
        <f t="shared" si="131"/>
        <v>-1.9117570970406558E-9</v>
      </c>
      <c r="DT14" s="154">
        <f t="shared" si="132"/>
        <v>-1.9117570970406558E-9</v>
      </c>
      <c r="DU14" s="154">
        <f t="shared" si="133"/>
        <v>-1.9117570970406558E-9</v>
      </c>
      <c r="DW14" s="155">
        <f t="shared" si="70"/>
        <v>5.2080241526144266E-2</v>
      </c>
      <c r="DX14" s="155">
        <f t="shared" si="71"/>
        <v>9.6525022242592521E-3</v>
      </c>
      <c r="DY14" s="155">
        <f t="shared" si="72"/>
        <v>5.2868387411612261E-2</v>
      </c>
      <c r="DZ14" s="155">
        <f t="shared" si="73"/>
        <v>3.2335690972250955E-3</v>
      </c>
      <c r="EA14" s="156">
        <f t="shared" si="74"/>
        <v>5.2080241526144266E-2</v>
      </c>
      <c r="EB14" s="156">
        <f t="shared" si="75"/>
        <v>9.6525022242592521E-3</v>
      </c>
      <c r="EC14" s="156">
        <f t="shared" si="76"/>
        <v>5.0515699195037858E-2</v>
      </c>
      <c r="ED14" s="156">
        <f t="shared" si="77"/>
        <v>1.5927538775570516E-2</v>
      </c>
      <c r="EE14" s="156">
        <f t="shared" si="78"/>
        <v>4.8198084140866654E-2</v>
      </c>
      <c r="EF14" s="156">
        <f t="shared" si="79"/>
        <v>2.1965132409361644E-2</v>
      </c>
      <c r="EG14" s="156">
        <f t="shared" si="80"/>
        <v>4.5161946665965763E-2</v>
      </c>
      <c r="EH14" s="156">
        <f t="shared" si="81"/>
        <v>2.7675276510837524E-2</v>
      </c>
      <c r="EI14" s="156">
        <f t="shared" si="82"/>
        <v>4.1452548587003341E-2</v>
      </c>
      <c r="EJ14" s="156">
        <f t="shared" si="83"/>
        <v>3.2972845983520717E-2</v>
      </c>
      <c r="EK14" s="156">
        <f t="shared" si="84"/>
        <v>3.7125188485544303E-2</v>
      </c>
      <c r="EL14" s="156">
        <f t="shared" si="85"/>
        <v>3.7778866268373637E-2</v>
      </c>
      <c r="EM14" s="156">
        <f t="shared" si="86"/>
        <v>3.2244377333568081E-2</v>
      </c>
      <c r="EN14" s="156">
        <f t="shared" si="87"/>
        <v>4.2021690672572089E-2</v>
      </c>
      <c r="EO14" s="156">
        <f t="shared" si="88"/>
        <v>2.688287678346319E-2</v>
      </c>
      <c r="EP14" s="156">
        <f t="shared" si="89"/>
        <v>4.5638068456673175E-2</v>
      </c>
      <c r="EQ14" s="156">
        <f t="shared" si="90"/>
        <v>2.1120614459380217E-2</v>
      </c>
      <c r="ER14" s="156">
        <f t="shared" si="91"/>
        <v>4.857408775745635E-2</v>
      </c>
      <c r="ES14" s="156">
        <f t="shared" si="92"/>
        <v>8.742106558951199E-3</v>
      </c>
      <c r="ET14" s="156">
        <f t="shared" si="93"/>
        <v>5.2240768845058107E-2</v>
      </c>
      <c r="EU14" s="156">
        <f t="shared" si="94"/>
        <v>2.3103960241981584E-3</v>
      </c>
      <c r="EV14" s="156">
        <f t="shared" si="95"/>
        <v>5.2916768862263514E-2</v>
      </c>
      <c r="EW14" s="156">
        <f t="shared" si="96"/>
        <v>-4.1557571937809864E-3</v>
      </c>
      <c r="EX14" s="156">
        <f t="shared" si="97"/>
        <v>5.280390173800785E-2</v>
      </c>
      <c r="EY14" s="156">
        <f t="shared" si="98"/>
        <v>-1.0559957643883906E-2</v>
      </c>
      <c r="EZ14" s="156">
        <f t="shared" si="99"/>
        <v>5.1903850061148921E-2</v>
      </c>
    </row>
    <row r="15" spans="1:156" ht="24.95" customHeight="1" thickBot="1" x14ac:dyDescent="0.25">
      <c r="A15" s="34"/>
      <c r="B15" s="204" t="s">
        <v>331</v>
      </c>
      <c r="C15" s="62">
        <f>AF6</f>
        <v>3.5537314287776747</v>
      </c>
      <c r="D15" s="214" t="s">
        <v>36</v>
      </c>
      <c r="E15" s="59"/>
      <c r="F15" s="54" t="s">
        <v>37</v>
      </c>
      <c r="G15" s="63">
        <f>Rcs</f>
        <v>2</v>
      </c>
      <c r="H15" s="71" t="s">
        <v>38</v>
      </c>
      <c r="I15" s="59"/>
      <c r="J15" s="169"/>
      <c r="K15" s="142"/>
      <c r="L15" s="170"/>
      <c r="M15" s="49"/>
      <c r="N15" s="160"/>
      <c r="O15" s="158">
        <v>8</v>
      </c>
      <c r="P15" s="158">
        <f t="shared" si="100"/>
        <v>-3.0717794835100198</v>
      </c>
      <c r="Q15" s="147">
        <f t="shared" si="101"/>
        <v>6.9813170079773182E-2</v>
      </c>
      <c r="R15" s="147">
        <f t="shared" si="4"/>
        <v>22.689626783420884</v>
      </c>
      <c r="S15" s="147">
        <f t="shared" si="5"/>
        <v>19.730110246452945</v>
      </c>
      <c r="T15" s="147">
        <f t="shared" si="6"/>
        <v>24.662637808066179</v>
      </c>
      <c r="U15" s="147">
        <f t="shared" si="7"/>
        <v>1</v>
      </c>
      <c r="V15" s="147">
        <f t="shared" si="8"/>
        <v>0</v>
      </c>
      <c r="W15" s="147">
        <f t="shared" si="9"/>
        <v>0.63465124999420253</v>
      </c>
      <c r="X15" s="147">
        <f t="shared" si="10"/>
        <v>0.72984893749333279</v>
      </c>
      <c r="Y15" s="147">
        <f t="shared" si="11"/>
        <v>0.58387914999466628</v>
      </c>
      <c r="Z15" s="147">
        <f t="shared" si="12"/>
        <v>2.5</v>
      </c>
      <c r="AA15" s="147">
        <f t="shared" si="13"/>
        <v>2.5</v>
      </c>
      <c r="AB15" s="147">
        <f t="shared" si="14"/>
        <v>2.5</v>
      </c>
      <c r="AC15" s="147">
        <f t="shared" si="15"/>
        <v>2.5</v>
      </c>
      <c r="AD15" s="147">
        <f t="shared" si="16"/>
        <v>2.9015069460491372</v>
      </c>
      <c r="AE15" s="147">
        <f t="shared" si="17"/>
        <v>4.3022625855842591</v>
      </c>
      <c r="AF15" s="147">
        <f t="shared" si="18"/>
        <v>2.4297473058490344</v>
      </c>
      <c r="AG15" s="147">
        <f t="shared" si="19"/>
        <v>2.7734805735160575</v>
      </c>
      <c r="AH15" s="147">
        <f t="shared" si="20"/>
        <v>2.1088216573661325</v>
      </c>
      <c r="AI15" s="147">
        <f t="shared" si="21"/>
        <v>4.929747305849034</v>
      </c>
      <c r="AJ15" s="147">
        <f t="shared" si="22"/>
        <v>5.7297473058490338</v>
      </c>
      <c r="AK15" s="147">
        <f t="shared" si="23"/>
        <v>6.0734805735160569</v>
      </c>
      <c r="AL15" s="147">
        <f t="shared" si="24"/>
        <v>5.4088216573661319</v>
      </c>
      <c r="AM15" s="147">
        <f t="shared" si="102"/>
        <v>174.52776651758816</v>
      </c>
      <c r="AN15" s="147">
        <f t="shared" si="25"/>
        <v>164.65023439122987</v>
      </c>
      <c r="AO15" s="147">
        <f t="shared" si="25"/>
        <v>184.88315262495786</v>
      </c>
      <c r="AP15" s="147">
        <f t="shared" si="26"/>
        <v>0.24054315402120433</v>
      </c>
      <c r="AQ15" s="147">
        <f t="shared" si="27"/>
        <v>2.1945898380728433E-2</v>
      </c>
      <c r="AR15" s="147">
        <f t="shared" si="28"/>
        <v>2.1783092845404396E-2</v>
      </c>
      <c r="AS15" s="147">
        <f t="shared" si="29"/>
        <v>2.0703524298788498E-2</v>
      </c>
      <c r="AT15" s="147">
        <f t="shared" si="30"/>
        <v>1.7553845235200997E-6</v>
      </c>
      <c r="AU15" s="147">
        <f t="shared" si="31"/>
        <v>1.4663697861166396E-3</v>
      </c>
      <c r="AV15" s="147">
        <f t="shared" si="32"/>
        <v>1.362930353103116E-3</v>
      </c>
      <c r="AW15" s="147">
        <f t="shared" si="33"/>
        <v>1.3824776140610351E-3</v>
      </c>
      <c r="AX15" s="147">
        <f t="shared" si="103"/>
        <v>4.6531709531569126E-3</v>
      </c>
      <c r="AY15" s="147">
        <f t="shared" si="104"/>
        <v>4.973670707145301E-3</v>
      </c>
      <c r="AZ15" s="147">
        <f t="shared" si="105"/>
        <v>4.0360029587619781E-3</v>
      </c>
      <c r="BA15" s="147">
        <f t="shared" si="106"/>
        <v>8.4987030695361284E-3</v>
      </c>
      <c r="BB15" s="147">
        <f t="shared" si="107"/>
        <v>8.0688212799796526E-3</v>
      </c>
      <c r="BC15" s="147">
        <f t="shared" si="34"/>
        <v>2.2426225111014813E-2</v>
      </c>
      <c r="BD15" s="147">
        <f t="shared" si="35"/>
        <v>1.9501065313925921E-2</v>
      </c>
      <c r="BE15" s="147">
        <f t="shared" si="36"/>
        <v>2.4376331642407403E-2</v>
      </c>
      <c r="BF15" s="147">
        <f t="shared" si="37"/>
        <v>0</v>
      </c>
      <c r="BG15" s="147">
        <f t="shared" si="38"/>
        <v>0</v>
      </c>
      <c r="BH15" s="147">
        <f t="shared" si="39"/>
        <v>0</v>
      </c>
      <c r="BI15" s="147">
        <f t="shared" si="108"/>
        <v>2.7079396064171726E-2</v>
      </c>
      <c r="BJ15" s="147">
        <f t="shared" si="109"/>
        <v>2.4474736021071222E-2</v>
      </c>
      <c r="BK15" s="147">
        <f t="shared" si="110"/>
        <v>2.8412334601169383E-2</v>
      </c>
      <c r="BL15" s="147">
        <f t="shared" si="40"/>
        <v>0.61442139021649289</v>
      </c>
      <c r="BM15" s="147">
        <f t="shared" si="41"/>
        <v>0.48288923994856831</v>
      </c>
      <c r="BN15" s="147">
        <f t="shared" si="42"/>
        <v>0.70072311755022698</v>
      </c>
      <c r="BO15" s="150">
        <f t="shared" si="111"/>
        <v>7.3329369120027918E-4</v>
      </c>
      <c r="BP15" s="150">
        <f t="shared" si="111"/>
        <v>5.9901270330112112E-4</v>
      </c>
      <c r="BQ15" s="150">
        <f t="shared" si="111"/>
        <v>8.0726075748880689E-4</v>
      </c>
      <c r="BR15" s="147">
        <f t="shared" si="43"/>
        <v>0</v>
      </c>
      <c r="BS15" s="147">
        <f t="shared" si="44"/>
        <v>0</v>
      </c>
      <c r="BT15" s="147">
        <f t="shared" si="45"/>
        <v>0</v>
      </c>
      <c r="BU15" s="147">
        <f t="shared" si="46"/>
        <v>4.0644779181582075E-2</v>
      </c>
      <c r="BV15" s="147">
        <f t="shared" si="47"/>
        <v>1.3548259727194022E-2</v>
      </c>
      <c r="BW15" s="147">
        <f t="shared" si="48"/>
        <v>2.5</v>
      </c>
      <c r="CA15" s="150">
        <f t="shared" si="49"/>
        <v>0</v>
      </c>
      <c r="CB15" s="150">
        <f t="shared" si="112"/>
        <v>0</v>
      </c>
      <c r="CC15" s="150">
        <f t="shared" si="113"/>
        <v>0</v>
      </c>
      <c r="CD15" s="150">
        <f t="shared" si="114"/>
        <v>0</v>
      </c>
      <c r="CE15" s="150">
        <f t="shared" si="50"/>
        <v>0</v>
      </c>
      <c r="CI15" s="152">
        <f t="shared" si="51"/>
        <v>3.4912499200842204E-2</v>
      </c>
      <c r="CJ15" s="152">
        <f t="shared" si="52"/>
        <v>3.4912499200842204E-2</v>
      </c>
      <c r="CK15" s="152">
        <f t="shared" si="53"/>
        <v>3.4912499200842204E-2</v>
      </c>
      <c r="CL15" s="152">
        <f t="shared" si="54"/>
        <v>3.4912499200842204E-2</v>
      </c>
      <c r="CM15" s="152">
        <f t="shared" si="55"/>
        <v>3.4912499200842204E-2</v>
      </c>
      <c r="CN15" s="152">
        <f t="shared" si="56"/>
        <v>3.4912499200842204E-2</v>
      </c>
      <c r="CO15" s="152">
        <f t="shared" si="57"/>
        <v>3.4912499200842204E-2</v>
      </c>
      <c r="CP15" s="152">
        <f t="shared" si="58"/>
        <v>3.4912499200842204E-2</v>
      </c>
      <c r="CQ15" s="152">
        <f t="shared" si="59"/>
        <v>3.2179569418823994E-2</v>
      </c>
      <c r="CR15" s="152">
        <f t="shared" si="60"/>
        <v>2.6864963269096025E-2</v>
      </c>
      <c r="CS15" s="152">
        <f t="shared" si="61"/>
        <v>2.1550357119368056E-2</v>
      </c>
      <c r="CT15" s="152">
        <f t="shared" si="62"/>
        <v>1.6235750969640084E-2</v>
      </c>
      <c r="CU15" s="152">
        <f t="shared" si="63"/>
        <v>1.0921144819912123E-2</v>
      </c>
      <c r="CV15" s="152">
        <f t="shared" si="64"/>
        <v>7.8159797464541561E-3</v>
      </c>
      <c r="CW15" s="152">
        <f t="shared" si="65"/>
        <v>7.8159797464541561E-3</v>
      </c>
      <c r="CX15" s="152">
        <f t="shared" si="66"/>
        <v>7.8159797464541561E-3</v>
      </c>
      <c r="CY15" s="152">
        <f t="shared" si="67"/>
        <v>7.8159797464541561E-3</v>
      </c>
      <c r="CZ15" s="152">
        <f t="shared" si="68"/>
        <v>7.8159797464541561E-3</v>
      </c>
      <c r="DA15" s="152">
        <f t="shared" si="69"/>
        <v>7.8159797464541561E-3</v>
      </c>
      <c r="DC15" s="154">
        <f t="shared" si="115"/>
        <v>3.1651026892752033E-3</v>
      </c>
      <c r="DD15" s="154">
        <f t="shared" si="116"/>
        <v>-7.7169356967416863E-10</v>
      </c>
      <c r="DE15" s="154">
        <f t="shared" si="117"/>
        <v>-7.7169356967416863E-10</v>
      </c>
      <c r="DF15" s="154">
        <f t="shared" si="118"/>
        <v>-7.7169356967416863E-10</v>
      </c>
      <c r="DG15" s="154">
        <f t="shared" si="119"/>
        <v>-7.7169356967416863E-10</v>
      </c>
      <c r="DH15" s="154">
        <f t="shared" si="120"/>
        <v>-7.7169356967416863E-10</v>
      </c>
      <c r="DI15" s="154">
        <f t="shared" si="121"/>
        <v>-7.7169356967416863E-10</v>
      </c>
      <c r="DJ15" s="154">
        <f t="shared" si="122"/>
        <v>-7.7169356967416863E-10</v>
      </c>
      <c r="DK15" s="154">
        <f t="shared" si="123"/>
        <v>-8.2028079499470512E-10</v>
      </c>
      <c r="DL15" s="154">
        <f t="shared" si="124"/>
        <v>-9.3472796718868275E-10</v>
      </c>
      <c r="DM15" s="154">
        <f t="shared" si="125"/>
        <v>-1.0862891413233019E-9</v>
      </c>
      <c r="DN15" s="154">
        <f t="shared" si="126"/>
        <v>-1.2965116113882217E-9</v>
      </c>
      <c r="DO15" s="154">
        <f t="shared" si="127"/>
        <v>-1.6076247747532669E-9</v>
      </c>
      <c r="DP15" s="154">
        <f t="shared" si="128"/>
        <v>-1.8697712766997236E-9</v>
      </c>
      <c r="DQ15" s="154">
        <f t="shared" si="129"/>
        <v>-1.8697712766997236E-9</v>
      </c>
      <c r="DR15" s="154">
        <f t="shared" si="130"/>
        <v>-1.8697712766997236E-9</v>
      </c>
      <c r="DS15" s="154">
        <f t="shared" si="131"/>
        <v>-1.8697712766997236E-9</v>
      </c>
      <c r="DT15" s="154">
        <f t="shared" si="132"/>
        <v>-1.8697712766997236E-9</v>
      </c>
      <c r="DU15" s="154">
        <f t="shared" si="133"/>
        <v>-1.8697712766997236E-9</v>
      </c>
      <c r="DW15" s="155">
        <f t="shared" si="70"/>
        <v>5.2975292578980059E-2</v>
      </c>
      <c r="DX15" s="155">
        <f t="shared" si="71"/>
        <v>1.1260246044051483E-2</v>
      </c>
      <c r="DY15" s="155">
        <f t="shared" si="72"/>
        <v>5.4026864032730181E-2</v>
      </c>
      <c r="DZ15" s="155">
        <f t="shared" si="73"/>
        <v>3.7779263611143359E-3</v>
      </c>
      <c r="EA15" s="156">
        <f t="shared" si="74"/>
        <v>5.2975292578980059E-2</v>
      </c>
      <c r="EB15" s="156">
        <f t="shared" si="75"/>
        <v>1.1260246044051483E-2</v>
      </c>
      <c r="EC15" s="156">
        <f t="shared" si="76"/>
        <v>5.0892617313682276E-2</v>
      </c>
      <c r="ED15" s="156">
        <f t="shared" si="77"/>
        <v>1.8523397846081133E-2</v>
      </c>
      <c r="EE15" s="156">
        <f t="shared" si="78"/>
        <v>4.781937514186782E-2</v>
      </c>
      <c r="EF15" s="156">
        <f t="shared" si="79"/>
        <v>2.5426012779089659E-2</v>
      </c>
      <c r="EG15" s="156">
        <f t="shared" si="80"/>
        <v>4.3815383226649962E-2</v>
      </c>
      <c r="EH15" s="156">
        <f t="shared" si="81"/>
        <v>3.1833739295013985E-2</v>
      </c>
      <c r="EI15" s="156">
        <f t="shared" si="82"/>
        <v>3.8958574716185093E-2</v>
      </c>
      <c r="EJ15" s="156">
        <f t="shared" si="83"/>
        <v>3.7621858285902629E-2</v>
      </c>
      <c r="EK15" s="156">
        <f t="shared" si="84"/>
        <v>3.3343481863591463E-2</v>
      </c>
      <c r="EL15" s="156">
        <f t="shared" si="85"/>
        <v>4.2677710599485816E-2</v>
      </c>
      <c r="EM15" s="156">
        <f t="shared" si="86"/>
        <v>2.7079396064171632E-2</v>
      </c>
      <c r="EN15" s="156">
        <f t="shared" si="87"/>
        <v>4.6902889821426166E-2</v>
      </c>
      <c r="EO15" s="156">
        <f t="shared" si="88"/>
        <v>2.0288240622719181E-2</v>
      </c>
      <c r="EP15" s="156">
        <f t="shared" si="89"/>
        <v>5.0215157644238895E-2</v>
      </c>
      <c r="EQ15" s="156">
        <f t="shared" si="90"/>
        <v>1.3102197655077169E-2</v>
      </c>
      <c r="ER15" s="156">
        <f t="shared" si="91"/>
        <v>5.2550044542401739E-2</v>
      </c>
      <c r="ES15" s="156">
        <f t="shared" si="92"/>
        <v>-1.8901145872947174E-3</v>
      </c>
      <c r="ET15" s="156">
        <f t="shared" si="93"/>
        <v>5.4125800055500453E-2</v>
      </c>
      <c r="EU15" s="156">
        <f t="shared" si="94"/>
        <v>-9.404575557729054E-3</v>
      </c>
      <c r="EV15" s="156">
        <f t="shared" si="95"/>
        <v>5.3335998381769154E-2</v>
      </c>
      <c r="EW15" s="156">
        <f t="shared" si="96"/>
        <v>-1.6735987162478337E-2</v>
      </c>
      <c r="EX15" s="156">
        <f t="shared" si="97"/>
        <v>5.1508072168335681E-2</v>
      </c>
      <c r="EY15" s="156">
        <f t="shared" si="98"/>
        <v>-2.3741651814013227E-2</v>
      </c>
      <c r="EZ15" s="156">
        <f t="shared" si="99"/>
        <v>4.8677599919709262E-2</v>
      </c>
    </row>
    <row r="16" spans="1:156" ht="24.95" customHeight="1" x14ac:dyDescent="0.2">
      <c r="A16" s="34"/>
      <c r="B16" s="64" t="s">
        <v>122</v>
      </c>
      <c r="C16" s="65" t="s">
        <v>332</v>
      </c>
      <c r="D16" s="73"/>
      <c r="E16" s="59"/>
      <c r="F16" s="66" t="s">
        <v>49</v>
      </c>
      <c r="G16" s="67">
        <f>Lm*Isat/Bmax_r/Ae*10</f>
        <v>317.02643211092766</v>
      </c>
      <c r="H16" s="73" t="s">
        <v>189</v>
      </c>
      <c r="I16" s="59"/>
      <c r="J16" s="169"/>
      <c r="K16" s="142"/>
      <c r="L16" s="170"/>
      <c r="M16" s="49"/>
      <c r="N16" s="160"/>
      <c r="O16" s="158">
        <v>9</v>
      </c>
      <c r="P16" s="158">
        <f t="shared" si="100"/>
        <v>-3.0630528372500483</v>
      </c>
      <c r="Q16" s="147">
        <f t="shared" si="101"/>
        <v>7.8539816339744828E-2</v>
      </c>
      <c r="R16" s="147">
        <f t="shared" si="4"/>
        <v>25.520320972064876</v>
      </c>
      <c r="S16" s="147">
        <f t="shared" si="5"/>
        <v>22.191583453969457</v>
      </c>
      <c r="T16" s="147">
        <f t="shared" si="6"/>
        <v>27.739479317461821</v>
      </c>
      <c r="U16" s="147">
        <f t="shared" si="7"/>
        <v>1</v>
      </c>
      <c r="V16" s="147">
        <f t="shared" si="8"/>
        <v>0</v>
      </c>
      <c r="W16" s="147">
        <f t="shared" si="9"/>
        <v>0.56425622607813464</v>
      </c>
      <c r="X16" s="147">
        <f t="shared" si="10"/>
        <v>0.64889465998985485</v>
      </c>
      <c r="Y16" s="147">
        <f t="shared" si="11"/>
        <v>0.51911572799188388</v>
      </c>
      <c r="Z16" s="147">
        <f t="shared" si="12"/>
        <v>2.5</v>
      </c>
      <c r="AA16" s="147">
        <f t="shared" si="13"/>
        <v>2.5</v>
      </c>
      <c r="AB16" s="147">
        <f t="shared" si="14"/>
        <v>2.5</v>
      </c>
      <c r="AC16" s="147">
        <f t="shared" si="15"/>
        <v>2.5</v>
      </c>
      <c r="AD16" s="147">
        <f t="shared" si="16"/>
        <v>3.5901815694764507</v>
      </c>
      <c r="AE16" s="147">
        <f t="shared" si="17"/>
        <v>5.2976277741017368</v>
      </c>
      <c r="AF16" s="147">
        <f t="shared" si="18"/>
        <v>2.4402624114761817</v>
      </c>
      <c r="AG16" s="147">
        <f t="shared" si="19"/>
        <v>2.7854832377911278</v>
      </c>
      <c r="AH16" s="147">
        <f t="shared" si="20"/>
        <v>2.1179479078295618</v>
      </c>
      <c r="AI16" s="147">
        <f t="shared" si="21"/>
        <v>4.9402624114761817</v>
      </c>
      <c r="AJ16" s="147">
        <f t="shared" si="22"/>
        <v>5.7402624114761815</v>
      </c>
      <c r="AK16" s="147">
        <f t="shared" si="23"/>
        <v>6.0854832377911281</v>
      </c>
      <c r="AL16" s="147">
        <f t="shared" si="24"/>
        <v>5.4179479078295616</v>
      </c>
      <c r="AM16" s="147">
        <f t="shared" si="102"/>
        <v>174.20806372906517</v>
      </c>
      <c r="AN16" s="147">
        <f t="shared" si="25"/>
        <v>164.32548754550081</v>
      </c>
      <c r="AO16" s="147">
        <f t="shared" si="25"/>
        <v>184.57172660425258</v>
      </c>
      <c r="AP16" s="147">
        <f t="shared" si="26"/>
        <v>0.27122575386288866</v>
      </c>
      <c r="AQ16" s="147">
        <f t="shared" si="27"/>
        <v>2.479063007648568E-2</v>
      </c>
      <c r="AR16" s="147">
        <f t="shared" si="28"/>
        <v>2.4606720913570447E-2</v>
      </c>
      <c r="AS16" s="147">
        <f t="shared" si="29"/>
        <v>2.3387213558844613E-2</v>
      </c>
      <c r="AT16" s="147">
        <f t="shared" si="30"/>
        <v>2.2434504453635443E-6</v>
      </c>
      <c r="AU16" s="147">
        <f t="shared" si="31"/>
        <v>1.867736967079878E-3</v>
      </c>
      <c r="AV16" s="147">
        <f t="shared" si="32"/>
        <v>1.7357402468320307E-3</v>
      </c>
      <c r="AW16" s="147">
        <f t="shared" si="33"/>
        <v>1.7611422694460616E-3</v>
      </c>
      <c r="AX16" s="147">
        <f t="shared" si="103"/>
        <v>5.269414392233481E-3</v>
      </c>
      <c r="AY16" s="147">
        <f t="shared" si="104"/>
        <v>5.631566628604639E-3</v>
      </c>
      <c r="AZ16" s="147">
        <f t="shared" si="105"/>
        <v>4.5711864408420518E-3</v>
      </c>
      <c r="BA16" s="147">
        <f t="shared" si="106"/>
        <v>9.6116036933230238E-3</v>
      </c>
      <c r="BB16" s="147">
        <f t="shared" si="107"/>
        <v>9.1057471230065537E-3</v>
      </c>
      <c r="BC16" s="147">
        <f t="shared" si="34"/>
        <v>2.2411686284754061E-2</v>
      </c>
      <c r="BD16" s="147">
        <f t="shared" si="35"/>
        <v>1.9488422856307877E-2</v>
      </c>
      <c r="BE16" s="147">
        <f t="shared" si="36"/>
        <v>2.4360528570384846E-2</v>
      </c>
      <c r="BF16" s="147">
        <f t="shared" si="37"/>
        <v>0</v>
      </c>
      <c r="BG16" s="147">
        <f t="shared" si="38"/>
        <v>0</v>
      </c>
      <c r="BH16" s="147">
        <f t="shared" si="39"/>
        <v>0</v>
      </c>
      <c r="BI16" s="147">
        <f t="shared" si="108"/>
        <v>2.7681100676987543E-2</v>
      </c>
      <c r="BJ16" s="147">
        <f t="shared" si="109"/>
        <v>2.5119989484912515E-2</v>
      </c>
      <c r="BK16" s="147">
        <f t="shared" si="110"/>
        <v>2.8931715011226898E-2</v>
      </c>
      <c r="BL16" s="147">
        <f t="shared" si="40"/>
        <v>0.70643057413676447</v>
      </c>
      <c r="BM16" s="147">
        <f t="shared" si="41"/>
        <v>0.55745234301727131</v>
      </c>
      <c r="BN16" s="147">
        <f t="shared" si="42"/>
        <v>0.80255071017262825</v>
      </c>
      <c r="BO16" s="150">
        <f t="shared" si="111"/>
        <v>7.6624333468952024E-4</v>
      </c>
      <c r="BP16" s="150">
        <f t="shared" si="111"/>
        <v>6.3101387172211532E-4</v>
      </c>
      <c r="BQ16" s="150">
        <f t="shared" si="111"/>
        <v>8.3704413349085184E-4</v>
      </c>
      <c r="BR16" s="147">
        <f t="shared" si="43"/>
        <v>0</v>
      </c>
      <c r="BS16" s="147">
        <f t="shared" si="44"/>
        <v>0</v>
      </c>
      <c r="BT16" s="147">
        <f t="shared" si="45"/>
        <v>0</v>
      </c>
      <c r="BU16" s="147">
        <f t="shared" si="46"/>
        <v>4.5715507815694764E-2</v>
      </c>
      <c r="BV16" s="147">
        <f t="shared" si="47"/>
        <v>1.5238502605231588E-2</v>
      </c>
      <c r="BW16" s="147">
        <f t="shared" si="48"/>
        <v>2.5</v>
      </c>
      <c r="CA16" s="150">
        <f t="shared" si="49"/>
        <v>0</v>
      </c>
      <c r="CB16" s="150">
        <f t="shared" si="112"/>
        <v>0</v>
      </c>
      <c r="CC16" s="150">
        <f t="shared" si="113"/>
        <v>0</v>
      </c>
      <c r="CD16" s="150">
        <f t="shared" si="114"/>
        <v>0</v>
      </c>
      <c r="CE16" s="150">
        <f t="shared" si="50"/>
        <v>0</v>
      </c>
      <c r="CI16" s="152">
        <f t="shared" si="51"/>
        <v>3.99832278349549E-2</v>
      </c>
      <c r="CJ16" s="152">
        <f t="shared" si="52"/>
        <v>3.99832278349549E-2</v>
      </c>
      <c r="CK16" s="152">
        <f t="shared" si="53"/>
        <v>3.99832278349549E-2</v>
      </c>
      <c r="CL16" s="152">
        <f t="shared" si="54"/>
        <v>3.99832278349549E-2</v>
      </c>
      <c r="CM16" s="152">
        <f t="shared" si="55"/>
        <v>3.99832278349549E-2</v>
      </c>
      <c r="CN16" s="152">
        <f t="shared" si="56"/>
        <v>3.99832278349549E-2</v>
      </c>
      <c r="CO16" s="152">
        <f t="shared" si="57"/>
        <v>3.99832278349549E-2</v>
      </c>
      <c r="CP16" s="152">
        <f t="shared" si="58"/>
        <v>3.99832278349549E-2</v>
      </c>
      <c r="CQ16" s="152">
        <f t="shared" si="59"/>
        <v>3.6909345399736428E-2</v>
      </c>
      <c r="CR16" s="152">
        <f t="shared" si="60"/>
        <v>3.0931703895281555E-2</v>
      </c>
      <c r="CS16" s="152">
        <f t="shared" si="61"/>
        <v>2.4954062390826679E-2</v>
      </c>
      <c r="CT16" s="152">
        <f t="shared" si="62"/>
        <v>1.8976420886371807E-2</v>
      </c>
      <c r="CU16" s="152">
        <f t="shared" si="63"/>
        <v>1.2998779381916938E-2</v>
      </c>
      <c r="CV16" s="152">
        <f t="shared" si="64"/>
        <v>9.5062226244917239E-3</v>
      </c>
      <c r="CW16" s="152">
        <f t="shared" si="65"/>
        <v>9.5062226244917239E-3</v>
      </c>
      <c r="CX16" s="152">
        <f t="shared" si="66"/>
        <v>9.5062226244917239E-3</v>
      </c>
      <c r="CY16" s="152">
        <f t="shared" si="67"/>
        <v>9.5062226244917239E-3</v>
      </c>
      <c r="CZ16" s="152">
        <f t="shared" si="68"/>
        <v>9.5062226244917239E-3</v>
      </c>
      <c r="DA16" s="152">
        <f t="shared" si="69"/>
        <v>9.5062226244917239E-3</v>
      </c>
      <c r="DC16" s="154">
        <f t="shared" si="115"/>
        <v>4.0447594110650667E-3</v>
      </c>
      <c r="DD16" s="154">
        <f t="shared" si="116"/>
        <v>-7.5148637228814E-10</v>
      </c>
      <c r="DE16" s="154">
        <f t="shared" si="117"/>
        <v>-7.5148637228814E-10</v>
      </c>
      <c r="DF16" s="154">
        <f t="shared" si="118"/>
        <v>-7.5148637228814E-10</v>
      </c>
      <c r="DG16" s="154">
        <f t="shared" si="119"/>
        <v>-7.5148637228814E-10</v>
      </c>
      <c r="DH16" s="154">
        <f t="shared" si="120"/>
        <v>-7.5148637228814E-10</v>
      </c>
      <c r="DI16" s="154">
        <f t="shared" si="121"/>
        <v>-7.5148637228814E-10</v>
      </c>
      <c r="DJ16" s="154">
        <f t="shared" si="122"/>
        <v>-7.5148637228814E-10</v>
      </c>
      <c r="DK16" s="154">
        <f t="shared" si="123"/>
        <v>-7.9897579994372894E-10</v>
      </c>
      <c r="DL16" s="154">
        <f t="shared" si="124"/>
        <v>-9.1091914150394038E-10</v>
      </c>
      <c r="DM16" s="154">
        <f t="shared" si="125"/>
        <v>-1.0593420163576745E-9</v>
      </c>
      <c r="DN16" s="154">
        <f t="shared" si="126"/>
        <v>-1.2655470751862272E-9</v>
      </c>
      <c r="DO16" s="154">
        <f t="shared" si="127"/>
        <v>-1.5714325567446444E-9</v>
      </c>
      <c r="DP16" s="154">
        <f t="shared" si="128"/>
        <v>-1.8298415690321798E-9</v>
      </c>
      <c r="DQ16" s="154">
        <f t="shared" si="129"/>
        <v>-1.8298415690321798E-9</v>
      </c>
      <c r="DR16" s="154">
        <f t="shared" si="130"/>
        <v>-1.8298415690321798E-9</v>
      </c>
      <c r="DS16" s="154">
        <f t="shared" si="131"/>
        <v>-1.8298415690321798E-9</v>
      </c>
      <c r="DT16" s="154">
        <f t="shared" si="132"/>
        <v>-1.8298415690321798E-9</v>
      </c>
      <c r="DU16" s="154">
        <f t="shared" si="133"/>
        <v>-1.8298415690321798E-9</v>
      </c>
      <c r="DW16" s="155">
        <f t="shared" si="70"/>
        <v>5.3832539323604892E-2</v>
      </c>
      <c r="DX16" s="155">
        <f t="shared" si="71"/>
        <v>1.292404923894261E-2</v>
      </c>
      <c r="DY16" s="155">
        <f t="shared" si="72"/>
        <v>5.5191538163401409E-2</v>
      </c>
      <c r="DZ16" s="155">
        <f t="shared" si="73"/>
        <v>4.3436682557357617E-3</v>
      </c>
      <c r="EA16" s="156">
        <f t="shared" si="74"/>
        <v>5.3832539323604892E-2</v>
      </c>
      <c r="EB16" s="156">
        <f t="shared" si="75"/>
        <v>1.292404923894261E-2</v>
      </c>
      <c r="EC16" s="156">
        <f t="shared" si="76"/>
        <v>5.1148004705706213E-2</v>
      </c>
      <c r="ED16" s="156">
        <f t="shared" si="77"/>
        <v>2.118619723742643E-2</v>
      </c>
      <c r="EE16" s="156">
        <f t="shared" si="78"/>
        <v>4.7204036461457655E-2</v>
      </c>
      <c r="EF16" s="156">
        <f t="shared" si="79"/>
        <v>2.8926670746967351E-2</v>
      </c>
      <c r="EG16" s="156">
        <f t="shared" si="80"/>
        <v>4.2097748178312737E-2</v>
      </c>
      <c r="EH16" s="156">
        <f t="shared" si="81"/>
        <v>3.5954873620601804E-2</v>
      </c>
      <c r="EI16" s="156">
        <f t="shared" si="82"/>
        <v>3.595487362060179E-2</v>
      </c>
      <c r="EJ16" s="156">
        <f t="shared" si="83"/>
        <v>4.2097748178312751E-2</v>
      </c>
      <c r="EK16" s="156">
        <f t="shared" si="84"/>
        <v>2.8926670746967337E-2</v>
      </c>
      <c r="EL16" s="156">
        <f t="shared" si="85"/>
        <v>4.7204036461457669E-2</v>
      </c>
      <c r="EM16" s="156">
        <f t="shared" si="86"/>
        <v>2.1186197237426374E-2</v>
      </c>
      <c r="EN16" s="156">
        <f t="shared" si="87"/>
        <v>5.114800470570624E-2</v>
      </c>
      <c r="EO16" s="156">
        <f t="shared" si="88"/>
        <v>1.2924049238942548E-2</v>
      </c>
      <c r="EP16" s="156">
        <f t="shared" si="89"/>
        <v>5.3832539323604912E-2</v>
      </c>
      <c r="EQ16" s="156">
        <f t="shared" si="90"/>
        <v>4.3436682557356603E-3</v>
      </c>
      <c r="ER16" s="156">
        <f t="shared" si="91"/>
        <v>5.5191538163401416E-2</v>
      </c>
      <c r="ES16" s="156">
        <f t="shared" si="92"/>
        <v>-1.2924049238942768E-2</v>
      </c>
      <c r="ET16" s="156">
        <f t="shared" si="93"/>
        <v>5.3832539323604864E-2</v>
      </c>
      <c r="EU16" s="156">
        <f t="shared" si="94"/>
        <v>-2.1186197237426582E-2</v>
      </c>
      <c r="EV16" s="156">
        <f t="shared" si="95"/>
        <v>5.1148004705706157E-2</v>
      </c>
      <c r="EW16" s="156">
        <f t="shared" si="96"/>
        <v>-2.8926670746967531E-2</v>
      </c>
      <c r="EX16" s="156">
        <f t="shared" si="97"/>
        <v>4.7204036461457544E-2</v>
      </c>
      <c r="EY16" s="156">
        <f t="shared" si="98"/>
        <v>-3.5954873620601957E-2</v>
      </c>
      <c r="EZ16" s="156">
        <f t="shared" si="99"/>
        <v>4.2097748178312605E-2</v>
      </c>
    </row>
    <row r="17" spans="1:156" ht="24.95" customHeight="1" thickBot="1" x14ac:dyDescent="0.25">
      <c r="A17" s="34"/>
      <c r="B17" s="68" t="s">
        <v>123</v>
      </c>
      <c r="C17" s="69">
        <f>VLOOKUP(C16,常用变压器磁芯!A:B,2,FALSE)</f>
        <v>17.100000000000001</v>
      </c>
      <c r="D17" s="71" t="s">
        <v>124</v>
      </c>
      <c r="E17" s="59"/>
      <c r="F17" s="54" t="s">
        <v>51</v>
      </c>
      <c r="G17" s="70">
        <f>2*SQRT(Irms_L/Iden_r/PI())</f>
        <v>3.7035280740447072</v>
      </c>
      <c r="H17" s="71" t="s">
        <v>52</v>
      </c>
      <c r="I17" s="59"/>
      <c r="J17" s="171"/>
      <c r="K17" s="143"/>
      <c r="L17" s="172"/>
      <c r="M17" s="49"/>
      <c r="N17" s="160"/>
      <c r="O17" s="158">
        <v>10</v>
      </c>
      <c r="P17" s="158">
        <f t="shared" si="100"/>
        <v>-3.0543261909900763</v>
      </c>
      <c r="Q17" s="147">
        <f t="shared" si="101"/>
        <v>8.7266462599716474E-2</v>
      </c>
      <c r="R17" s="147">
        <f t="shared" si="4"/>
        <v>28.349071689460903</v>
      </c>
      <c r="S17" s="147">
        <f t="shared" si="5"/>
        <v>24.651366686487741</v>
      </c>
      <c r="T17" s="147">
        <f t="shared" si="6"/>
        <v>30.814208358109674</v>
      </c>
      <c r="U17" s="147">
        <f t="shared" si="7"/>
        <v>1</v>
      </c>
      <c r="V17" s="147">
        <f t="shared" si="8"/>
        <v>0</v>
      </c>
      <c r="W17" s="147">
        <f t="shared" si="9"/>
        <v>0.50795314067914854</v>
      </c>
      <c r="X17" s="147">
        <f t="shared" si="10"/>
        <v>0.58414611178102083</v>
      </c>
      <c r="Y17" s="147">
        <f t="shared" si="11"/>
        <v>0.46731688942481669</v>
      </c>
      <c r="Z17" s="147">
        <f t="shared" si="12"/>
        <v>2.5</v>
      </c>
      <c r="AA17" s="147">
        <f t="shared" si="13"/>
        <v>2.5</v>
      </c>
      <c r="AB17" s="147">
        <f t="shared" si="14"/>
        <v>2.5</v>
      </c>
      <c r="AC17" s="147">
        <f t="shared" si="15"/>
        <v>2.5</v>
      </c>
      <c r="AD17" s="147">
        <f t="shared" si="16"/>
        <v>4.3360273134283807</v>
      </c>
      <c r="AE17" s="147">
        <f t="shared" si="17"/>
        <v>6.3689362061025738</v>
      </c>
      <c r="AF17" s="147">
        <f t="shared" si="18"/>
        <v>2.4507702977415424</v>
      </c>
      <c r="AG17" s="147">
        <f t="shared" si="19"/>
        <v>2.7974776613904617</v>
      </c>
      <c r="AH17" s="147">
        <f t="shared" si="20"/>
        <v>2.1270678924782489</v>
      </c>
      <c r="AI17" s="147">
        <f t="shared" si="21"/>
        <v>4.950770297741542</v>
      </c>
      <c r="AJ17" s="147">
        <f t="shared" si="22"/>
        <v>5.7507702977415418</v>
      </c>
      <c r="AK17" s="147">
        <f t="shared" si="23"/>
        <v>6.0974776613904611</v>
      </c>
      <c r="AL17" s="147">
        <f t="shared" si="24"/>
        <v>5.4270678924782487</v>
      </c>
      <c r="AM17" s="147">
        <f t="shared" si="102"/>
        <v>173.88974836861814</v>
      </c>
      <c r="AN17" s="147">
        <f t="shared" si="25"/>
        <v>164.00224084986007</v>
      </c>
      <c r="AO17" s="147">
        <f t="shared" si="25"/>
        <v>184.26156071973406</v>
      </c>
      <c r="AP17" s="147">
        <f t="shared" si="26"/>
        <v>0.30203372447497012</v>
      </c>
      <c r="AQ17" s="147">
        <f t="shared" si="27"/>
        <v>2.7657081707089085E-2</v>
      </c>
      <c r="AR17" s="147">
        <f t="shared" si="28"/>
        <v>2.7451907787356664E-2</v>
      </c>
      <c r="AS17" s="147">
        <f t="shared" si="29"/>
        <v>2.6091393171633365E-2</v>
      </c>
      <c r="AT17" s="147">
        <f t="shared" si="30"/>
        <v>2.7966232799384446E-6</v>
      </c>
      <c r="AU17" s="147">
        <f t="shared" si="31"/>
        <v>2.320379793095084E-3</v>
      </c>
      <c r="AV17" s="147">
        <f t="shared" si="32"/>
        <v>2.1560916851028201E-3</v>
      </c>
      <c r="AW17" s="147">
        <f t="shared" si="33"/>
        <v>2.1882737554986069E-3</v>
      </c>
      <c r="AX17" s="147">
        <f t="shared" si="103"/>
        <v>5.8932239387620893E-3</v>
      </c>
      <c r="AY17" s="147">
        <f t="shared" si="104"/>
        <v>6.2973661456734737E-3</v>
      </c>
      <c r="AZ17" s="147">
        <f t="shared" si="105"/>
        <v>5.1130892210070125E-3</v>
      </c>
      <c r="BA17" s="147">
        <f t="shared" si="106"/>
        <v>1.0735446419354588E-2</v>
      </c>
      <c r="BB17" s="147">
        <f t="shared" si="107"/>
        <v>1.0148615516078551E-2</v>
      </c>
      <c r="BC17" s="147">
        <f t="shared" si="34"/>
        <v>2.2395440721812345E-2</v>
      </c>
      <c r="BD17" s="147">
        <f t="shared" si="35"/>
        <v>1.9474296279836819E-2</v>
      </c>
      <c r="BE17" s="147">
        <f t="shared" si="36"/>
        <v>2.4342870349796032E-2</v>
      </c>
      <c r="BF17" s="147">
        <f t="shared" si="37"/>
        <v>0</v>
      </c>
      <c r="BG17" s="147">
        <f t="shared" si="38"/>
        <v>0</v>
      </c>
      <c r="BH17" s="147">
        <f t="shared" si="39"/>
        <v>0</v>
      </c>
      <c r="BI17" s="147">
        <f t="shared" si="108"/>
        <v>2.8288664660574434E-2</v>
      </c>
      <c r="BJ17" s="147">
        <f t="shared" si="109"/>
        <v>2.5771662425510294E-2</v>
      </c>
      <c r="BK17" s="147">
        <f t="shared" si="110"/>
        <v>2.9455959570803044E-2</v>
      </c>
      <c r="BL17" s="147">
        <f t="shared" si="40"/>
        <v>0.80195738246174375</v>
      </c>
      <c r="BM17" s="147">
        <f t="shared" si="41"/>
        <v>0.6353067005716323</v>
      </c>
      <c r="BN17" s="147">
        <f t="shared" si="42"/>
        <v>0.90766207560277978</v>
      </c>
      <c r="BO17" s="150">
        <f t="shared" si="111"/>
        <v>8.0024854827843279E-4</v>
      </c>
      <c r="BP17" s="150">
        <f t="shared" si="111"/>
        <v>6.641785841744591E-4</v>
      </c>
      <c r="BQ17" s="150">
        <f t="shared" si="111"/>
        <v>8.6765355423678344E-4</v>
      </c>
      <c r="BR17" s="147">
        <f t="shared" si="43"/>
        <v>0</v>
      </c>
      <c r="BS17" s="147">
        <f t="shared" si="44"/>
        <v>0</v>
      </c>
      <c r="BT17" s="147">
        <f t="shared" si="45"/>
        <v>0</v>
      </c>
      <c r="BU17" s="147">
        <f t="shared" si="46"/>
        <v>5.0782755036892509E-2</v>
      </c>
      <c r="BV17" s="147">
        <f t="shared" si="47"/>
        <v>1.6927585012297505E-2</v>
      </c>
      <c r="BW17" s="147">
        <f t="shared" si="48"/>
        <v>2.5</v>
      </c>
      <c r="CA17" s="150">
        <f t="shared" si="49"/>
        <v>0</v>
      </c>
      <c r="CB17" s="150">
        <f t="shared" si="112"/>
        <v>0</v>
      </c>
      <c r="CC17" s="150">
        <f t="shared" si="113"/>
        <v>0</v>
      </c>
      <c r="CD17" s="150">
        <f t="shared" si="114"/>
        <v>0</v>
      </c>
      <c r="CE17" s="150">
        <f t="shared" si="50"/>
        <v>0</v>
      </c>
      <c r="CI17" s="152">
        <f t="shared" si="51"/>
        <v>4.5050475056152645E-2</v>
      </c>
      <c r="CJ17" s="152">
        <f t="shared" si="52"/>
        <v>4.5050475056152645E-2</v>
      </c>
      <c r="CK17" s="152">
        <f t="shared" si="53"/>
        <v>4.5050475056152645E-2</v>
      </c>
      <c r="CL17" s="152">
        <f t="shared" si="54"/>
        <v>4.5050475056152645E-2</v>
      </c>
      <c r="CM17" s="152">
        <f t="shared" si="55"/>
        <v>4.5050475056152645E-2</v>
      </c>
      <c r="CN17" s="152">
        <f t="shared" si="56"/>
        <v>4.5050475056152645E-2</v>
      </c>
      <c r="CO17" s="152">
        <f t="shared" si="57"/>
        <v>4.5050475056152645E-2</v>
      </c>
      <c r="CP17" s="152">
        <f t="shared" si="58"/>
        <v>4.5050475056152645E-2</v>
      </c>
      <c r="CQ17" s="152">
        <f t="shared" si="59"/>
        <v>4.1635874055782382E-2</v>
      </c>
      <c r="CR17" s="152">
        <f t="shared" si="60"/>
        <v>3.4995652417144543E-2</v>
      </c>
      <c r="CS17" s="152">
        <f t="shared" si="61"/>
        <v>2.8355430778506704E-2</v>
      </c>
      <c r="CT17" s="152">
        <f t="shared" si="62"/>
        <v>2.1715209139868866E-2</v>
      </c>
      <c r="CU17" s="152">
        <f t="shared" si="63"/>
        <v>1.5074987501231037E-2</v>
      </c>
      <c r="CV17" s="152">
        <f t="shared" si="64"/>
        <v>1.1195305031557638E-2</v>
      </c>
      <c r="CW17" s="152">
        <f t="shared" si="65"/>
        <v>1.1195305031557638E-2</v>
      </c>
      <c r="CX17" s="152">
        <f t="shared" si="66"/>
        <v>1.1195305031557638E-2</v>
      </c>
      <c r="CY17" s="152">
        <f t="shared" si="67"/>
        <v>1.1195305031557638E-2</v>
      </c>
      <c r="CZ17" s="152">
        <f t="shared" si="68"/>
        <v>1.1195305031557638E-2</v>
      </c>
      <c r="DA17" s="152">
        <f t="shared" si="69"/>
        <v>1.1195305031557638E-2</v>
      </c>
      <c r="DC17" s="154">
        <f t="shared" si="115"/>
        <v>5.0065698470960944E-3</v>
      </c>
      <c r="DD17" s="154">
        <f t="shared" si="116"/>
        <v>-7.3238212208547033E-10</v>
      </c>
      <c r="DE17" s="154">
        <f t="shared" si="117"/>
        <v>-7.3238212208547033E-10</v>
      </c>
      <c r="DF17" s="154">
        <f t="shared" si="118"/>
        <v>-7.3238212208547033E-10</v>
      </c>
      <c r="DG17" s="154">
        <f t="shared" si="119"/>
        <v>-7.3238212208547033E-10</v>
      </c>
      <c r="DH17" s="154">
        <f t="shared" si="120"/>
        <v>-7.3238212208547033E-10</v>
      </c>
      <c r="DI17" s="154">
        <f t="shared" si="121"/>
        <v>-7.3238212208547033E-10</v>
      </c>
      <c r="DJ17" s="154">
        <f t="shared" si="122"/>
        <v>-7.3238212208547033E-10</v>
      </c>
      <c r="DK17" s="154">
        <f t="shared" si="123"/>
        <v>-7.7882577660648637E-10</v>
      </c>
      <c r="DL17" s="154">
        <f t="shared" si="124"/>
        <v>-8.8838026242259344E-10</v>
      </c>
      <c r="DM17" s="154">
        <f t="shared" si="125"/>
        <v>-1.0338011764796539E-9</v>
      </c>
      <c r="DN17" s="154">
        <f t="shared" si="126"/>
        <v>-1.2361491412339395E-9</v>
      </c>
      <c r="DO17" s="154">
        <f t="shared" si="127"/>
        <v>-1.5369865898528334E-9</v>
      </c>
      <c r="DP17" s="154">
        <f t="shared" si="128"/>
        <v>-1.7917602523798992E-9</v>
      </c>
      <c r="DQ17" s="154">
        <f t="shared" si="129"/>
        <v>-1.7917602523798992E-9</v>
      </c>
      <c r="DR17" s="154">
        <f t="shared" si="130"/>
        <v>-1.7917602523798992E-9</v>
      </c>
      <c r="DS17" s="154">
        <f t="shared" si="131"/>
        <v>-1.7917602523798992E-9</v>
      </c>
      <c r="DT17" s="154">
        <f t="shared" si="132"/>
        <v>-1.7917602523798992E-9</v>
      </c>
      <c r="DU17" s="154">
        <f t="shared" si="133"/>
        <v>-1.7917602523798992E-9</v>
      </c>
      <c r="DW17" s="155">
        <f t="shared" si="70"/>
        <v>5.4649503573759431E-2</v>
      </c>
      <c r="DX17" s="155">
        <f t="shared" si="71"/>
        <v>1.4643290349350649E-2</v>
      </c>
      <c r="DY17" s="155">
        <f t="shared" si="72"/>
        <v>5.6362035501919157E-2</v>
      </c>
      <c r="DZ17" s="155">
        <f t="shared" si="73"/>
        <v>4.9310391596636017E-3</v>
      </c>
      <c r="EA17" s="156">
        <f t="shared" si="74"/>
        <v>5.4649503573759431E-2</v>
      </c>
      <c r="EB17" s="156">
        <f t="shared" si="75"/>
        <v>1.4643290349350649E-2</v>
      </c>
      <c r="EC17" s="156">
        <f t="shared" si="76"/>
        <v>5.1276474133494176E-2</v>
      </c>
      <c r="ED17" s="156">
        <f t="shared" si="77"/>
        <v>2.3910612571635091E-2</v>
      </c>
      <c r="EE17" s="156">
        <f t="shared" si="78"/>
        <v>4.6345434973830577E-2</v>
      </c>
      <c r="EF17" s="156">
        <f t="shared" si="79"/>
        <v>3.2451422930284163E-2</v>
      </c>
      <c r="EG17" s="156">
        <f t="shared" si="80"/>
        <v>4.000621322440874E-2</v>
      </c>
      <c r="EH17" s="156">
        <f t="shared" si="81"/>
        <v>4.0006213224408962E-2</v>
      </c>
      <c r="EI17" s="156">
        <f t="shared" si="82"/>
        <v>3.2451422930283989E-2</v>
      </c>
      <c r="EJ17" s="156">
        <f t="shared" si="83"/>
        <v>4.6345434973830701E-2</v>
      </c>
      <c r="EK17" s="156">
        <f t="shared" si="84"/>
        <v>2.3910612571634807E-2</v>
      </c>
      <c r="EL17" s="156">
        <f t="shared" si="85"/>
        <v>5.1276474133494308E-2</v>
      </c>
      <c r="EM17" s="156">
        <f t="shared" si="86"/>
        <v>1.4643290349350444E-2</v>
      </c>
      <c r="EN17" s="156">
        <f t="shared" si="87"/>
        <v>5.4649503573759493E-2</v>
      </c>
      <c r="EO17" s="156">
        <f t="shared" si="88"/>
        <v>4.9310391596633337E-3</v>
      </c>
      <c r="EP17" s="156">
        <f t="shared" si="89"/>
        <v>5.6362035501919178E-2</v>
      </c>
      <c r="EQ17" s="156">
        <f t="shared" si="90"/>
        <v>-4.9310391596637448E-3</v>
      </c>
      <c r="ER17" s="156">
        <f t="shared" si="91"/>
        <v>5.6362035501919143E-2</v>
      </c>
      <c r="ES17" s="156">
        <f t="shared" si="92"/>
        <v>-2.3910612571635188E-2</v>
      </c>
      <c r="ET17" s="156">
        <f t="shared" si="93"/>
        <v>5.1276474133494135E-2</v>
      </c>
      <c r="EU17" s="156">
        <f t="shared" si="94"/>
        <v>-3.2451422930284329E-2</v>
      </c>
      <c r="EV17" s="156">
        <f t="shared" si="95"/>
        <v>4.6345434973830466E-2</v>
      </c>
      <c r="EW17" s="156">
        <f t="shared" si="96"/>
        <v>-4.0006213224409108E-2</v>
      </c>
      <c r="EX17" s="156">
        <f t="shared" si="97"/>
        <v>4.0006213224408588E-2</v>
      </c>
      <c r="EY17" s="156">
        <f t="shared" si="98"/>
        <v>-4.6345434973830875E-2</v>
      </c>
      <c r="EZ17" s="156">
        <f t="shared" si="99"/>
        <v>3.2451422930283746E-2</v>
      </c>
    </row>
    <row r="18" spans="1:156" ht="24.95" customHeight="1" x14ac:dyDescent="0.2">
      <c r="A18" s="34"/>
      <c r="B18" s="230" t="s">
        <v>298</v>
      </c>
      <c r="C18" s="230"/>
      <c r="D18" s="230"/>
      <c r="E18" s="230"/>
      <c r="F18" s="230"/>
      <c r="G18" s="230"/>
      <c r="H18" s="231"/>
      <c r="I18" s="56"/>
      <c r="J18" s="66" t="s">
        <v>208</v>
      </c>
      <c r="K18" s="72">
        <v>125</v>
      </c>
      <c r="L18" s="73" t="s">
        <v>207</v>
      </c>
      <c r="M18" s="49"/>
      <c r="N18" s="160"/>
      <c r="O18" s="158">
        <v>11</v>
      </c>
      <c r="P18" s="158">
        <f t="shared" si="100"/>
        <v>-3.0455995447301052</v>
      </c>
      <c r="Q18" s="147">
        <f t="shared" si="101"/>
        <v>9.599310885968812E-2</v>
      </c>
      <c r="R18" s="147">
        <f t="shared" si="4"/>
        <v>31.175663515289884</v>
      </c>
      <c r="S18" s="147">
        <f t="shared" si="5"/>
        <v>27.109272621991202</v>
      </c>
      <c r="T18" s="147">
        <f t="shared" si="6"/>
        <v>33.886590777489005</v>
      </c>
      <c r="U18" s="147">
        <f t="shared" si="7"/>
        <v>1</v>
      </c>
      <c r="V18" s="147">
        <f t="shared" si="8"/>
        <v>0</v>
      </c>
      <c r="W18" s="147">
        <f t="shared" si="9"/>
        <v>0.46189874973912337</v>
      </c>
      <c r="X18" s="147">
        <f t="shared" si="10"/>
        <v>0.53118356219999185</v>
      </c>
      <c r="Y18" s="147">
        <f t="shared" si="11"/>
        <v>0.42494684975999347</v>
      </c>
      <c r="Z18" s="147">
        <f t="shared" si="12"/>
        <v>2.5</v>
      </c>
      <c r="AA18" s="147">
        <f t="shared" si="13"/>
        <v>2.5</v>
      </c>
      <c r="AB18" s="147">
        <f t="shared" si="14"/>
        <v>2.5</v>
      </c>
      <c r="AC18" s="147">
        <f t="shared" si="15"/>
        <v>2.5</v>
      </c>
      <c r="AD18" s="147">
        <f t="shared" si="16"/>
        <v>5.1356583591213631</v>
      </c>
      <c r="AE18" s="147">
        <f t="shared" si="17"/>
        <v>7.5108566726647377</v>
      </c>
      <c r="AF18" s="147">
        <f t="shared" si="18"/>
        <v>2.4612701644288943</v>
      </c>
      <c r="AG18" s="147">
        <f t="shared" si="19"/>
        <v>2.8094629308922641</v>
      </c>
      <c r="AH18" s="147">
        <f t="shared" si="20"/>
        <v>2.1361809167900541</v>
      </c>
      <c r="AI18" s="147">
        <f t="shared" si="21"/>
        <v>4.9612701644288943</v>
      </c>
      <c r="AJ18" s="147">
        <f t="shared" si="22"/>
        <v>5.7612701644288942</v>
      </c>
      <c r="AK18" s="147">
        <f t="shared" si="23"/>
        <v>6.1094629308922643</v>
      </c>
      <c r="AL18" s="147">
        <f t="shared" si="24"/>
        <v>5.4361809167900539</v>
      </c>
      <c r="AM18" s="147">
        <f t="shared" si="102"/>
        <v>173.57283575663189</v>
      </c>
      <c r="AN18" s="147">
        <f t="shared" si="25"/>
        <v>163.68050863252455</v>
      </c>
      <c r="AO18" s="147">
        <f t="shared" si="25"/>
        <v>183.95267105835731</v>
      </c>
      <c r="AP18" s="147">
        <f t="shared" si="26"/>
        <v>0.33296360123941404</v>
      </c>
      <c r="AQ18" s="147">
        <f t="shared" si="27"/>
        <v>3.0544983502805635E-2</v>
      </c>
      <c r="AR18" s="147">
        <f t="shared" si="28"/>
        <v>3.031838569831543E-2</v>
      </c>
      <c r="AS18" s="147">
        <f t="shared" si="29"/>
        <v>2.8815808639292523E-2</v>
      </c>
      <c r="AT18" s="147">
        <f t="shared" si="30"/>
        <v>3.4165279495415254E-6</v>
      </c>
      <c r="AU18" s="147">
        <f t="shared" si="31"/>
        <v>2.8251010155449737E-3</v>
      </c>
      <c r="AV18" s="147">
        <f t="shared" si="32"/>
        <v>2.6247112801695868E-3</v>
      </c>
      <c r="AW18" s="147">
        <f t="shared" si="33"/>
        <v>2.6646497713040049E-3</v>
      </c>
      <c r="AX18" s="147">
        <f t="shared" si="103"/>
        <v>6.5245557336123207E-3</v>
      </c>
      <c r="AY18" s="147">
        <f t="shared" si="104"/>
        <v>6.9710203423291239E-3</v>
      </c>
      <c r="AZ18" s="147">
        <f t="shared" si="105"/>
        <v>5.661675122604088E-3</v>
      </c>
      <c r="BA18" s="147">
        <f t="shared" si="106"/>
        <v>1.1870132923982984E-2</v>
      </c>
      <c r="BB18" s="147">
        <f t="shared" si="107"/>
        <v>1.119731597137519E-2</v>
      </c>
      <c r="BC18" s="147">
        <f t="shared" si="34"/>
        <v>2.2377489659352195E-2</v>
      </c>
      <c r="BD18" s="147">
        <f t="shared" si="35"/>
        <v>1.9458686660306257E-2</v>
      </c>
      <c r="BE18" s="147">
        <f t="shared" si="36"/>
        <v>2.4323358325382821E-2</v>
      </c>
      <c r="BF18" s="147">
        <f t="shared" si="37"/>
        <v>0</v>
      </c>
      <c r="BG18" s="147">
        <f t="shared" si="38"/>
        <v>0</v>
      </c>
      <c r="BH18" s="147">
        <f t="shared" si="39"/>
        <v>0</v>
      </c>
      <c r="BI18" s="147">
        <f t="shared" si="108"/>
        <v>2.8902045392964516E-2</v>
      </c>
      <c r="BJ18" s="147">
        <f t="shared" si="109"/>
        <v>2.6429707002635382E-2</v>
      </c>
      <c r="BK18" s="147">
        <f t="shared" si="110"/>
        <v>2.9985033447986909E-2</v>
      </c>
      <c r="BL18" s="147">
        <f t="shared" si="40"/>
        <v>0.90104044207469591</v>
      </c>
      <c r="BM18" s="147">
        <f t="shared" si="41"/>
        <v>0.71649013245379256</v>
      </c>
      <c r="BN18" s="147">
        <f t="shared" si="42"/>
        <v>1.0160905579012525</v>
      </c>
      <c r="BO18" s="150">
        <f t="shared" si="111"/>
        <v>8.3532822789698143E-4</v>
      </c>
      <c r="BP18" s="150">
        <f t="shared" si="111"/>
        <v>6.9852941224515374E-4</v>
      </c>
      <c r="BQ18" s="150">
        <f t="shared" si="111"/>
        <v>8.9910223087689371E-4</v>
      </c>
      <c r="BR18" s="147">
        <f t="shared" si="43"/>
        <v>0</v>
      </c>
      <c r="BS18" s="147">
        <f t="shared" si="44"/>
        <v>0</v>
      </c>
      <c r="BT18" s="147">
        <f t="shared" si="45"/>
        <v>0</v>
      </c>
      <c r="BU18" s="147">
        <f t="shared" si="46"/>
        <v>5.5846134954680771E-2</v>
      </c>
      <c r="BV18" s="147">
        <f t="shared" si="47"/>
        <v>1.8615378318226922E-2</v>
      </c>
      <c r="BW18" s="147">
        <f t="shared" si="48"/>
        <v>2.5</v>
      </c>
      <c r="CA18" s="150">
        <f t="shared" si="49"/>
        <v>0</v>
      </c>
      <c r="CB18" s="150">
        <f t="shared" si="112"/>
        <v>0</v>
      </c>
      <c r="CC18" s="150">
        <f t="shared" si="113"/>
        <v>0</v>
      </c>
      <c r="CD18" s="150">
        <f t="shared" si="114"/>
        <v>0</v>
      </c>
      <c r="CE18" s="150">
        <f t="shared" si="50"/>
        <v>0</v>
      </c>
      <c r="CI18" s="152">
        <f t="shared" si="51"/>
        <v>5.0113854973940893E-2</v>
      </c>
      <c r="CJ18" s="152">
        <f t="shared" si="52"/>
        <v>5.0113854973940893E-2</v>
      </c>
      <c r="CK18" s="152">
        <f t="shared" si="53"/>
        <v>5.0113854973940893E-2</v>
      </c>
      <c r="CL18" s="152">
        <f t="shared" si="54"/>
        <v>5.0113854973940893E-2</v>
      </c>
      <c r="CM18" s="152">
        <f t="shared" si="55"/>
        <v>5.0113854973940893E-2</v>
      </c>
      <c r="CN18" s="152">
        <f t="shared" si="56"/>
        <v>5.0113854973940893E-2</v>
      </c>
      <c r="CO18" s="152">
        <f t="shared" si="57"/>
        <v>5.0113854973940893E-2</v>
      </c>
      <c r="CP18" s="152">
        <f t="shared" si="58"/>
        <v>5.0113854973940893E-2</v>
      </c>
      <c r="CQ18" s="152">
        <f t="shared" si="59"/>
        <v>4.6358795443505171E-2</v>
      </c>
      <c r="CR18" s="152">
        <f t="shared" si="60"/>
        <v>3.9056499349270822E-2</v>
      </c>
      <c r="CS18" s="152">
        <f t="shared" si="61"/>
        <v>3.1754203255036466E-2</v>
      </c>
      <c r="CT18" s="152">
        <f t="shared" si="62"/>
        <v>2.445190716080212E-2</v>
      </c>
      <c r="CU18" s="152">
        <f t="shared" si="63"/>
        <v>1.7149611066567774E-2</v>
      </c>
      <c r="CV18" s="152">
        <f t="shared" si="64"/>
        <v>1.2883098337487055E-2</v>
      </c>
      <c r="CW18" s="152">
        <f t="shared" si="65"/>
        <v>1.2883098337487055E-2</v>
      </c>
      <c r="CX18" s="152">
        <f t="shared" si="66"/>
        <v>1.2883098337487055E-2</v>
      </c>
      <c r="CY18" s="152">
        <f t="shared" si="67"/>
        <v>1.2883098337487055E-2</v>
      </c>
      <c r="CZ18" s="152">
        <f t="shared" si="68"/>
        <v>1.2883098337487055E-2</v>
      </c>
      <c r="DA18" s="152">
        <f t="shared" si="69"/>
        <v>1.2883098337487055E-2</v>
      </c>
      <c r="DC18" s="154">
        <f t="shared" si="115"/>
        <v>6.0442343506925773E-3</v>
      </c>
      <c r="DD18" s="154">
        <f t="shared" si="116"/>
        <v>-7.1427937346897083E-10</v>
      </c>
      <c r="DE18" s="154">
        <f t="shared" si="117"/>
        <v>-7.1427937346897083E-10</v>
      </c>
      <c r="DF18" s="154">
        <f t="shared" si="118"/>
        <v>-7.1427937346897083E-10</v>
      </c>
      <c r="DG18" s="154">
        <f t="shared" si="119"/>
        <v>-7.1427937346897083E-10</v>
      </c>
      <c r="DH18" s="154">
        <f t="shared" si="120"/>
        <v>-7.1427937346897083E-10</v>
      </c>
      <c r="DI18" s="154">
        <f t="shared" si="121"/>
        <v>-7.1427937346897083E-10</v>
      </c>
      <c r="DJ18" s="154">
        <f t="shared" si="122"/>
        <v>-7.1427937346897083E-10</v>
      </c>
      <c r="DK18" s="154">
        <f t="shared" si="123"/>
        <v>-7.5972482550657484E-10</v>
      </c>
      <c r="DL18" s="154">
        <f t="shared" si="124"/>
        <v>-8.6699571505446038E-10</v>
      </c>
      <c r="DM18" s="154">
        <f t="shared" si="125"/>
        <v>-1.0095397269185955E-9</v>
      </c>
      <c r="DN18" s="154">
        <f t="shared" si="126"/>
        <v>-1.2081780104335337E-9</v>
      </c>
      <c r="DO18" s="154">
        <f t="shared" si="127"/>
        <v>-1.5041330961288814E-9</v>
      </c>
      <c r="DP18" s="154">
        <f t="shared" si="128"/>
        <v>-1.7553657644924895E-9</v>
      </c>
      <c r="DQ18" s="154">
        <f t="shared" si="129"/>
        <v>-1.7553657644924895E-9</v>
      </c>
      <c r="DR18" s="154">
        <f t="shared" si="130"/>
        <v>-1.7553657644924895E-9</v>
      </c>
      <c r="DS18" s="154">
        <f t="shared" si="131"/>
        <v>-1.7553657644924895E-9</v>
      </c>
      <c r="DT18" s="154">
        <f t="shared" si="132"/>
        <v>-1.7553657644924895E-9</v>
      </c>
      <c r="DU18" s="154">
        <f t="shared" si="133"/>
        <v>-1.7553657644924895E-9</v>
      </c>
      <c r="DW18" s="155">
        <f t="shared" si="70"/>
        <v>5.5423703001661433E-2</v>
      </c>
      <c r="DX18" s="155">
        <f t="shared" si="71"/>
        <v>1.6417248769862475E-2</v>
      </c>
      <c r="DY18" s="155">
        <f t="shared" si="72"/>
        <v>5.7537972218385032E-2</v>
      </c>
      <c r="DZ18" s="155">
        <f t="shared" si="73"/>
        <v>5.5402765801247115E-3</v>
      </c>
      <c r="EA18" s="156">
        <f t="shared" si="74"/>
        <v>5.5423703001661433E-2</v>
      </c>
      <c r="EB18" s="156">
        <f t="shared" si="75"/>
        <v>1.6417248769862475E-2</v>
      </c>
      <c r="EC18" s="156">
        <f t="shared" si="76"/>
        <v>5.1272854729136494E-2</v>
      </c>
      <c r="ED18" s="156">
        <f t="shared" si="77"/>
        <v>2.6690958759714712E-2</v>
      </c>
      <c r="EE18" s="156">
        <f t="shared" si="78"/>
        <v>4.5237952948505522E-2</v>
      </c>
      <c r="EF18" s="156">
        <f t="shared" si="79"/>
        <v>3.5983892571770579E-2</v>
      </c>
      <c r="EG18" s="156">
        <f t="shared" si="80"/>
        <v>3.7540753946422388E-2</v>
      </c>
      <c r="EH18" s="156">
        <f t="shared" si="81"/>
        <v>4.3954575469706193E-2</v>
      </c>
      <c r="EI18" s="156">
        <f t="shared" si="82"/>
        <v>2.8464096173351251E-2</v>
      </c>
      <c r="EJ18" s="156">
        <f t="shared" si="83"/>
        <v>5.031011966416038E-2</v>
      </c>
      <c r="EK18" s="156">
        <f t="shared" si="84"/>
        <v>1.8341507165638059E-2</v>
      </c>
      <c r="EL18" s="156">
        <f t="shared" si="85"/>
        <v>5.4816986659983177E-2</v>
      </c>
      <c r="EM18" s="156">
        <f t="shared" si="86"/>
        <v>7.5449478650296119E-3</v>
      </c>
      <c r="EN18" s="156">
        <f t="shared" si="87"/>
        <v>5.7309568776094541E-2</v>
      </c>
      <c r="EO18" s="156">
        <f t="shared" si="88"/>
        <v>-3.528855321621293E-3</v>
      </c>
      <c r="EP18" s="156">
        <f t="shared" si="89"/>
        <v>5.769627450457257E-2</v>
      </c>
      <c r="EQ18" s="156">
        <f t="shared" si="90"/>
        <v>-1.4472988485344229E-2</v>
      </c>
      <c r="ER18" s="156">
        <f t="shared" si="91"/>
        <v>5.5962894098599114E-2</v>
      </c>
      <c r="ES18" s="156">
        <f t="shared" si="92"/>
        <v>-3.4383190366913632E-2</v>
      </c>
      <c r="ET18" s="156">
        <f t="shared" si="93"/>
        <v>4.6466214950009681E-2</v>
      </c>
      <c r="EU18" s="156">
        <f t="shared" si="94"/>
        <v>-4.2617646111380345E-2</v>
      </c>
      <c r="EV18" s="156">
        <f t="shared" si="95"/>
        <v>3.9051877695100323E-2</v>
      </c>
      <c r="EW18" s="156">
        <f t="shared" si="96"/>
        <v>-4.9286089468053448E-2</v>
      </c>
      <c r="EX18" s="156">
        <f t="shared" si="97"/>
        <v>3.0202554470358238E-2</v>
      </c>
      <c r="EY18" s="156">
        <f t="shared" si="98"/>
        <v>-5.4143484263969227E-2</v>
      </c>
      <c r="EZ18" s="156">
        <f t="shared" si="99"/>
        <v>2.024341926022484E-2</v>
      </c>
    </row>
    <row r="19" spans="1:156" ht="24.95" customHeight="1" x14ac:dyDescent="0.2">
      <c r="A19" s="34"/>
      <c r="B19" s="46" t="s">
        <v>289</v>
      </c>
      <c r="C19" s="74">
        <v>0</v>
      </c>
      <c r="D19" s="48" t="s">
        <v>39</v>
      </c>
      <c r="E19" s="53"/>
      <c r="F19" s="60" t="s">
        <v>270</v>
      </c>
      <c r="G19" s="44">
        <v>510</v>
      </c>
      <c r="H19" s="93" t="s">
        <v>40</v>
      </c>
      <c r="I19" s="53"/>
      <c r="J19" s="75" t="s">
        <v>210</v>
      </c>
      <c r="K19" s="76">
        <f>IF(SUM(CB7:CB370)*1000/360&gt;Io,Io,SUM(CB7:CB370)*1000/360)</f>
        <v>100</v>
      </c>
      <c r="L19" s="77" t="s">
        <v>212</v>
      </c>
      <c r="M19" s="49"/>
      <c r="N19" s="160"/>
      <c r="O19" s="158">
        <v>12</v>
      </c>
      <c r="P19" s="158">
        <f t="shared" si="100"/>
        <v>-3.0368728984701332</v>
      </c>
      <c r="Q19" s="147">
        <f t="shared" ref="Q19:Q74" si="134">O19*PI()/360</f>
        <v>0.10471975511965977</v>
      </c>
      <c r="R19" s="147">
        <f t="shared" si="4"/>
        <v>33.999881193640682</v>
      </c>
      <c r="S19" s="147">
        <f t="shared" si="5"/>
        <v>29.565114081426682</v>
      </c>
      <c r="T19" s="147">
        <f t="shared" si="6"/>
        <v>36.956392601783357</v>
      </c>
      <c r="U19" s="147">
        <f t="shared" si="7"/>
        <v>1</v>
      </c>
      <c r="V19" s="147">
        <f t="shared" si="8"/>
        <v>0</v>
      </c>
      <c r="W19" s="147">
        <f t="shared" si="9"/>
        <v>0.42353089171068536</v>
      </c>
      <c r="X19" s="147">
        <f t="shared" si="10"/>
        <v>0.48706052546728817</v>
      </c>
      <c r="Y19" s="147">
        <f t="shared" si="11"/>
        <v>0.38964842037383046</v>
      </c>
      <c r="Z19" s="147">
        <f t="shared" si="12"/>
        <v>2.5</v>
      </c>
      <c r="AA19" s="147">
        <f t="shared" si="13"/>
        <v>2.5</v>
      </c>
      <c r="AB19" s="147">
        <f t="shared" si="14"/>
        <v>2.5</v>
      </c>
      <c r="AC19" s="147">
        <f t="shared" si="15"/>
        <v>2.5</v>
      </c>
      <c r="AD19" s="147">
        <f t="shared" si="16"/>
        <v>5.9859966193766052</v>
      </c>
      <c r="AE19" s="147">
        <f t="shared" si="17"/>
        <v>8.718631816538382</v>
      </c>
      <c r="AF19" s="147">
        <f t="shared" si="18"/>
        <v>2.471761211932737</v>
      </c>
      <c r="AG19" s="147">
        <f t="shared" si="19"/>
        <v>2.821438133571859</v>
      </c>
      <c r="AH19" s="147">
        <f t="shared" si="20"/>
        <v>2.1452862867728926</v>
      </c>
      <c r="AI19" s="147">
        <f t="shared" si="21"/>
        <v>4.971761211932737</v>
      </c>
      <c r="AJ19" s="147">
        <f t="shared" si="22"/>
        <v>5.7717612119327368</v>
      </c>
      <c r="AK19" s="147">
        <f t="shared" si="23"/>
        <v>6.1214381335718588</v>
      </c>
      <c r="AL19" s="147">
        <f t="shared" si="24"/>
        <v>5.4452862867728919</v>
      </c>
      <c r="AM19" s="147">
        <f t="shared" si="102"/>
        <v>173.25734091919219</v>
      </c>
      <c r="AN19" s="147">
        <f t="shared" si="25"/>
        <v>163.3603049119603</v>
      </c>
      <c r="AO19" s="147">
        <f t="shared" si="25"/>
        <v>183.64507343334606</v>
      </c>
      <c r="AP19" s="147">
        <f t="shared" si="26"/>
        <v>0.36401188674877977</v>
      </c>
      <c r="AQ19" s="147">
        <f t="shared" si="27"/>
        <v>3.3454058699477547E-2</v>
      </c>
      <c r="AR19" s="147">
        <f t="shared" si="28"/>
        <v>3.3205879935462451E-2</v>
      </c>
      <c r="AS19" s="147">
        <f t="shared" si="29"/>
        <v>3.1560198865494826E-2</v>
      </c>
      <c r="AT19" s="147">
        <f t="shared" si="30"/>
        <v>4.1047874087320162E-6</v>
      </c>
      <c r="AU19" s="147">
        <f t="shared" si="31"/>
        <v>3.3826864032287253E-3</v>
      </c>
      <c r="AV19" s="147">
        <f t="shared" si="32"/>
        <v>3.14230965247213E-3</v>
      </c>
      <c r="AW19" s="147">
        <f t="shared" si="33"/>
        <v>3.1910322481536269E-3</v>
      </c>
      <c r="AX19" s="147">
        <f t="shared" si="103"/>
        <v>7.1633632819157944E-3</v>
      </c>
      <c r="AY19" s="147">
        <f t="shared" si="104"/>
        <v>7.6524775603715282E-3</v>
      </c>
      <c r="AZ19" s="147">
        <f t="shared" si="105"/>
        <v>6.2169056196764907E-3</v>
      </c>
      <c r="BA19" s="147">
        <f t="shared" si="106"/>
        <v>1.3015561226944654E-2</v>
      </c>
      <c r="BB19" s="147">
        <f t="shared" si="107"/>
        <v>1.225173622133615E-2</v>
      </c>
      <c r="BC19" s="147">
        <f t="shared" si="34"/>
        <v>2.2357834464416509E-2</v>
      </c>
      <c r="BD19" s="147">
        <f t="shared" si="35"/>
        <v>1.9441595186449133E-2</v>
      </c>
      <c r="BE19" s="147">
        <f t="shared" si="36"/>
        <v>2.4301993983061418E-2</v>
      </c>
      <c r="BF19" s="147">
        <f t="shared" si="37"/>
        <v>0</v>
      </c>
      <c r="BG19" s="147">
        <f t="shared" si="38"/>
        <v>0</v>
      </c>
      <c r="BH19" s="147">
        <f t="shared" si="39"/>
        <v>0</v>
      </c>
      <c r="BI19" s="147">
        <f t="shared" si="108"/>
        <v>2.9521197746332304E-2</v>
      </c>
      <c r="BJ19" s="147">
        <f t="shared" si="109"/>
        <v>2.7094072746820661E-2</v>
      </c>
      <c r="BK19" s="147">
        <f t="shared" si="110"/>
        <v>3.051889960273791E-2</v>
      </c>
      <c r="BL19" s="147">
        <f t="shared" si="40"/>
        <v>1.0037172160692713</v>
      </c>
      <c r="BM19" s="147">
        <f t="shared" si="41"/>
        <v>0.80103935169022644</v>
      </c>
      <c r="BN19" s="147">
        <f t="shared" si="42"/>
        <v>1.1278684354931923</v>
      </c>
      <c r="BO19" s="150">
        <f t="shared" si="111"/>
        <v>8.7150111637805552E-4</v>
      </c>
      <c r="BP19" s="150">
        <f t="shared" si="111"/>
        <v>7.3408877801001008E-4</v>
      </c>
      <c r="BQ19" s="150">
        <f t="shared" si="111"/>
        <v>9.3140323296199618E-4</v>
      </c>
      <c r="BR19" s="147">
        <f t="shared" si="43"/>
        <v>0</v>
      </c>
      <c r="BS19" s="147">
        <f t="shared" si="44"/>
        <v>0</v>
      </c>
      <c r="BT19" s="147">
        <f t="shared" si="45"/>
        <v>0</v>
      </c>
      <c r="BU19" s="147">
        <f t="shared" si="46"/>
        <v>6.0905261973075116E-2</v>
      </c>
      <c r="BV19" s="147">
        <f t="shared" si="47"/>
        <v>2.0301753991025039E-2</v>
      </c>
      <c r="BW19" s="147">
        <f t="shared" si="48"/>
        <v>2.5</v>
      </c>
      <c r="CA19" s="150">
        <f t="shared" si="49"/>
        <v>0</v>
      </c>
      <c r="CB19" s="150">
        <f t="shared" si="112"/>
        <v>0</v>
      </c>
      <c r="CC19" s="150">
        <f t="shared" si="113"/>
        <v>0</v>
      </c>
      <c r="CD19" s="150">
        <f t="shared" si="114"/>
        <v>0</v>
      </c>
      <c r="CE19" s="150">
        <f t="shared" si="50"/>
        <v>0</v>
      </c>
      <c r="CI19" s="152">
        <f t="shared" si="51"/>
        <v>5.5172981992335245E-2</v>
      </c>
      <c r="CJ19" s="152">
        <f t="shared" si="52"/>
        <v>5.5172981992335245E-2</v>
      </c>
      <c r="CK19" s="152">
        <f t="shared" si="53"/>
        <v>5.5172981992335245E-2</v>
      </c>
      <c r="CL19" s="152">
        <f t="shared" si="54"/>
        <v>5.5172981992335245E-2</v>
      </c>
      <c r="CM19" s="152">
        <f t="shared" si="55"/>
        <v>5.5172981992335245E-2</v>
      </c>
      <c r="CN19" s="152">
        <f t="shared" si="56"/>
        <v>5.5172981992335245E-2</v>
      </c>
      <c r="CO19" s="152">
        <f t="shared" si="57"/>
        <v>5.5172981992335245E-2</v>
      </c>
      <c r="CP19" s="152">
        <f t="shared" si="58"/>
        <v>5.5172981992335245E-2</v>
      </c>
      <c r="CQ19" s="152">
        <f t="shared" si="59"/>
        <v>5.1077749894155616E-2</v>
      </c>
      <c r="CR19" s="152">
        <f t="shared" si="60"/>
        <v>4.3113935442444309E-2</v>
      </c>
      <c r="CS19" s="152">
        <f t="shared" si="61"/>
        <v>3.5150120990733009E-2</v>
      </c>
      <c r="CT19" s="152">
        <f t="shared" si="62"/>
        <v>2.7186306539021703E-2</v>
      </c>
      <c r="CU19" s="152">
        <f t="shared" si="63"/>
        <v>1.9222492087310413E-2</v>
      </c>
      <c r="CV19" s="152">
        <f t="shared" si="64"/>
        <v>1.4569474010285173E-2</v>
      </c>
      <c r="CW19" s="152">
        <f t="shared" si="65"/>
        <v>1.4569474010285173E-2</v>
      </c>
      <c r="CX19" s="152">
        <f t="shared" si="66"/>
        <v>1.4569474010285173E-2</v>
      </c>
      <c r="CY19" s="152">
        <f t="shared" si="67"/>
        <v>1.4569474010285173E-2</v>
      </c>
      <c r="CZ19" s="152">
        <f t="shared" si="68"/>
        <v>1.4569474010285173E-2</v>
      </c>
      <c r="DA19" s="152">
        <f t="shared" si="69"/>
        <v>1.4569474010285173E-2</v>
      </c>
      <c r="DC19" s="154">
        <f t="shared" si="115"/>
        <v>7.1520320885834054E-3</v>
      </c>
      <c r="DD19" s="154">
        <f t="shared" si="116"/>
        <v>-6.9709318044106865E-10</v>
      </c>
      <c r="DE19" s="154">
        <f t="shared" si="117"/>
        <v>-6.9709318044106865E-10</v>
      </c>
      <c r="DF19" s="154">
        <f t="shared" si="118"/>
        <v>-6.9709318044106865E-10</v>
      </c>
      <c r="DG19" s="154">
        <f t="shared" si="119"/>
        <v>-6.9709318044106865E-10</v>
      </c>
      <c r="DH19" s="154">
        <f t="shared" si="120"/>
        <v>-6.9709318044106865E-10</v>
      </c>
      <c r="DI19" s="154">
        <f t="shared" si="121"/>
        <v>-6.9709318044106865E-10</v>
      </c>
      <c r="DJ19" s="154">
        <f t="shared" si="122"/>
        <v>-6.9709318044106865E-10</v>
      </c>
      <c r="DK19" s="154">
        <f t="shared" si="123"/>
        <v>-7.4158432938634861E-10</v>
      </c>
      <c r="DL19" s="154">
        <f t="shared" si="124"/>
        <v>-8.4666891460891527E-10</v>
      </c>
      <c r="DM19" s="154">
        <f t="shared" si="125"/>
        <v>-9.8645192713692168E-10</v>
      </c>
      <c r="DN19" s="154">
        <f t="shared" si="126"/>
        <v>-1.1815176678502984E-9</v>
      </c>
      <c r="DO19" s="154">
        <f t="shared" si="127"/>
        <v>-1.4727454185982901E-9</v>
      </c>
      <c r="DP19" s="154">
        <f t="shared" si="128"/>
        <v>-1.7205260766019908E-9</v>
      </c>
      <c r="DQ19" s="154">
        <f t="shared" si="129"/>
        <v>-1.7205260766019908E-9</v>
      </c>
      <c r="DR19" s="154">
        <f t="shared" si="130"/>
        <v>-1.7205260766019908E-9</v>
      </c>
      <c r="DS19" s="154">
        <f t="shared" si="131"/>
        <v>-1.7205260766019908E-9</v>
      </c>
      <c r="DT19" s="154">
        <f t="shared" si="132"/>
        <v>-1.7205260766019908E-9</v>
      </c>
      <c r="DU19" s="154">
        <f t="shared" si="133"/>
        <v>-1.7205260766019908E-9</v>
      </c>
      <c r="DW19" s="155">
        <f t="shared" si="70"/>
        <v>5.6152654970974269E-2</v>
      </c>
      <c r="DX19" s="155">
        <f t="shared" si="71"/>
        <v>1.8245103595840167E-2</v>
      </c>
      <c r="DY19" s="155">
        <f t="shared" si="72"/>
        <v>5.8718955072448002E-2</v>
      </c>
      <c r="DZ19" s="155">
        <f t="shared" si="73"/>
        <v>6.1716108684892693E-3</v>
      </c>
      <c r="EA19" s="156">
        <f t="shared" si="74"/>
        <v>5.6152654970974269E-2</v>
      </c>
      <c r="EB19" s="156">
        <f t="shared" si="75"/>
        <v>1.8245103595840167E-2</v>
      </c>
      <c r="EC19" s="156">
        <f t="shared" si="76"/>
        <v>5.1132214396935362E-2</v>
      </c>
      <c r="ED19" s="156">
        <f t="shared" si="77"/>
        <v>2.9521197746332349E-2</v>
      </c>
      <c r="EE19" s="156">
        <f t="shared" si="78"/>
        <v>4.3877050694163505E-2</v>
      </c>
      <c r="EF19" s="156">
        <f t="shared" si="79"/>
        <v>3.9507073896886215E-2</v>
      </c>
      <c r="EG19" s="156">
        <f t="shared" si="80"/>
        <v>3.4704249330607777E-2</v>
      </c>
      <c r="EH19" s="156">
        <f t="shared" si="81"/>
        <v>4.7766301342172517E-2</v>
      </c>
      <c r="EI19" s="156">
        <f t="shared" si="82"/>
        <v>2.4014705741840052E-2</v>
      </c>
      <c r="EJ19" s="156">
        <f t="shared" si="83"/>
        <v>5.393791221066177E-2</v>
      </c>
      <c r="EK19" s="156">
        <f t="shared" si="84"/>
        <v>1.2275604276810591E-2</v>
      </c>
      <c r="EL19" s="156">
        <f t="shared" si="85"/>
        <v>5.7752177492726375E-2</v>
      </c>
      <c r="EM19" s="156">
        <f t="shared" si="86"/>
        <v>-2.0795553430031316E-16</v>
      </c>
      <c r="EN19" s="156">
        <f t="shared" si="87"/>
        <v>5.9042395492664608E-2</v>
      </c>
      <c r="EO19" s="156">
        <f t="shared" si="88"/>
        <v>-1.2275604276810785E-2</v>
      </c>
      <c r="EP19" s="156">
        <f t="shared" si="89"/>
        <v>5.7752177492726334E-2</v>
      </c>
      <c r="EQ19" s="156">
        <f t="shared" si="90"/>
        <v>-2.4014705741840232E-2</v>
      </c>
      <c r="ER19" s="156">
        <f t="shared" si="91"/>
        <v>5.3937912210661694E-2</v>
      </c>
      <c r="ES19" s="156">
        <f t="shared" si="92"/>
        <v>-4.387705069416363E-2</v>
      </c>
      <c r="ET19" s="156">
        <f t="shared" si="93"/>
        <v>3.9507073896886069E-2</v>
      </c>
      <c r="EU19" s="156">
        <f t="shared" si="94"/>
        <v>-5.1132214396935383E-2</v>
      </c>
      <c r="EV19" s="156">
        <f t="shared" si="95"/>
        <v>2.9521197746332314E-2</v>
      </c>
      <c r="EW19" s="156">
        <f t="shared" si="96"/>
        <v>-5.6152654970974353E-2</v>
      </c>
      <c r="EX19" s="156">
        <f t="shared" si="97"/>
        <v>1.8245103595839925E-2</v>
      </c>
      <c r="EY19" s="156">
        <f t="shared" si="98"/>
        <v>-5.8718955072448009E-2</v>
      </c>
      <c r="EZ19" s="156">
        <f t="shared" si="99"/>
        <v>6.1716108684891861E-3</v>
      </c>
    </row>
    <row r="20" spans="1:156" ht="24.95" customHeight="1" thickBot="1" x14ac:dyDescent="0.25">
      <c r="A20" s="34"/>
      <c r="B20" s="78" t="s">
        <v>290</v>
      </c>
      <c r="C20" s="79">
        <v>220</v>
      </c>
      <c r="D20" s="106" t="s">
        <v>39</v>
      </c>
      <c r="E20" s="53"/>
      <c r="F20" s="46" t="s">
        <v>271</v>
      </c>
      <c r="G20" s="80">
        <v>30</v>
      </c>
      <c r="H20" s="48" t="s">
        <v>40</v>
      </c>
      <c r="I20" s="53"/>
      <c r="J20" s="81" t="s">
        <v>213</v>
      </c>
      <c r="K20" s="107">
        <f>K19/Io*100</f>
        <v>100</v>
      </c>
      <c r="L20" s="82" t="s">
        <v>214</v>
      </c>
      <c r="M20" s="49"/>
      <c r="N20" s="160"/>
      <c r="O20" s="158">
        <v>13</v>
      </c>
      <c r="P20" s="158">
        <f t="shared" si="100"/>
        <v>-3.0281462522101616</v>
      </c>
      <c r="Q20" s="147">
        <f t="shared" si="134"/>
        <v>0.11344640137963143</v>
      </c>
      <c r="R20" s="147">
        <f t="shared" si="4"/>
        <v>36.821509649402707</v>
      </c>
      <c r="S20" s="147">
        <f t="shared" si="5"/>
        <v>32.018704042958873</v>
      </c>
      <c r="T20" s="147">
        <f t="shared" si="6"/>
        <v>40.023380053698595</v>
      </c>
      <c r="U20" s="147">
        <f t="shared" si="7"/>
        <v>1</v>
      </c>
      <c r="V20" s="147">
        <f t="shared" si="8"/>
        <v>0</v>
      </c>
      <c r="W20" s="147">
        <f t="shared" si="9"/>
        <v>0.39107576351730561</v>
      </c>
      <c r="X20" s="147">
        <f t="shared" si="10"/>
        <v>0.44973712804490151</v>
      </c>
      <c r="Y20" s="147">
        <f t="shared" si="11"/>
        <v>0.35978970243592118</v>
      </c>
      <c r="Z20" s="147">
        <f t="shared" si="12"/>
        <v>2.5</v>
      </c>
      <c r="AA20" s="147">
        <f t="shared" si="13"/>
        <v>2.5</v>
      </c>
      <c r="AB20" s="147">
        <f t="shared" si="14"/>
        <v>2.5</v>
      </c>
      <c r="AC20" s="147">
        <f t="shared" si="15"/>
        <v>2.5</v>
      </c>
      <c r="AD20" s="147">
        <f t="shared" si="16"/>
        <v>6.884235045359782</v>
      </c>
      <c r="AE20" s="147">
        <f t="shared" si="17"/>
        <v>9.9879988138718563</v>
      </c>
      <c r="AF20" s="147">
        <f t="shared" si="18"/>
        <v>2.4822426413191856</v>
      </c>
      <c r="AG20" s="147">
        <f t="shared" si="19"/>
        <v>2.8334023574711988</v>
      </c>
      <c r="AH20" s="147">
        <f t="shared" si="20"/>
        <v>2.1543833090175877</v>
      </c>
      <c r="AI20" s="147">
        <f t="shared" si="21"/>
        <v>4.9822426413191856</v>
      </c>
      <c r="AJ20" s="147">
        <f t="shared" si="22"/>
        <v>5.7822426413191854</v>
      </c>
      <c r="AK20" s="147">
        <f t="shared" si="23"/>
        <v>6.1334023574711987</v>
      </c>
      <c r="AL20" s="147">
        <f t="shared" si="24"/>
        <v>5.4543833090175875</v>
      </c>
      <c r="AM20" s="147">
        <f t="shared" si="102"/>
        <v>172.94327859127264</v>
      </c>
      <c r="AN20" s="147">
        <f t="shared" si="25"/>
        <v>163.04164340072742</v>
      </c>
      <c r="AO20" s="147">
        <f t="shared" si="25"/>
        <v>183.33878338669862</v>
      </c>
      <c r="AP20" s="147">
        <f t="shared" si="26"/>
        <v>0.39517505161561717</v>
      </c>
      <c r="AQ20" s="147">
        <f t="shared" si="27"/>
        <v>3.638402357691279E-2</v>
      </c>
      <c r="AR20" s="147">
        <f t="shared" si="28"/>
        <v>3.611410888338247E-2</v>
      </c>
      <c r="AS20" s="147">
        <f t="shared" si="29"/>
        <v>3.4324296191665153E-2</v>
      </c>
      <c r="AT20" s="147">
        <f t="shared" si="30"/>
        <v>4.3474295348026838E-4</v>
      </c>
      <c r="AU20" s="147">
        <f t="shared" si="31"/>
        <v>3.9939040236478792E-3</v>
      </c>
      <c r="AV20" s="147">
        <f t="shared" si="32"/>
        <v>3.7095807816050724E-3</v>
      </c>
      <c r="AW20" s="147">
        <f t="shared" si="33"/>
        <v>3.7681666518247598E-3</v>
      </c>
      <c r="AX20" s="147">
        <f t="shared" si="103"/>
        <v>7.8095974509961863E-3</v>
      </c>
      <c r="AY20" s="147">
        <f t="shared" si="104"/>
        <v>8.3416833988970811E-3</v>
      </c>
      <c r="AZ20" s="147">
        <f t="shared" si="105"/>
        <v>6.7787398335980159E-3</v>
      </c>
      <c r="BA20" s="147">
        <f t="shared" si="106"/>
        <v>1.4171625701578799E-2</v>
      </c>
      <c r="BB20" s="147">
        <f t="shared" si="107"/>
        <v>1.3311762241745918E-2</v>
      </c>
      <c r="BC20" s="147">
        <f t="shared" si="34"/>
        <v>2.2336476633824476E-2</v>
      </c>
      <c r="BD20" s="147">
        <f t="shared" si="35"/>
        <v>1.9423023159847373E-2</v>
      </c>
      <c r="BE20" s="147">
        <f t="shared" si="36"/>
        <v>2.4278778949809218E-2</v>
      </c>
      <c r="BF20" s="147">
        <f t="shared" si="37"/>
        <v>0</v>
      </c>
      <c r="BG20" s="147">
        <f t="shared" si="38"/>
        <v>0</v>
      </c>
      <c r="BH20" s="147">
        <f t="shared" si="39"/>
        <v>0</v>
      </c>
      <c r="BI20" s="147">
        <f t="shared" si="108"/>
        <v>3.0146074084820663E-2</v>
      </c>
      <c r="BJ20" s="147">
        <f t="shared" si="109"/>
        <v>2.7764706558744454E-2</v>
      </c>
      <c r="BK20" s="147">
        <f t="shared" si="110"/>
        <v>3.1057518783407234E-2</v>
      </c>
      <c r="BL20" s="147">
        <f t="shared" si="40"/>
        <v>1.1100239578058329</v>
      </c>
      <c r="BM20" s="147">
        <f t="shared" si="41"/>
        <v>0.88898992214403783</v>
      </c>
      <c r="BN20" s="147">
        <f t="shared" si="42"/>
        <v>1.2430268777931905</v>
      </c>
      <c r="BO20" s="150">
        <f t="shared" si="111"/>
        <v>9.0878578272749594E-4</v>
      </c>
      <c r="BP20" s="150">
        <f t="shared" si="111"/>
        <v>7.7087893029318723E-4</v>
      </c>
      <c r="BQ20" s="150">
        <f t="shared" si="111"/>
        <v>9.6456947298169317E-4</v>
      </c>
      <c r="BR20" s="147">
        <f t="shared" si="43"/>
        <v>0</v>
      </c>
      <c r="BS20" s="147">
        <f t="shared" si="44"/>
        <v>0</v>
      </c>
      <c r="BT20" s="147">
        <f t="shared" si="45"/>
        <v>0</v>
      </c>
      <c r="BU20" s="147">
        <f t="shared" si="46"/>
        <v>6.5959750819965912E-2</v>
      </c>
      <c r="BV20" s="147">
        <f t="shared" si="47"/>
        <v>2.1986583606655306E-2</v>
      </c>
      <c r="BW20" s="147">
        <f t="shared" si="48"/>
        <v>2.5</v>
      </c>
      <c r="CA20" s="150">
        <f t="shared" si="49"/>
        <v>0</v>
      </c>
      <c r="CB20" s="150">
        <f t="shared" si="112"/>
        <v>0</v>
      </c>
      <c r="CC20" s="150">
        <f t="shared" si="113"/>
        <v>0</v>
      </c>
      <c r="CD20" s="150">
        <f t="shared" si="114"/>
        <v>0</v>
      </c>
      <c r="CE20" s="150">
        <f t="shared" si="50"/>
        <v>0</v>
      </c>
      <c r="CI20" s="152">
        <f t="shared" si="51"/>
        <v>6.0227470839226055E-2</v>
      </c>
      <c r="CJ20" s="152">
        <f t="shared" si="52"/>
        <v>6.0227470839226055E-2</v>
      </c>
      <c r="CK20" s="152">
        <f t="shared" si="53"/>
        <v>6.0227470839226055E-2</v>
      </c>
      <c r="CL20" s="152">
        <f t="shared" si="54"/>
        <v>6.0227470839226055E-2</v>
      </c>
      <c r="CM20" s="152">
        <f t="shared" si="55"/>
        <v>6.0227470839226055E-2</v>
      </c>
      <c r="CN20" s="152">
        <f t="shared" si="56"/>
        <v>6.0227470839226055E-2</v>
      </c>
      <c r="CO20" s="152">
        <f t="shared" si="57"/>
        <v>6.0227470839226055E-2</v>
      </c>
      <c r="CP20" s="152">
        <f t="shared" si="58"/>
        <v>6.0227470839226055E-2</v>
      </c>
      <c r="CQ20" s="152">
        <f t="shared" si="59"/>
        <v>5.5792378041082127E-2</v>
      </c>
      <c r="CR20" s="152">
        <f t="shared" si="60"/>
        <v>4.7167651707197528E-2</v>
      </c>
      <c r="CS20" s="152">
        <f t="shared" si="61"/>
        <v>3.8542925373312935E-2</v>
      </c>
      <c r="CT20" s="152">
        <f t="shared" si="62"/>
        <v>2.9918199039428335E-2</v>
      </c>
      <c r="CU20" s="152">
        <f t="shared" si="63"/>
        <v>2.1293472705543749E-2</v>
      </c>
      <c r="CV20" s="152">
        <f t="shared" si="64"/>
        <v>1.6254303625915442E-2</v>
      </c>
      <c r="CW20" s="152">
        <f t="shared" si="65"/>
        <v>1.6254303625915442E-2</v>
      </c>
      <c r="CX20" s="152">
        <f t="shared" si="66"/>
        <v>1.6254303625915442E-2</v>
      </c>
      <c r="CY20" s="152">
        <f t="shared" si="67"/>
        <v>1.6254303625915442E-2</v>
      </c>
      <c r="CZ20" s="152">
        <f t="shared" si="68"/>
        <v>1.6254303625915442E-2</v>
      </c>
      <c r="DA20" s="152">
        <f t="shared" si="69"/>
        <v>1.6254303625915442E-2</v>
      </c>
      <c r="DC20" s="154">
        <f t="shared" si="115"/>
        <v>8.3247541172182474E-3</v>
      </c>
      <c r="DD20" s="154">
        <f t="shared" si="116"/>
        <v>-6.8075060024979059E-10</v>
      </c>
      <c r="DE20" s="154">
        <f t="shared" si="117"/>
        <v>-6.8075060024979059E-10</v>
      </c>
      <c r="DF20" s="154">
        <f t="shared" si="118"/>
        <v>-6.8075060024979059E-10</v>
      </c>
      <c r="DG20" s="154">
        <f t="shared" si="119"/>
        <v>-6.8075060024979059E-10</v>
      </c>
      <c r="DH20" s="154">
        <f t="shared" si="120"/>
        <v>-6.8075060024979059E-10</v>
      </c>
      <c r="DI20" s="154">
        <f t="shared" si="121"/>
        <v>-6.8075060024979059E-10</v>
      </c>
      <c r="DJ20" s="154">
        <f t="shared" si="122"/>
        <v>-6.8075060024979059E-10</v>
      </c>
      <c r="DK20" s="154">
        <f t="shared" si="123"/>
        <v>-7.2432821597411873E-10</v>
      </c>
      <c r="DL20" s="154">
        <f t="shared" si="124"/>
        <v>-8.2731701684863114E-10</v>
      </c>
      <c r="DM20" s="154">
        <f t="shared" si="125"/>
        <v>-9.6444719954380147E-10</v>
      </c>
      <c r="DN20" s="154">
        <f t="shared" si="126"/>
        <v>-1.1560689664752187E-9</v>
      </c>
      <c r="DO20" s="154">
        <f t="shared" si="127"/>
        <v>-1.4427158193119919E-9</v>
      </c>
      <c r="DP20" s="154">
        <f t="shared" si="128"/>
        <v>-1.6871294669023079E-9</v>
      </c>
      <c r="DQ20" s="154">
        <f t="shared" si="129"/>
        <v>-1.6871294669023079E-9</v>
      </c>
      <c r="DR20" s="154">
        <f t="shared" si="130"/>
        <v>-1.6871294669023079E-9</v>
      </c>
      <c r="DS20" s="154">
        <f t="shared" si="131"/>
        <v>-1.6871294669023079E-9</v>
      </c>
      <c r="DT20" s="154">
        <f t="shared" si="132"/>
        <v>-1.6871294669023079E-9</v>
      </c>
      <c r="DU20" s="154">
        <f t="shared" si="133"/>
        <v>-1.6871294669023079E-9</v>
      </c>
      <c r="DW20" s="155">
        <f t="shared" si="70"/>
        <v>5.6833880451781248E-2</v>
      </c>
      <c r="DX20" s="155">
        <f t="shared" si="71"/>
        <v>2.0125932616965138E-2</v>
      </c>
      <c r="DY20" s="155">
        <f t="shared" si="72"/>
        <v>5.9904581539638298E-2</v>
      </c>
      <c r="DZ20" s="155">
        <f t="shared" si="73"/>
        <v>6.8252649377742178E-3</v>
      </c>
      <c r="EA20" s="156">
        <f t="shared" si="74"/>
        <v>5.6833880451781248E-2</v>
      </c>
      <c r="EB20" s="156">
        <f t="shared" si="75"/>
        <v>2.0125932616965138E-2</v>
      </c>
      <c r="EC20" s="156">
        <f t="shared" si="76"/>
        <v>5.0849882015958518E-2</v>
      </c>
      <c r="ED20" s="156">
        <f t="shared" si="77"/>
        <v>3.2394947597936978E-2</v>
      </c>
      <c r="EE20" s="156">
        <f t="shared" si="78"/>
        <v>4.2259325216640838E-2</v>
      </c>
      <c r="EF20" s="156">
        <f t="shared" si="79"/>
        <v>4.3003401762467204E-2</v>
      </c>
      <c r="EG20" s="156">
        <f t="shared" si="80"/>
        <v>3.1502560882278922E-2</v>
      </c>
      <c r="EH20" s="156">
        <f t="shared" si="81"/>
        <v>5.140750712462426E-2</v>
      </c>
      <c r="EI20" s="156">
        <f t="shared" si="82"/>
        <v>1.9130979358892838E-2</v>
      </c>
      <c r="EJ20" s="156">
        <f t="shared" si="83"/>
        <v>5.717647033246806E-2</v>
      </c>
      <c r="EK20" s="156">
        <f t="shared" si="84"/>
        <v>5.7787463123801022E-3</v>
      </c>
      <c r="EL20" s="156">
        <f t="shared" si="85"/>
        <v>6.0014575079451633E-2</v>
      </c>
      <c r="EM20" s="156">
        <f t="shared" si="86"/>
        <v>-7.8697045213505651E-3</v>
      </c>
      <c r="EN20" s="156">
        <f t="shared" si="87"/>
        <v>5.9776340483979257E-2</v>
      </c>
      <c r="EO20" s="156">
        <f t="shared" si="88"/>
        <v>-2.1114755320997915E-2</v>
      </c>
      <c r="EP20" s="156">
        <f t="shared" si="89"/>
        <v>5.6473978420546703E-2</v>
      </c>
      <c r="EQ20" s="156">
        <f t="shared" si="90"/>
        <v>-3.3277466498739881E-2</v>
      </c>
      <c r="ER20" s="156">
        <f t="shared" si="91"/>
        <v>5.0276767540636785E-2</v>
      </c>
      <c r="ES20" s="156">
        <f t="shared" si="92"/>
        <v>-5.1949473008624215E-2</v>
      </c>
      <c r="ET20" s="156">
        <f t="shared" si="93"/>
        <v>3.0600578181403826E-2</v>
      </c>
      <c r="EU20" s="156">
        <f t="shared" si="94"/>
        <v>-5.7501643706410643E-2</v>
      </c>
      <c r="EV20" s="156">
        <f t="shared" si="95"/>
        <v>1.8130198619182018E-2</v>
      </c>
      <c r="EW20" s="156">
        <f t="shared" si="96"/>
        <v>-6.0106287598321519E-2</v>
      </c>
      <c r="EX20" s="156">
        <f t="shared" si="97"/>
        <v>4.7304674248793283E-3</v>
      </c>
      <c r="EY20" s="156">
        <f t="shared" si="98"/>
        <v>-5.962989097594238E-2</v>
      </c>
      <c r="EZ20" s="156">
        <f t="shared" si="99"/>
        <v>-8.9117469166942187E-3</v>
      </c>
    </row>
    <row r="21" spans="1:156" ht="24.95" customHeight="1" thickBot="1" x14ac:dyDescent="0.25">
      <c r="A21" s="34"/>
      <c r="B21" s="130"/>
      <c r="C21" s="131"/>
      <c r="D21" s="215"/>
      <c r="E21" s="53"/>
      <c r="F21" s="83" t="s">
        <v>68</v>
      </c>
      <c r="G21" s="84">
        <f>(ROVP_H+ROVP_L)/ROVP_L*Nps</f>
        <v>18</v>
      </c>
      <c r="H21" s="86" t="s">
        <v>66</v>
      </c>
      <c r="I21" s="53"/>
      <c r="J21" s="136"/>
      <c r="K21" s="138"/>
      <c r="L21" s="137"/>
      <c r="M21" s="49"/>
      <c r="N21" s="160"/>
      <c r="O21" s="158">
        <v>14</v>
      </c>
      <c r="P21" s="158">
        <f t="shared" si="100"/>
        <v>-3.0194196059501901</v>
      </c>
      <c r="Q21" s="147">
        <f t="shared" si="134"/>
        <v>0.12217304763960307</v>
      </c>
      <c r="R21" s="147">
        <f t="shared" si="4"/>
        <v>39.640334004644643</v>
      </c>
      <c r="S21" s="147">
        <f t="shared" si="5"/>
        <v>34.469855656212737</v>
      </c>
      <c r="T21" s="147">
        <f t="shared" si="6"/>
        <v>43.087319570265919</v>
      </c>
      <c r="U21" s="147">
        <f t="shared" si="7"/>
        <v>1</v>
      </c>
      <c r="V21" s="147">
        <f t="shared" si="8"/>
        <v>0</v>
      </c>
      <c r="W21" s="147">
        <f t="shared" si="9"/>
        <v>0.36326636395931372</v>
      </c>
      <c r="X21" s="147">
        <f t="shared" si="10"/>
        <v>0.41775631855321071</v>
      </c>
      <c r="Y21" s="147">
        <f t="shared" si="11"/>
        <v>0.33420505484256857</v>
      </c>
      <c r="Z21" s="147">
        <f t="shared" si="12"/>
        <v>2.5</v>
      </c>
      <c r="AA21" s="147">
        <f t="shared" si="13"/>
        <v>2.5</v>
      </c>
      <c r="AB21" s="147">
        <f t="shared" si="14"/>
        <v>2.5</v>
      </c>
      <c r="AC21" s="147">
        <f t="shared" si="15"/>
        <v>2.5</v>
      </c>
      <c r="AD21" s="147">
        <f t="shared" si="16"/>
        <v>7.8278059994911615</v>
      </c>
      <c r="AE21" s="147">
        <f t="shared" si="17"/>
        <v>11.315122752861914</v>
      </c>
      <c r="AF21" s="147">
        <f t="shared" si="18"/>
        <v>2.492713654386812</v>
      </c>
      <c r="AG21" s="147">
        <f t="shared" si="19"/>
        <v>2.8453546914683123</v>
      </c>
      <c r="AH21" s="147">
        <f t="shared" si="20"/>
        <v>2.163471290750675</v>
      </c>
      <c r="AI21" s="147">
        <f t="shared" si="21"/>
        <v>4.9927136543868116</v>
      </c>
      <c r="AJ21" s="147">
        <f t="shared" si="22"/>
        <v>5.7927136543868114</v>
      </c>
      <c r="AK21" s="147">
        <f t="shared" si="23"/>
        <v>6.1453546914683121</v>
      </c>
      <c r="AL21" s="147">
        <f t="shared" si="24"/>
        <v>5.4634712907506744</v>
      </c>
      <c r="AM21" s="147">
        <f t="shared" si="102"/>
        <v>172.63066321994043</v>
      </c>
      <c r="AN21" s="147">
        <f t="shared" si="25"/>
        <v>162.72453750933448</v>
      </c>
      <c r="AO21" s="147">
        <f t="shared" si="25"/>
        <v>183.03381619172035</v>
      </c>
      <c r="AP21" s="147">
        <f t="shared" si="26"/>
        <v>0.42644953528387092</v>
      </c>
      <c r="AQ21" s="147">
        <f t="shared" si="27"/>
        <v>3.9334587499432826E-2</v>
      </c>
      <c r="AR21" s="147">
        <f t="shared" si="28"/>
        <v>3.9042784062476299E-2</v>
      </c>
      <c r="AS21" s="147">
        <f t="shared" si="29"/>
        <v>3.7107826435232916E-2</v>
      </c>
      <c r="AT21" s="147">
        <f t="shared" si="30"/>
        <v>5.0811299578305119E-4</v>
      </c>
      <c r="AU21" s="147">
        <f t="shared" si="31"/>
        <v>4.6595035295722564E-3</v>
      </c>
      <c r="AV21" s="147">
        <f t="shared" si="32"/>
        <v>4.3272013625619927E-3</v>
      </c>
      <c r="AW21" s="147">
        <f t="shared" si="33"/>
        <v>4.3967812893822514E-3</v>
      </c>
      <c r="AX21" s="147">
        <f t="shared" si="103"/>
        <v>8.4632064693251335E-3</v>
      </c>
      <c r="AY21" s="147">
        <f t="shared" si="104"/>
        <v>9.0385807148267543E-3</v>
      </c>
      <c r="AZ21" s="147">
        <f t="shared" si="105"/>
        <v>7.347134530632334E-3</v>
      </c>
      <c r="BA21" s="147">
        <f t="shared" si="106"/>
        <v>1.5338217086311858E-2</v>
      </c>
      <c r="BB21" s="147">
        <f t="shared" si="107"/>
        <v>1.4377278275222975E-2</v>
      </c>
      <c r="BC21" s="147">
        <f t="shared" si="34"/>
        <v>2.23134177940576E-2</v>
      </c>
      <c r="BD21" s="147">
        <f t="shared" si="35"/>
        <v>1.9402971994832697E-2</v>
      </c>
      <c r="BE21" s="147">
        <f t="shared" si="36"/>
        <v>2.425371499354087E-2</v>
      </c>
      <c r="BF21" s="147">
        <f t="shared" si="37"/>
        <v>0</v>
      </c>
      <c r="BG21" s="147">
        <f t="shared" si="38"/>
        <v>0</v>
      </c>
      <c r="BH21" s="147">
        <f t="shared" si="39"/>
        <v>0</v>
      </c>
      <c r="BI21" s="147">
        <f t="shared" si="108"/>
        <v>3.0776624263382735E-2</v>
      </c>
      <c r="BJ21" s="147">
        <f t="shared" si="109"/>
        <v>2.8441552709659451E-2</v>
      </c>
      <c r="BK21" s="147">
        <f t="shared" si="110"/>
        <v>3.1600849524173205E-2</v>
      </c>
      <c r="BL21" s="147">
        <f t="shared" si="40"/>
        <v>1.2199956653359421</v>
      </c>
      <c r="BM21" s="147">
        <f t="shared" si="41"/>
        <v>0.98037621654052753</v>
      </c>
      <c r="BN21" s="147">
        <f t="shared" si="42"/>
        <v>1.3615959021399366</v>
      </c>
      <c r="BO21" s="150">
        <f t="shared" si="111"/>
        <v>9.4720060104943888E-4</v>
      </c>
      <c r="BP21" s="150">
        <f t="shared" si="111"/>
        <v>8.0892192053633682E-4</v>
      </c>
      <c r="BQ21" s="150">
        <f t="shared" si="111"/>
        <v>9.9861369064943779E-4</v>
      </c>
      <c r="BR21" s="147">
        <f t="shared" si="43"/>
        <v>0</v>
      </c>
      <c r="BS21" s="147">
        <f t="shared" si="44"/>
        <v>0</v>
      </c>
      <c r="BT21" s="147">
        <f t="shared" si="45"/>
        <v>0</v>
      </c>
      <c r="BU21" s="147">
        <f t="shared" si="46"/>
        <v>7.1009216576458201E-2</v>
      </c>
      <c r="BV21" s="147">
        <f t="shared" si="47"/>
        <v>2.3669738858819404E-2</v>
      </c>
      <c r="BW21" s="147">
        <f t="shared" si="48"/>
        <v>2.5</v>
      </c>
      <c r="CA21" s="150">
        <f t="shared" si="49"/>
        <v>0</v>
      </c>
      <c r="CB21" s="150">
        <f t="shared" si="112"/>
        <v>0</v>
      </c>
      <c r="CC21" s="150">
        <f t="shared" si="113"/>
        <v>0</v>
      </c>
      <c r="CD21" s="150">
        <f t="shared" si="114"/>
        <v>0</v>
      </c>
      <c r="CE21" s="150">
        <f t="shared" si="50"/>
        <v>0</v>
      </c>
      <c r="CI21" s="152">
        <f t="shared" si="51"/>
        <v>6.5276936595718343E-2</v>
      </c>
      <c r="CJ21" s="152">
        <f t="shared" si="52"/>
        <v>6.5276936595718343E-2</v>
      </c>
      <c r="CK21" s="152">
        <f t="shared" si="53"/>
        <v>6.5276936595718343E-2</v>
      </c>
      <c r="CL21" s="152">
        <f t="shared" si="54"/>
        <v>6.5276936595718343E-2</v>
      </c>
      <c r="CM21" s="152">
        <f t="shared" si="55"/>
        <v>6.5276936595718343E-2</v>
      </c>
      <c r="CN21" s="152">
        <f t="shared" si="56"/>
        <v>6.5276936595718343E-2</v>
      </c>
      <c r="CO21" s="152">
        <f t="shared" si="57"/>
        <v>6.5276936595718343E-2</v>
      </c>
      <c r="CP21" s="152">
        <f t="shared" si="58"/>
        <v>6.5276936595718343E-2</v>
      </c>
      <c r="CQ21" s="152">
        <f t="shared" si="59"/>
        <v>6.0502320847097862E-2</v>
      </c>
      <c r="CR21" s="152">
        <f t="shared" si="60"/>
        <v>5.1217339437342274E-2</v>
      </c>
      <c r="CS21" s="152">
        <f t="shared" si="61"/>
        <v>4.19323580275867E-2</v>
      </c>
      <c r="CT21" s="152">
        <f t="shared" si="62"/>
        <v>3.2647376617831125E-2</v>
      </c>
      <c r="CU21" s="152">
        <f t="shared" si="63"/>
        <v>2.3362395208075558E-2</v>
      </c>
      <c r="CV21" s="152">
        <f t="shared" si="64"/>
        <v>1.7937458878079536E-2</v>
      </c>
      <c r="CW21" s="152">
        <f t="shared" si="65"/>
        <v>1.7937458878079536E-2</v>
      </c>
      <c r="CX21" s="152">
        <f t="shared" si="66"/>
        <v>1.7937458878079536E-2</v>
      </c>
      <c r="CY21" s="152">
        <f t="shared" si="67"/>
        <v>1.7937458878079536E-2</v>
      </c>
      <c r="CZ21" s="152">
        <f t="shared" si="68"/>
        <v>1.7937458878079536E-2</v>
      </c>
      <c r="DA21" s="152">
        <f t="shared" si="69"/>
        <v>1.7937458878079536E-2</v>
      </c>
      <c r="DC21" s="154">
        <f t="shared" si="115"/>
        <v>9.5576455408211847E-3</v>
      </c>
      <c r="DD21" s="154">
        <f t="shared" si="116"/>
        <v>-6.6518789102028672E-10</v>
      </c>
      <c r="DE21" s="154">
        <f t="shared" si="117"/>
        <v>-6.6518789102028672E-10</v>
      </c>
      <c r="DF21" s="154">
        <f t="shared" si="118"/>
        <v>-6.6518789102028672E-10</v>
      </c>
      <c r="DG21" s="154">
        <f t="shared" si="119"/>
        <v>-6.6518789102028672E-10</v>
      </c>
      <c r="DH21" s="154">
        <f t="shared" si="120"/>
        <v>-6.6518789102028672E-10</v>
      </c>
      <c r="DI21" s="154">
        <f t="shared" si="121"/>
        <v>-6.6518789102028672E-10</v>
      </c>
      <c r="DJ21" s="154">
        <f t="shared" si="122"/>
        <v>-6.6518789102028672E-10</v>
      </c>
      <c r="DK21" s="154">
        <f t="shared" si="123"/>
        <v>-7.0789001221412672E-10</v>
      </c>
      <c r="DL21" s="154">
        <f t="shared" si="124"/>
        <v>-8.0886764628838641E-10</v>
      </c>
      <c r="DM21" s="154">
        <f t="shared" si="125"/>
        <v>-9.4344644900081523E-10</v>
      </c>
      <c r="DN21" s="154">
        <f t="shared" si="126"/>
        <v>-1.1317454172240964E-9</v>
      </c>
      <c r="DO21" s="154">
        <f t="shared" si="127"/>
        <v>-1.4139505490419237E-9</v>
      </c>
      <c r="DP21" s="154">
        <f t="shared" si="128"/>
        <v>-1.6550790269204656E-9</v>
      </c>
      <c r="DQ21" s="154">
        <f t="shared" si="129"/>
        <v>-1.6550790269204656E-9</v>
      </c>
      <c r="DR21" s="154">
        <f t="shared" si="130"/>
        <v>-1.6550790269204656E-9</v>
      </c>
      <c r="DS21" s="154">
        <f t="shared" si="131"/>
        <v>-1.6550790269204656E-9</v>
      </c>
      <c r="DT21" s="154">
        <f t="shared" si="132"/>
        <v>-1.6550790269204656E-9</v>
      </c>
      <c r="DU21" s="154">
        <f t="shared" si="133"/>
        <v>-1.6550790269204656E-9</v>
      </c>
      <c r="DW21" s="155">
        <f t="shared" si="70"/>
        <v>5.7464908011905957E-2</v>
      </c>
      <c r="DX21" s="155">
        <f t="shared" si="71"/>
        <v>2.2058711462389233E-2</v>
      </c>
      <c r="DY21" s="155">
        <f t="shared" si="72"/>
        <v>6.1094439946262936E-2</v>
      </c>
      <c r="DZ21" s="155">
        <f t="shared" si="73"/>
        <v>7.5014539824107707E-3</v>
      </c>
      <c r="EA21" s="156">
        <f t="shared" si="74"/>
        <v>5.7464908011905957E-2</v>
      </c>
      <c r="EB21" s="156">
        <f t="shared" si="75"/>
        <v>2.2058711462389233E-2</v>
      </c>
      <c r="EC21" s="156">
        <f t="shared" si="76"/>
        <v>5.0421469363328308E-2</v>
      </c>
      <c r="ED21" s="156">
        <f t="shared" si="77"/>
        <v>3.5305492935812414E-2</v>
      </c>
      <c r="EE21" s="156">
        <f t="shared" si="78"/>
        <v>4.0382564459681108E-2</v>
      </c>
      <c r="EF21" s="156">
        <f t="shared" si="79"/>
        <v>4.6454826356983142E-2</v>
      </c>
      <c r="EG21" s="156">
        <f t="shared" si="80"/>
        <v>2.7944590059258777E-2</v>
      </c>
      <c r="EH21" s="156">
        <f t="shared" si="81"/>
        <v>5.484434602233608E-2</v>
      </c>
      <c r="EI21" s="156">
        <f t="shared" si="82"/>
        <v>1.3846468154385755E-2</v>
      </c>
      <c r="EJ21" s="156">
        <f t="shared" si="83"/>
        <v>5.9975642754766176E-2</v>
      </c>
      <c r="EK21" s="156">
        <f t="shared" si="84"/>
        <v>-1.0742523108243007E-3</v>
      </c>
      <c r="EL21" s="156">
        <f t="shared" si="85"/>
        <v>6.1543873668874982E-2</v>
      </c>
      <c r="EM21" s="156">
        <f t="shared" si="86"/>
        <v>-1.5931153006655627E-2</v>
      </c>
      <c r="EN21" s="156">
        <f t="shared" si="87"/>
        <v>5.9455872443992301E-2</v>
      </c>
      <c r="EO21" s="156">
        <f t="shared" si="88"/>
        <v>-2.984160704318959E-2</v>
      </c>
      <c r="EP21" s="156">
        <f t="shared" si="89"/>
        <v>5.3835684199958052E-2</v>
      </c>
      <c r="EQ21" s="156">
        <f t="shared" si="90"/>
        <v>-4.1979214551773447E-2</v>
      </c>
      <c r="ER21" s="156">
        <f t="shared" si="91"/>
        <v>4.5017196156734676E-2</v>
      </c>
      <c r="ES21" s="156">
        <f t="shared" si="92"/>
        <v>-5.8199739870538086E-2</v>
      </c>
      <c r="ET21" s="156">
        <f t="shared" si="93"/>
        <v>2.003977752370157E-2</v>
      </c>
      <c r="EU21" s="156">
        <f t="shared" si="94"/>
        <v>-6.1319019832687324E-2</v>
      </c>
      <c r="EV21" s="156">
        <f t="shared" si="95"/>
        <v>5.3647190938812938E-3</v>
      </c>
      <c r="EW21" s="156">
        <f t="shared" si="96"/>
        <v>-6.0795425895641075E-2</v>
      </c>
      <c r="EX21" s="156">
        <f t="shared" si="97"/>
        <v>-9.6290495047730539E-3</v>
      </c>
      <c r="EY21" s="156">
        <f t="shared" si="98"/>
        <v>-5.6660064014651845E-2</v>
      </c>
      <c r="EZ21" s="156">
        <f t="shared" si="99"/>
        <v>-2.4050770259043897E-2</v>
      </c>
    </row>
    <row r="22" spans="1:156" ht="24.95" customHeight="1" x14ac:dyDescent="0.2">
      <c r="A22" s="34"/>
      <c r="B22" s="135" t="s">
        <v>191</v>
      </c>
      <c r="C22" s="61">
        <f>SUM(BM7:BM370)/360/(SQRT(SUM(BP7:BP370)/360)*Vinmin)</f>
        <v>0.92793950618198817</v>
      </c>
      <c r="D22" s="214"/>
      <c r="E22" s="53"/>
      <c r="F22" s="133" t="s">
        <v>296</v>
      </c>
      <c r="G22" s="134">
        <f>V_TRIAC</f>
        <v>18</v>
      </c>
      <c r="H22" s="48" t="s">
        <v>295</v>
      </c>
      <c r="I22" s="53"/>
      <c r="J22" s="46" t="s">
        <v>209</v>
      </c>
      <c r="K22" s="44">
        <v>40</v>
      </c>
      <c r="L22" s="48" t="s">
        <v>207</v>
      </c>
      <c r="M22" s="49"/>
      <c r="N22" s="160"/>
      <c r="O22" s="158">
        <v>15</v>
      </c>
      <c r="P22" s="158">
        <f t="shared" si="100"/>
        <v>-3.0106929596902186</v>
      </c>
      <c r="Q22" s="147">
        <f t="shared" si="134"/>
        <v>0.1308996938995747</v>
      </c>
      <c r="R22" s="147">
        <f t="shared" si="4"/>
        <v>42.456139594978339</v>
      </c>
      <c r="S22" s="147">
        <f t="shared" si="5"/>
        <v>36.918382256502902</v>
      </c>
      <c r="T22" s="147">
        <f t="shared" si="6"/>
        <v>46.147977820628626</v>
      </c>
      <c r="U22" s="147">
        <f t="shared" si="7"/>
        <v>1</v>
      </c>
      <c r="V22" s="147">
        <f t="shared" si="8"/>
        <v>0</v>
      </c>
      <c r="W22" s="147">
        <f t="shared" si="9"/>
        <v>0.33917355975773206</v>
      </c>
      <c r="X22" s="147">
        <f t="shared" si="10"/>
        <v>0.39004959372139192</v>
      </c>
      <c r="Y22" s="147">
        <f t="shared" si="11"/>
        <v>0.31203967497711355</v>
      </c>
      <c r="Z22" s="147">
        <f t="shared" si="12"/>
        <v>2.5</v>
      </c>
      <c r="AA22" s="147">
        <f t="shared" si="13"/>
        <v>2.5</v>
      </c>
      <c r="AB22" s="147">
        <f t="shared" si="14"/>
        <v>2.5</v>
      </c>
      <c r="AC22" s="147">
        <f t="shared" si="15"/>
        <v>2.5</v>
      </c>
      <c r="AD22" s="147">
        <f t="shared" si="16"/>
        <v>8.8143538977115146</v>
      </c>
      <c r="AE22" s="147">
        <f t="shared" si="17"/>
        <v>12.696540401126409</v>
      </c>
      <c r="AF22" s="147">
        <f t="shared" si="18"/>
        <v>2.5031734537274306</v>
      </c>
      <c r="AG22" s="147">
        <f t="shared" si="19"/>
        <v>2.8572942253466902</v>
      </c>
      <c r="AH22" s="147">
        <f t="shared" si="20"/>
        <v>2.1725495398871595</v>
      </c>
      <c r="AI22" s="147">
        <f t="shared" si="21"/>
        <v>5.0031734537274311</v>
      </c>
      <c r="AJ22" s="147">
        <f t="shared" si="22"/>
        <v>5.8031734537274309</v>
      </c>
      <c r="AK22" s="147">
        <f t="shared" si="23"/>
        <v>6.15729422534669</v>
      </c>
      <c r="AL22" s="147">
        <f t="shared" si="24"/>
        <v>5.4725495398871589</v>
      </c>
      <c r="AM22" s="147">
        <f t="shared" si="102"/>
        <v>172.31950896757894</v>
      </c>
      <c r="AN22" s="147">
        <f t="shared" si="25"/>
        <v>162.40900035010011</v>
      </c>
      <c r="AO22" s="147">
        <f t="shared" si="25"/>
        <v>182.7301868555802</v>
      </c>
      <c r="AP22" s="147">
        <f t="shared" si="26"/>
        <v>0.45783174684204209</v>
      </c>
      <c r="AQ22" s="147">
        <f t="shared" si="27"/>
        <v>4.2305452958569287E-2</v>
      </c>
      <c r="AR22" s="147">
        <f t="shared" si="28"/>
        <v>4.1991610171340565E-2</v>
      </c>
      <c r="AS22" s="147">
        <f t="shared" si="29"/>
        <v>3.9910508929911499E-2</v>
      </c>
      <c r="AT22" s="147">
        <f t="shared" si="30"/>
        <v>5.8776510826061095E-4</v>
      </c>
      <c r="AU22" s="147">
        <f t="shared" si="31"/>
        <v>5.3802154515256474E-3</v>
      </c>
      <c r="AV22" s="147">
        <f t="shared" si="32"/>
        <v>4.9958301678372612E-3</v>
      </c>
      <c r="AW22" s="147">
        <f t="shared" si="33"/>
        <v>5.0775866211273391E-3</v>
      </c>
      <c r="AX22" s="147">
        <f t="shared" si="103"/>
        <v>9.1241359265063892E-3</v>
      </c>
      <c r="AY22" s="147">
        <f t="shared" si="104"/>
        <v>9.7431096244897271E-3</v>
      </c>
      <c r="AZ22" s="147">
        <f t="shared" si="105"/>
        <v>7.9220441204201023E-3</v>
      </c>
      <c r="BA22" s="147">
        <f t="shared" si="106"/>
        <v>1.6515222497405418E-2</v>
      </c>
      <c r="BB22" s="147">
        <f t="shared" si="107"/>
        <v>1.5448166855105671E-2</v>
      </c>
      <c r="BC22" s="147">
        <f t="shared" si="34"/>
        <v>2.2288659701135794E-2</v>
      </c>
      <c r="BD22" s="147">
        <f t="shared" si="35"/>
        <v>1.9381443218378952E-2</v>
      </c>
      <c r="BE22" s="147">
        <f t="shared" si="36"/>
        <v>2.422680402297369E-2</v>
      </c>
      <c r="BF22" s="147">
        <f t="shared" si="37"/>
        <v>0</v>
      </c>
      <c r="BG22" s="147">
        <f t="shared" si="38"/>
        <v>0</v>
      </c>
      <c r="BH22" s="147">
        <f t="shared" si="39"/>
        <v>0</v>
      </c>
      <c r="BI22" s="147">
        <f t="shared" si="108"/>
        <v>3.1412795627642182E-2</v>
      </c>
      <c r="BJ22" s="147">
        <f t="shared" si="109"/>
        <v>2.9124552842868679E-2</v>
      </c>
      <c r="BK22" s="147">
        <f t="shared" si="110"/>
        <v>3.2148848143393791E-2</v>
      </c>
      <c r="BL22" s="147">
        <f t="shared" si="40"/>
        <v>1.3336660362357016</v>
      </c>
      <c r="BM22" s="147">
        <f t="shared" si="41"/>
        <v>1.0752313749027442</v>
      </c>
      <c r="BN22" s="147">
        <f t="shared" si="42"/>
        <v>1.4836043310800944</v>
      </c>
      <c r="BO22" s="150">
        <f t="shared" si="111"/>
        <v>9.8676372914401566E-4</v>
      </c>
      <c r="BP22" s="150">
        <f t="shared" si="111"/>
        <v>8.4823957829705009E-4</v>
      </c>
      <c r="BQ22" s="150">
        <f t="shared" si="111"/>
        <v>1.0335484369469944E-3</v>
      </c>
      <c r="BR22" s="147">
        <f t="shared" si="43"/>
        <v>0</v>
      </c>
      <c r="BS22" s="147">
        <f t="shared" si="44"/>
        <v>0</v>
      </c>
      <c r="BT22" s="147">
        <f t="shared" si="45"/>
        <v>0</v>
      </c>
      <c r="BU22" s="147">
        <f t="shared" si="46"/>
        <v>7.6053274706184851E-2</v>
      </c>
      <c r="BV22" s="147">
        <f t="shared" si="47"/>
        <v>2.5351091568728282E-2</v>
      </c>
      <c r="BW22" s="147">
        <f t="shared" si="48"/>
        <v>2.5</v>
      </c>
      <c r="CA22" s="150">
        <f t="shared" si="49"/>
        <v>0</v>
      </c>
      <c r="CB22" s="150">
        <f t="shared" si="112"/>
        <v>0</v>
      </c>
      <c r="CC22" s="150">
        <f t="shared" si="113"/>
        <v>0</v>
      </c>
      <c r="CD22" s="150">
        <f t="shared" si="114"/>
        <v>0</v>
      </c>
      <c r="CE22" s="150">
        <f t="shared" si="50"/>
        <v>0</v>
      </c>
      <c r="CI22" s="152">
        <f t="shared" si="51"/>
        <v>7.032099472544498E-2</v>
      </c>
      <c r="CJ22" s="152">
        <f t="shared" si="52"/>
        <v>7.032099472544498E-2</v>
      </c>
      <c r="CK22" s="152">
        <f t="shared" si="53"/>
        <v>7.032099472544498E-2</v>
      </c>
      <c r="CL22" s="152">
        <f t="shared" si="54"/>
        <v>7.032099472544498E-2</v>
      </c>
      <c r="CM22" s="152">
        <f t="shared" si="55"/>
        <v>7.032099472544498E-2</v>
      </c>
      <c r="CN22" s="152">
        <f t="shared" si="56"/>
        <v>7.032099472544498E-2</v>
      </c>
      <c r="CO22" s="152">
        <f t="shared" si="57"/>
        <v>7.032099472544498E-2</v>
      </c>
      <c r="CP22" s="152">
        <f t="shared" si="58"/>
        <v>7.032099472544498E-2</v>
      </c>
      <c r="CQ22" s="152">
        <f t="shared" si="59"/>
        <v>6.5207219631822882E-2</v>
      </c>
      <c r="CR22" s="152">
        <f t="shared" si="60"/>
        <v>5.5262690233478934E-2</v>
      </c>
      <c r="CS22" s="152">
        <f t="shared" si="61"/>
        <v>4.5318160835134999E-2</v>
      </c>
      <c r="CT22" s="152">
        <f t="shared" si="62"/>
        <v>3.5373631436791057E-2</v>
      </c>
      <c r="CU22" s="152">
        <f t="shared" si="63"/>
        <v>2.5429102038447129E-2</v>
      </c>
      <c r="CV22" s="152">
        <f t="shared" si="64"/>
        <v>1.9618811587988418E-2</v>
      </c>
      <c r="CW22" s="152">
        <f t="shared" si="65"/>
        <v>1.9618811587988418E-2</v>
      </c>
      <c r="CX22" s="152">
        <f t="shared" si="66"/>
        <v>1.9618811587988418E-2</v>
      </c>
      <c r="CY22" s="152">
        <f t="shared" si="67"/>
        <v>1.9618811587988418E-2</v>
      </c>
      <c r="CZ22" s="152">
        <f t="shared" si="68"/>
        <v>1.9618811587988418E-2</v>
      </c>
      <c r="DA22" s="152">
        <f t="shared" si="69"/>
        <v>1.9618811587988418E-2</v>
      </c>
      <c r="DC22" s="154">
        <f t="shared" si="115"/>
        <v>1.0846355345463505E-2</v>
      </c>
      <c r="DD22" s="154">
        <f t="shared" si="116"/>
        <v>-6.5034864650942894E-10</v>
      </c>
      <c r="DE22" s="154">
        <f t="shared" si="117"/>
        <v>-6.5034864650942894E-10</v>
      </c>
      <c r="DF22" s="154">
        <f t="shared" si="118"/>
        <v>-6.5034864650942894E-10</v>
      </c>
      <c r="DG22" s="154">
        <f t="shared" si="119"/>
        <v>-6.5034864650942894E-10</v>
      </c>
      <c r="DH22" s="154">
        <f t="shared" si="120"/>
        <v>-6.5034864650942894E-10</v>
      </c>
      <c r="DI22" s="154">
        <f t="shared" si="121"/>
        <v>-6.5034864650942894E-10</v>
      </c>
      <c r="DJ22" s="154">
        <f t="shared" si="122"/>
        <v>-6.5034864650942894E-10</v>
      </c>
      <c r="DK22" s="154">
        <f t="shared" si="123"/>
        <v>-6.9221088818405469E-10</v>
      </c>
      <c r="DL22" s="154">
        <f t="shared" si="124"/>
        <v>-7.9125673562983853E-10</v>
      </c>
      <c r="DM22" s="154">
        <f t="shared" si="125"/>
        <v>-9.2337965007216516E-10</v>
      </c>
      <c r="DN22" s="154">
        <f t="shared" si="126"/>
        <v>-1.1084704564951656E-9</v>
      </c>
      <c r="DO22" s="154">
        <f t="shared" si="127"/>
        <v>-1.3863666924380958E-9</v>
      </c>
      <c r="DP22" s="154">
        <f t="shared" si="128"/>
        <v>-1.6242891852083905E-9</v>
      </c>
      <c r="DQ22" s="154">
        <f t="shared" si="129"/>
        <v>-1.6242891852083905E-9</v>
      </c>
      <c r="DR22" s="154">
        <f t="shared" si="130"/>
        <v>-1.6242891852083905E-9</v>
      </c>
      <c r="DS22" s="154">
        <f t="shared" si="131"/>
        <v>-1.6242891852083905E-9</v>
      </c>
      <c r="DT22" s="154">
        <f t="shared" si="132"/>
        <v>-1.6242891852083905E-9</v>
      </c>
      <c r="DU22" s="154">
        <f t="shared" si="133"/>
        <v>-1.6242891852083905E-9</v>
      </c>
      <c r="DW22" s="155">
        <f t="shared" si="70"/>
        <v>5.8043277878677316E-2</v>
      </c>
      <c r="DX22" s="155">
        <f t="shared" si="71"/>
        <v>2.4042312901938361E-2</v>
      </c>
      <c r="DY22" s="155">
        <f t="shared" si="72"/>
        <v>6.2288109612823078E-2</v>
      </c>
      <c r="DZ22" s="155">
        <f t="shared" si="73"/>
        <v>8.2003852005256388E-3</v>
      </c>
      <c r="EA22" s="156">
        <f t="shared" si="74"/>
        <v>5.8043277878677316E-2</v>
      </c>
      <c r="EB22" s="156">
        <f t="shared" si="75"/>
        <v>2.4042312901938361E-2</v>
      </c>
      <c r="EC22" s="156">
        <f t="shared" si="76"/>
        <v>4.984289267815166E-2</v>
      </c>
      <c r="ED22" s="156">
        <f t="shared" si="77"/>
        <v>3.8245796710884704E-2</v>
      </c>
      <c r="EE22" s="156">
        <f t="shared" si="78"/>
        <v>3.8245796710884718E-2</v>
      </c>
      <c r="EF22" s="156">
        <f t="shared" si="79"/>
        <v>4.9842892678151646E-2</v>
      </c>
      <c r="EG22" s="156">
        <f t="shared" si="80"/>
        <v>2.4042312901938374E-2</v>
      </c>
      <c r="EH22" s="156">
        <f t="shared" si="81"/>
        <v>5.8043277878677309E-2</v>
      </c>
      <c r="EI22" s="156">
        <f t="shared" si="82"/>
        <v>8.2003852005255711E-3</v>
      </c>
      <c r="EJ22" s="156">
        <f t="shared" si="83"/>
        <v>6.2288109612823092E-2</v>
      </c>
      <c r="EK22" s="156">
        <f t="shared" si="84"/>
        <v>-8.2003852005255382E-3</v>
      </c>
      <c r="EL22" s="156">
        <f t="shared" si="85"/>
        <v>6.2288109612823092E-2</v>
      </c>
      <c r="EM22" s="156">
        <f t="shared" si="86"/>
        <v>-2.404231290193834E-2</v>
      </c>
      <c r="EN22" s="156">
        <f t="shared" si="87"/>
        <v>5.8043277878677323E-2</v>
      </c>
      <c r="EO22" s="156">
        <f t="shared" si="88"/>
        <v>-3.8245796710884683E-2</v>
      </c>
      <c r="EP22" s="156">
        <f t="shared" si="89"/>
        <v>4.9842892678151667E-2</v>
      </c>
      <c r="EQ22" s="156">
        <f t="shared" si="90"/>
        <v>-4.9842892678151701E-2</v>
      </c>
      <c r="ER22" s="156">
        <f t="shared" si="91"/>
        <v>3.8245796710884641E-2</v>
      </c>
      <c r="ES22" s="156">
        <f t="shared" si="92"/>
        <v>-6.2288109612823106E-2</v>
      </c>
      <c r="ET22" s="156">
        <f t="shared" si="93"/>
        <v>8.2003852005254809E-3</v>
      </c>
      <c r="EU22" s="156">
        <f t="shared" si="94"/>
        <v>-6.2288109612823106E-2</v>
      </c>
      <c r="EV22" s="156">
        <f t="shared" si="95"/>
        <v>-8.2003852005254133E-3</v>
      </c>
      <c r="EW22" s="156">
        <f t="shared" si="96"/>
        <v>-5.8043277878677371E-2</v>
      </c>
      <c r="EX22" s="156">
        <f t="shared" si="97"/>
        <v>-2.4042312901938218E-2</v>
      </c>
      <c r="EY22" s="156">
        <f t="shared" si="98"/>
        <v>-4.9842892678151743E-2</v>
      </c>
      <c r="EZ22" s="156">
        <f t="shared" si="99"/>
        <v>-3.8245796710884586E-2</v>
      </c>
    </row>
    <row r="23" spans="1:156" ht="24.95" customHeight="1" x14ac:dyDescent="0.2">
      <c r="A23" s="34"/>
      <c r="B23" s="85" t="s">
        <v>192</v>
      </c>
      <c r="C23" s="61">
        <f>SUM(BL7:BL370)/360/(SQRT(SUM(BO7:BO370)/360)*Vintyp)</f>
        <v>0.89700519141463242</v>
      </c>
      <c r="D23" s="48"/>
      <c r="E23" s="53"/>
      <c r="F23" s="75" t="s">
        <v>292</v>
      </c>
      <c r="G23" s="126">
        <v>10000</v>
      </c>
      <c r="H23" s="77" t="s">
        <v>40</v>
      </c>
      <c r="I23" s="53"/>
      <c r="J23" s="75" t="s">
        <v>211</v>
      </c>
      <c r="K23" s="76">
        <f>IF(SUM(CC7:CC370)*1000/360&gt;Io,Io,SUM(CC7:CC370)*1000/360)</f>
        <v>3.7663584733844502</v>
      </c>
      <c r="L23" s="77" t="s">
        <v>212</v>
      </c>
      <c r="M23" s="49"/>
      <c r="N23" s="160"/>
      <c r="O23" s="158">
        <v>16</v>
      </c>
      <c r="P23" s="158">
        <f t="shared" si="100"/>
        <v>-3.0019663134302466</v>
      </c>
      <c r="Q23" s="147">
        <f t="shared" si="134"/>
        <v>0.13962634015954636</v>
      </c>
      <c r="R23" s="147">
        <f t="shared" si="4"/>
        <v>45.268711985906251</v>
      </c>
      <c r="S23" s="147">
        <f t="shared" si="5"/>
        <v>39.364097379048914</v>
      </c>
      <c r="T23" s="147">
        <f t="shared" si="6"/>
        <v>49.205121723811139</v>
      </c>
      <c r="U23" s="147">
        <f t="shared" si="7"/>
        <v>1</v>
      </c>
      <c r="V23" s="147">
        <f t="shared" si="8"/>
        <v>0</v>
      </c>
      <c r="W23" s="147">
        <f t="shared" si="9"/>
        <v>0.31810050183188843</v>
      </c>
      <c r="X23" s="147">
        <f t="shared" si="10"/>
        <v>0.36581557710667167</v>
      </c>
      <c r="Y23" s="147">
        <f t="shared" si="11"/>
        <v>0.29265246168533737</v>
      </c>
      <c r="Z23" s="147">
        <f t="shared" si="12"/>
        <v>2.5</v>
      </c>
      <c r="AA23" s="147">
        <f t="shared" si="13"/>
        <v>2.5</v>
      </c>
      <c r="AB23" s="147">
        <f t="shared" si="14"/>
        <v>2.5</v>
      </c>
      <c r="AC23" s="147">
        <f t="shared" si="15"/>
        <v>2.5</v>
      </c>
      <c r="AD23" s="147">
        <f t="shared" si="16"/>
        <v>9.8417114644029819</v>
      </c>
      <c r="AE23" s="147">
        <f t="shared" si="17"/>
        <v>14.129112521072823</v>
      </c>
      <c r="AF23" s="147">
        <f t="shared" si="18"/>
        <v>2.5136212427868245</v>
      </c>
      <c r="AG23" s="147">
        <f t="shared" si="19"/>
        <v>2.8692200498646017</v>
      </c>
      <c r="AH23" s="147">
        <f t="shared" si="20"/>
        <v>2.1816173650832225</v>
      </c>
      <c r="AI23" s="147">
        <f t="shared" si="21"/>
        <v>5.0136212427868241</v>
      </c>
      <c r="AJ23" s="147">
        <f t="shared" si="22"/>
        <v>5.8136212427868239</v>
      </c>
      <c r="AK23" s="147">
        <f t="shared" si="23"/>
        <v>6.1692200498646015</v>
      </c>
      <c r="AL23" s="147">
        <f t="shared" si="24"/>
        <v>5.4816173650832223</v>
      </c>
      <c r="AM23" s="147">
        <f t="shared" si="102"/>
        <v>172.00982971512587</v>
      </c>
      <c r="AN23" s="147">
        <f t="shared" ref="AN23:AN89" si="135">1000/AK23</f>
        <v>162.09504474101996</v>
      </c>
      <c r="AO23" s="147">
        <f t="shared" ref="AO23:AO89" si="136">1000/AL23</f>
        <v>182.42791012189119</v>
      </c>
      <c r="AP23" s="147">
        <f t="shared" si="26"/>
        <v>0.48931806583785442</v>
      </c>
      <c r="AQ23" s="147">
        <f t="shared" si="27"/>
        <v>4.5296315617899319E-2</v>
      </c>
      <c r="AR23" s="147">
        <f t="shared" si="28"/>
        <v>4.4960285131270684E-2</v>
      </c>
      <c r="AS23" s="147">
        <f t="shared" si="29"/>
        <v>4.2732056567995641E-2</v>
      </c>
      <c r="AT23" s="147">
        <f t="shared" si="30"/>
        <v>6.7380907969505344E-4</v>
      </c>
      <c r="AU23" s="147">
        <f t="shared" si="31"/>
        <v>6.156750496803972E-3</v>
      </c>
      <c r="AV23" s="147">
        <f t="shared" si="32"/>
        <v>5.7161074159389185E-3</v>
      </c>
      <c r="AW23" s="147">
        <f t="shared" si="33"/>
        <v>5.8112745782935666E-3</v>
      </c>
      <c r="AX23" s="147">
        <f t="shared" si="103"/>
        <v>9.7923287742898574E-3</v>
      </c>
      <c r="AY23" s="147">
        <f t="shared" si="104"/>
        <v>1.0455207506263487E-2</v>
      </c>
      <c r="AZ23" s="147">
        <f t="shared" si="105"/>
        <v>8.5034206553965229E-3</v>
      </c>
      <c r="BA23" s="147">
        <f t="shared" si="106"/>
        <v>1.7702525442964495E-2</v>
      </c>
      <c r="BB23" s="147">
        <f t="shared" si="107"/>
        <v>1.6524308829726823E-2</v>
      </c>
      <c r="BC23" s="147">
        <f t="shared" si="34"/>
        <v>2.2262204240483696E-2</v>
      </c>
      <c r="BD23" s="147">
        <f t="shared" si="35"/>
        <v>1.9358438469985823E-2</v>
      </c>
      <c r="BE23" s="147">
        <f t="shared" si="36"/>
        <v>2.4198048087482278E-2</v>
      </c>
      <c r="BF23" s="147">
        <f t="shared" si="37"/>
        <v>0</v>
      </c>
      <c r="BG23" s="147">
        <f t="shared" si="38"/>
        <v>0</v>
      </c>
      <c r="BH23" s="147">
        <f t="shared" si="39"/>
        <v>0</v>
      </c>
      <c r="BI23" s="147">
        <f t="shared" si="108"/>
        <v>3.2054533014773554E-2</v>
      </c>
      <c r="BJ23" s="147">
        <f t="shared" si="109"/>
        <v>2.981364597624931E-2</v>
      </c>
      <c r="BK23" s="147">
        <f t="shared" si="110"/>
        <v>3.2701468742878798E-2</v>
      </c>
      <c r="BL23" s="147">
        <f t="shared" si="40"/>
        <v>1.4510674228885072</v>
      </c>
      <c r="BM23" s="147">
        <f t="shared" si="41"/>
        <v>1.1735872634335678</v>
      </c>
      <c r="BN23" s="147">
        <f t="shared" si="42"/>
        <v>1.6090797500407565</v>
      </c>
      <c r="BO23" s="150">
        <f t="shared" si="111"/>
        <v>1.0274930867952077E-3</v>
      </c>
      <c r="BP23" s="150">
        <f t="shared" si="111"/>
        <v>8.8885348639712667E-4</v>
      </c>
      <c r="BQ23" s="150">
        <f t="shared" si="111"/>
        <v>1.0693860579414789E-3</v>
      </c>
      <c r="BR23" s="147">
        <f t="shared" si="43"/>
        <v>0</v>
      </c>
      <c r="BS23" s="147">
        <f t="shared" si="44"/>
        <v>0</v>
      </c>
      <c r="BT23" s="147">
        <f t="shared" si="45"/>
        <v>0</v>
      </c>
      <c r="BU23" s="147">
        <f t="shared" si="46"/>
        <v>8.1091541084590393E-2</v>
      </c>
      <c r="BV23" s="147">
        <f t="shared" si="47"/>
        <v>2.7030513694863464E-2</v>
      </c>
      <c r="BW23" s="147">
        <f t="shared" si="48"/>
        <v>2.5</v>
      </c>
      <c r="CA23" s="150">
        <f t="shared" si="49"/>
        <v>0</v>
      </c>
      <c r="CB23" s="150">
        <f t="shared" si="112"/>
        <v>0</v>
      </c>
      <c r="CC23" s="150">
        <f t="shared" si="113"/>
        <v>0</v>
      </c>
      <c r="CD23" s="150">
        <f t="shared" si="114"/>
        <v>0</v>
      </c>
      <c r="CE23" s="150">
        <f t="shared" si="50"/>
        <v>0</v>
      </c>
      <c r="CI23" s="152">
        <f t="shared" si="51"/>
        <v>7.5359261103850522E-2</v>
      </c>
      <c r="CJ23" s="152">
        <f t="shared" si="52"/>
        <v>7.5359261103850522E-2</v>
      </c>
      <c r="CK23" s="152">
        <f t="shared" si="53"/>
        <v>7.5359261103850522E-2</v>
      </c>
      <c r="CL23" s="152">
        <f t="shared" si="54"/>
        <v>7.5359261103850522E-2</v>
      </c>
      <c r="CM23" s="152">
        <f t="shared" si="55"/>
        <v>7.5359261103850522E-2</v>
      </c>
      <c r="CN23" s="152">
        <f t="shared" si="56"/>
        <v>7.5359261103850522E-2</v>
      </c>
      <c r="CO23" s="152">
        <f t="shared" si="57"/>
        <v>7.5359261103850522E-2</v>
      </c>
      <c r="CP23" s="152">
        <f t="shared" si="58"/>
        <v>7.5359261103850522E-2</v>
      </c>
      <c r="CQ23" s="152">
        <f t="shared" si="59"/>
        <v>6.9906716098998956E-2</v>
      </c>
      <c r="CR23" s="152">
        <f t="shared" si="60"/>
        <v>5.9303396026482144E-2</v>
      </c>
      <c r="CS23" s="152">
        <f t="shared" si="61"/>
        <v>4.8700075953965347E-2</v>
      </c>
      <c r="CT23" s="152">
        <f t="shared" si="62"/>
        <v>3.8096755881448535E-2</v>
      </c>
      <c r="CU23" s="152">
        <f t="shared" si="63"/>
        <v>2.7493435808931745E-2</v>
      </c>
      <c r="CV23" s="152">
        <f t="shared" si="64"/>
        <v>2.1298233714123597E-2</v>
      </c>
      <c r="CW23" s="152">
        <f t="shared" si="65"/>
        <v>2.1298233714123597E-2</v>
      </c>
      <c r="CX23" s="152">
        <f t="shared" si="66"/>
        <v>2.1298233714123597E-2</v>
      </c>
      <c r="CY23" s="152">
        <f t="shared" si="67"/>
        <v>2.1298233714123597E-2</v>
      </c>
      <c r="CZ23" s="152">
        <f t="shared" si="68"/>
        <v>2.1298233714123597E-2</v>
      </c>
      <c r="DA23" s="152">
        <f t="shared" si="69"/>
        <v>2.1298233714123597E-2</v>
      </c>
      <c r="DC23" s="154">
        <f t="shared" si="115"/>
        <v>1.2186892746724671E-2</v>
      </c>
      <c r="DD23" s="154">
        <f t="shared" si="116"/>
        <v>-6.3618248409014969E-10</v>
      </c>
      <c r="DE23" s="154">
        <f t="shared" si="117"/>
        <v>-6.3618248409014969E-10</v>
      </c>
      <c r="DF23" s="154">
        <f t="shared" si="118"/>
        <v>-6.3618248409014969E-10</v>
      </c>
      <c r="DG23" s="154">
        <f t="shared" si="119"/>
        <v>-6.3618248409014969E-10</v>
      </c>
      <c r="DH23" s="154">
        <f t="shared" si="120"/>
        <v>-6.3618248409014969E-10</v>
      </c>
      <c r="DI23" s="154">
        <f t="shared" si="121"/>
        <v>-6.3618248409014969E-10</v>
      </c>
      <c r="DJ23" s="154">
        <f t="shared" si="122"/>
        <v>-6.3618248409014969E-10</v>
      </c>
      <c r="DK23" s="154">
        <f t="shared" si="123"/>
        <v>-6.7723828429697676E-10</v>
      </c>
      <c r="DL23" s="154">
        <f t="shared" si="124"/>
        <v>-7.7442701762059588E-10</v>
      </c>
      <c r="DM23" s="154">
        <f t="shared" si="125"/>
        <v>-9.0418417503556759E-10</v>
      </c>
      <c r="DN23" s="154">
        <f t="shared" si="126"/>
        <v>-1.0861755718332944E-9</v>
      </c>
      <c r="DO23" s="154">
        <f t="shared" si="127"/>
        <v>-1.359890036228575E-9</v>
      </c>
      <c r="DP23" s="154">
        <f t="shared" si="128"/>
        <v>-1.5946833870076302E-9</v>
      </c>
      <c r="DQ23" s="154">
        <f t="shared" si="129"/>
        <v>-1.5946833870076302E-9</v>
      </c>
      <c r="DR23" s="154">
        <f t="shared" si="130"/>
        <v>-1.5946833870076302E-9</v>
      </c>
      <c r="DS23" s="154">
        <f t="shared" si="131"/>
        <v>-1.5946833870076302E-9</v>
      </c>
      <c r="DT23" s="154">
        <f t="shared" si="132"/>
        <v>-1.5946833870076302E-9</v>
      </c>
      <c r="DU23" s="154">
        <f t="shared" si="133"/>
        <v>-1.5946833870076302E-9</v>
      </c>
      <c r="DW23" s="155">
        <f t="shared" si="70"/>
        <v>5.856654606500232E-2</v>
      </c>
      <c r="DX23" s="155">
        <f t="shared" si="71"/>
        <v>2.6075506307582839E-2</v>
      </c>
      <c r="DY23" s="155">
        <f t="shared" si="72"/>
        <v>6.3485161005905427E-2</v>
      </c>
      <c r="DZ23" s="155">
        <f t="shared" si="73"/>
        <v>8.9222575189856698E-3</v>
      </c>
      <c r="EA23" s="156">
        <f t="shared" si="74"/>
        <v>5.856654606500232E-2</v>
      </c>
      <c r="EB23" s="156">
        <f t="shared" si="75"/>
        <v>2.6075506307582839E-2</v>
      </c>
      <c r="EC23" s="156">
        <f t="shared" si="76"/>
        <v>4.9110393785482168E-2</v>
      </c>
      <c r="ED23" s="156">
        <f t="shared" si="77"/>
        <v>4.120851331236914E-2</v>
      </c>
      <c r="EE23" s="156">
        <f t="shared" si="78"/>
        <v>3.5849334771860253E-2</v>
      </c>
      <c r="EF23" s="156">
        <f t="shared" si="79"/>
        <v>5.3148824479906626E-2</v>
      </c>
      <c r="EG23" s="156">
        <f t="shared" si="80"/>
        <v>1.9810790896635552E-2</v>
      </c>
      <c r="EH23" s="156">
        <f t="shared" si="81"/>
        <v>6.0971345000997088E-2</v>
      </c>
      <c r="EI23" s="156">
        <f t="shared" si="82"/>
        <v>2.2373741384985458E-3</v>
      </c>
      <c r="EJ23" s="156">
        <f t="shared" si="83"/>
        <v>6.4070012518690905E-2</v>
      </c>
      <c r="EK23" s="156">
        <f t="shared" si="84"/>
        <v>-1.5509386778992485E-2</v>
      </c>
      <c r="EL23" s="156">
        <f t="shared" si="85"/>
        <v>6.2204752784015174E-2</v>
      </c>
      <c r="EM23" s="156">
        <f t="shared" si="86"/>
        <v>-3.205453301477363E-2</v>
      </c>
      <c r="EN23" s="156">
        <f t="shared" si="87"/>
        <v>5.552007979448173E-2</v>
      </c>
      <c r="EO23" s="156">
        <f t="shared" si="88"/>
        <v>-4.6116202757591984E-2</v>
      </c>
      <c r="EP23" s="156">
        <f t="shared" si="89"/>
        <v>4.4533899339733285E-2</v>
      </c>
      <c r="EQ23" s="156">
        <f t="shared" si="90"/>
        <v>-5.6604945531222688E-2</v>
      </c>
      <c r="ER23" s="156">
        <f t="shared" si="91"/>
        <v>3.0097383417635223E-2</v>
      </c>
      <c r="ES23" s="156">
        <f t="shared" si="92"/>
        <v>-6.395289956680951E-2</v>
      </c>
      <c r="ET23" s="156">
        <f t="shared" si="93"/>
        <v>-4.4720223812506716E-3</v>
      </c>
      <c r="EU23" s="156">
        <f t="shared" si="94"/>
        <v>-6.0242816273441871E-2</v>
      </c>
      <c r="EV23" s="156">
        <f t="shared" si="95"/>
        <v>-2.1926591951900748E-2</v>
      </c>
      <c r="EW23" s="156">
        <f t="shared" si="96"/>
        <v>-5.1865323911408988E-2</v>
      </c>
      <c r="EX23" s="156">
        <f t="shared" si="97"/>
        <v>-3.7682363550412518E-2</v>
      </c>
      <c r="EY23" s="156">
        <f t="shared" si="98"/>
        <v>-3.9469482173500908E-2</v>
      </c>
      <c r="EZ23" s="156">
        <f t="shared" si="99"/>
        <v>-5.0518633434966598E-2</v>
      </c>
    </row>
    <row r="24" spans="1:156" ht="24.95" customHeight="1" thickBot="1" x14ac:dyDescent="0.25">
      <c r="A24" s="34"/>
      <c r="B24" s="87" t="s">
        <v>193</v>
      </c>
      <c r="C24" s="61">
        <f>SUM(BN7:BN370)/360/(SQRT(SUM(BQ7:BQ370)/360)*Vinmax)</f>
        <v>0.85877440787749548</v>
      </c>
      <c r="D24" s="106"/>
      <c r="E24" s="53"/>
      <c r="F24" s="75" t="s">
        <v>272</v>
      </c>
      <c r="G24" s="76">
        <f>U6</f>
        <v>3.732888685689697</v>
      </c>
      <c r="H24" s="77" t="s">
        <v>273</v>
      </c>
      <c r="I24" s="53"/>
      <c r="J24" s="88" t="s">
        <v>213</v>
      </c>
      <c r="K24" s="69">
        <f>K23/Io*100</f>
        <v>3.7663584733844497</v>
      </c>
      <c r="L24" s="140" t="s">
        <v>214</v>
      </c>
      <c r="M24" s="49"/>
      <c r="N24" s="160"/>
      <c r="O24" s="158">
        <v>17</v>
      </c>
      <c r="P24" s="158">
        <f t="shared" si="100"/>
        <v>-2.9932396671702755</v>
      </c>
      <c r="Q24" s="147">
        <f t="shared" si="134"/>
        <v>0.14835298641951802</v>
      </c>
      <c r="R24" s="147">
        <f t="shared" si="4"/>
        <v>48.077836989151493</v>
      </c>
      <c r="S24" s="147">
        <f t="shared" si="5"/>
        <v>41.806814773175212</v>
      </c>
      <c r="T24" s="147">
        <f t="shared" si="6"/>
        <v>52.258518466469013</v>
      </c>
      <c r="U24" s="147">
        <f t="shared" si="7"/>
        <v>1</v>
      </c>
      <c r="V24" s="147">
        <f t="shared" si="8"/>
        <v>0</v>
      </c>
      <c r="W24" s="147">
        <f t="shared" si="9"/>
        <v>0.29951430642042576</v>
      </c>
      <c r="X24" s="147">
        <f t="shared" si="10"/>
        <v>0.34444145238348961</v>
      </c>
      <c r="Y24" s="147">
        <f t="shared" si="11"/>
        <v>0.27555316190679169</v>
      </c>
      <c r="Z24" s="147">
        <f t="shared" si="12"/>
        <v>2.5</v>
      </c>
      <c r="AA24" s="147">
        <f t="shared" si="13"/>
        <v>2.5</v>
      </c>
      <c r="AB24" s="147">
        <f t="shared" si="14"/>
        <v>2.5</v>
      </c>
      <c r="AC24" s="147">
        <f t="shared" si="15"/>
        <v>2.5</v>
      </c>
      <c r="AD24" s="147">
        <f t="shared" si="16"/>
        <v>10.907879056255908</v>
      </c>
      <c r="AE24" s="147">
        <f t="shared" si="17"/>
        <v>15.609983256129095</v>
      </c>
      <c r="AF24" s="147">
        <f t="shared" si="18"/>
        <v>2.5240562259254076</v>
      </c>
      <c r="AG24" s="147">
        <f t="shared" si="19"/>
        <v>2.8811312568243368</v>
      </c>
      <c r="AH24" s="147">
        <f t="shared" si="20"/>
        <v>2.1906740757888672</v>
      </c>
      <c r="AI24" s="147">
        <f t="shared" si="21"/>
        <v>5.024056225925408</v>
      </c>
      <c r="AJ24" s="147">
        <f t="shared" si="22"/>
        <v>5.8240562259254078</v>
      </c>
      <c r="AK24" s="147">
        <f t="shared" si="23"/>
        <v>6.1811312568243366</v>
      </c>
      <c r="AL24" s="147">
        <f t="shared" si="24"/>
        <v>5.490674075788867</v>
      </c>
      <c r="AM24" s="147">
        <f t="shared" si="102"/>
        <v>171.70163906532443</v>
      </c>
      <c r="AN24" s="147">
        <f t="shared" si="135"/>
        <v>161.78268320963747</v>
      </c>
      <c r="AO24" s="147">
        <f t="shared" si="136"/>
        <v>182.12700047331182</v>
      </c>
      <c r="AP24" s="147">
        <f t="shared" si="26"/>
        <v>0.52090484309418184</v>
      </c>
      <c r="AQ24" s="147">
        <f t="shared" si="27"/>
        <v>4.8306864360010186E-2</v>
      </c>
      <c r="AR24" s="147">
        <f t="shared" si="28"/>
        <v>4.7948500132876819E-2</v>
      </c>
      <c r="AS24" s="147">
        <f t="shared" si="29"/>
        <v>4.5572175844667093E-2</v>
      </c>
      <c r="AT24" s="147">
        <f t="shared" si="30"/>
        <v>7.6635288833082956E-4</v>
      </c>
      <c r="AU24" s="147">
        <f t="shared" si="31"/>
        <v>6.9897988556247865E-3</v>
      </c>
      <c r="AV24" s="147">
        <f t="shared" si="32"/>
        <v>6.4886541468504415E-3</v>
      </c>
      <c r="AW24" s="147">
        <f t="shared" si="33"/>
        <v>6.5985178870766152E-3</v>
      </c>
      <c r="AX24" s="147">
        <f t="shared" si="103"/>
        <v>1.0467725328617002E-2</v>
      </c>
      <c r="AY24" s="147">
        <f t="shared" si="104"/>
        <v>1.1174809004270531E-2</v>
      </c>
      <c r="AZ24" s="147">
        <f t="shared" si="105"/>
        <v>9.0912138311415175E-3</v>
      </c>
      <c r="BA24" s="147">
        <f t="shared" si="106"/>
        <v>1.8900005838202602E-2</v>
      </c>
      <c r="BB24" s="147">
        <f t="shared" si="107"/>
        <v>1.7605583387069093E-2</v>
      </c>
      <c r="BC24" s="147">
        <f t="shared" si="34"/>
        <v>2.2234053426787054E-2</v>
      </c>
      <c r="BD24" s="147">
        <f t="shared" si="35"/>
        <v>1.9333959501553959E-2</v>
      </c>
      <c r="BE24" s="147">
        <f t="shared" si="36"/>
        <v>2.416744937694245E-2</v>
      </c>
      <c r="BF24" s="147">
        <f t="shared" si="37"/>
        <v>0</v>
      </c>
      <c r="BG24" s="147">
        <f t="shared" si="38"/>
        <v>0</v>
      </c>
      <c r="BH24" s="147">
        <f t="shared" si="39"/>
        <v>0</v>
      </c>
      <c r="BI24" s="147">
        <f t="shared" si="108"/>
        <v>3.270177875540406E-2</v>
      </c>
      <c r="BJ24" s="147">
        <f t="shared" si="109"/>
        <v>3.0508768505824492E-2</v>
      </c>
      <c r="BK24" s="147">
        <f t="shared" si="110"/>
        <v>3.3258663208083968E-2</v>
      </c>
      <c r="BL24" s="147">
        <f t="shared" si="40"/>
        <v>1.5722307882576139</v>
      </c>
      <c r="BM24" s="147">
        <f t="shared" si="41"/>
        <v>1.275474433880686</v>
      </c>
      <c r="BN24" s="147">
        <f t="shared" si="42"/>
        <v>1.7380484654297295</v>
      </c>
      <c r="BO24" s="150">
        <f t="shared" si="111"/>
        <v>1.0694063337673963E-3</v>
      </c>
      <c r="BP24" s="150">
        <f t="shared" si="111"/>
        <v>9.3078495574198841E-4</v>
      </c>
      <c r="BQ24" s="150">
        <f t="shared" si="111"/>
        <v>1.1061386783887581E-3</v>
      </c>
      <c r="BR24" s="147">
        <f t="shared" si="43"/>
        <v>0</v>
      </c>
      <c r="BS24" s="147">
        <f t="shared" si="44"/>
        <v>0</v>
      </c>
      <c r="BT24" s="147">
        <f t="shared" si="45"/>
        <v>0</v>
      </c>
      <c r="BU24" s="147">
        <f t="shared" si="46"/>
        <v>8.6123632028183669E-2</v>
      </c>
      <c r="BV24" s="147">
        <f t="shared" si="47"/>
        <v>2.8707877342727894E-2</v>
      </c>
      <c r="BW24" s="147">
        <f t="shared" si="48"/>
        <v>2.5</v>
      </c>
      <c r="CA24" s="150">
        <f t="shared" si="49"/>
        <v>0</v>
      </c>
      <c r="CB24" s="150">
        <f t="shared" si="112"/>
        <v>0</v>
      </c>
      <c r="CC24" s="150">
        <f t="shared" si="113"/>
        <v>0</v>
      </c>
      <c r="CD24" s="150">
        <f t="shared" si="114"/>
        <v>0</v>
      </c>
      <c r="CE24" s="150">
        <f t="shared" si="50"/>
        <v>0</v>
      </c>
      <c r="CI24" s="152">
        <f t="shared" si="51"/>
        <v>8.0391352047443812E-2</v>
      </c>
      <c r="CJ24" s="152">
        <f t="shared" si="52"/>
        <v>8.0391352047443812E-2</v>
      </c>
      <c r="CK24" s="152">
        <f t="shared" si="53"/>
        <v>8.0391352047443812E-2</v>
      </c>
      <c r="CL24" s="152">
        <f t="shared" si="54"/>
        <v>8.0391352047443812E-2</v>
      </c>
      <c r="CM24" s="152">
        <f t="shared" si="55"/>
        <v>8.0391352047443812E-2</v>
      </c>
      <c r="CN24" s="152">
        <f t="shared" si="56"/>
        <v>8.0391352047443812E-2</v>
      </c>
      <c r="CO24" s="152">
        <f t="shared" si="57"/>
        <v>8.0391352047443812E-2</v>
      </c>
      <c r="CP24" s="152">
        <f t="shared" si="58"/>
        <v>8.0391352047443812E-2</v>
      </c>
      <c r="CQ24" s="152">
        <f t="shared" si="59"/>
        <v>7.4600452363775271E-2</v>
      </c>
      <c r="CR24" s="152">
        <f t="shared" si="60"/>
        <v>6.3339149100961556E-2</v>
      </c>
      <c r="CS24" s="152">
        <f t="shared" si="61"/>
        <v>5.207784583814784E-2</v>
      </c>
      <c r="CT24" s="152">
        <f t="shared" si="62"/>
        <v>4.0816542575334097E-2</v>
      </c>
      <c r="CU24" s="152">
        <f t="shared" si="63"/>
        <v>2.9555239312520389E-2</v>
      </c>
      <c r="CV24" s="152">
        <f t="shared" si="64"/>
        <v>2.2975597361988027E-2</v>
      </c>
      <c r="CW24" s="152">
        <f t="shared" si="65"/>
        <v>2.2975597361988027E-2</v>
      </c>
      <c r="CX24" s="152">
        <f t="shared" si="66"/>
        <v>2.2975597361988027E-2</v>
      </c>
      <c r="CY24" s="152">
        <f t="shared" si="67"/>
        <v>2.2975597361988027E-2</v>
      </c>
      <c r="CZ24" s="152">
        <f t="shared" si="68"/>
        <v>2.2975597361988027E-2</v>
      </c>
      <c r="DA24" s="152">
        <f t="shared" si="69"/>
        <v>2.2975597361988027E-2</v>
      </c>
      <c r="DC24" s="154">
        <f t="shared" si="115"/>
        <v>1.3575589085432008E-2</v>
      </c>
      <c r="DD24" s="154">
        <f t="shared" si="116"/>
        <v>-6.2264407856679028E-10</v>
      </c>
      <c r="DE24" s="154">
        <f t="shared" si="117"/>
        <v>-6.2264407856679028E-10</v>
      </c>
      <c r="DF24" s="154">
        <f t="shared" si="118"/>
        <v>-6.2264407856679028E-10</v>
      </c>
      <c r="DG24" s="154">
        <f t="shared" si="119"/>
        <v>-6.2264407856679028E-10</v>
      </c>
      <c r="DH24" s="154">
        <f t="shared" si="120"/>
        <v>-6.2264407856679028E-10</v>
      </c>
      <c r="DI24" s="154">
        <f t="shared" si="121"/>
        <v>-6.2264407856679028E-10</v>
      </c>
      <c r="DJ24" s="154">
        <f t="shared" si="122"/>
        <v>-6.2264407856679028E-10</v>
      </c>
      <c r="DK24" s="154">
        <f t="shared" si="123"/>
        <v>-6.6292490242444521E-10</v>
      </c>
      <c r="DL24" s="154">
        <f t="shared" si="124"/>
        <v>-7.583269221800516E-10</v>
      </c>
      <c r="DM24" s="154">
        <f t="shared" si="125"/>
        <v>-8.858035794574023E-10</v>
      </c>
      <c r="DN24" s="154">
        <f t="shared" si="126"/>
        <v>-1.0647989537891514E-9</v>
      </c>
      <c r="DO24" s="154">
        <f t="shared" si="127"/>
        <v>-1.3344535587292006E-9</v>
      </c>
      <c r="DP24" s="154">
        <f t="shared" si="128"/>
        <v>-1.5661924710593195E-9</v>
      </c>
      <c r="DQ24" s="154">
        <f t="shared" si="129"/>
        <v>-1.5661924710593195E-9</v>
      </c>
      <c r="DR24" s="154">
        <f t="shared" si="130"/>
        <v>-1.5661924710593195E-9</v>
      </c>
      <c r="DS24" s="154">
        <f t="shared" si="131"/>
        <v>-1.5661924710593195E-9</v>
      </c>
      <c r="DT24" s="154">
        <f t="shared" si="132"/>
        <v>-1.5661924710593195E-9</v>
      </c>
      <c r="DU24" s="154">
        <f t="shared" si="133"/>
        <v>-1.5661924710593195E-9</v>
      </c>
      <c r="DW24" s="155">
        <f t="shared" si="70"/>
        <v>5.9032288553385215E-2</v>
      </c>
      <c r="DX24" s="155">
        <f t="shared" si="71"/>
        <v>2.8156957279142393E-2</v>
      </c>
      <c r="DY24" s="155">
        <f t="shared" si="72"/>
        <v>6.4685155898492677E-2</v>
      </c>
      <c r="DZ24" s="155">
        <f t="shared" si="73"/>
        <v>9.6672613214541618E-3</v>
      </c>
      <c r="EA24" s="156">
        <f t="shared" si="74"/>
        <v>5.9032288553385215E-2</v>
      </c>
      <c r="EB24" s="156">
        <f t="shared" si="75"/>
        <v>2.8156957279142393E-2</v>
      </c>
      <c r="EC24" s="156">
        <f t="shared" si="76"/>
        <v>4.8220560699476417E-2</v>
      </c>
      <c r="ED24" s="156">
        <f t="shared" si="77"/>
        <v>4.4186002997529603E-2</v>
      </c>
      <c r="EE24" s="156">
        <f t="shared" si="78"/>
        <v>3.3194814510841865E-2</v>
      </c>
      <c r="EF24" s="156">
        <f t="shared" si="79"/>
        <v>5.6353612347926615E-2</v>
      </c>
      <c r="EG24" s="156">
        <f t="shared" si="80"/>
        <v>1.5268157280581297E-2</v>
      </c>
      <c r="EH24" s="156">
        <f t="shared" si="81"/>
        <v>6.3596452010509341E-2</v>
      </c>
      <c r="EI24" s="156">
        <f t="shared" si="82"/>
        <v>-3.9927916664186606E-3</v>
      </c>
      <c r="EJ24" s="156">
        <f t="shared" si="83"/>
        <v>6.5281566692123455E-2</v>
      </c>
      <c r="EK24" s="156">
        <f t="shared" si="84"/>
        <v>-2.2904808600913106E-2</v>
      </c>
      <c r="EL24" s="156">
        <f t="shared" si="85"/>
        <v>6.1261693398282108E-2</v>
      </c>
      <c r="EM24" s="156">
        <f t="shared" si="86"/>
        <v>-3.9815163132533415E-2</v>
      </c>
      <c r="EN24" s="156">
        <f t="shared" si="87"/>
        <v>5.1888130818129659E-2</v>
      </c>
      <c r="EO24" s="156">
        <f t="shared" si="88"/>
        <v>-5.3246051125258889E-2</v>
      </c>
      <c r="EP24" s="156">
        <f t="shared" si="89"/>
        <v>3.7980039160536709E-2</v>
      </c>
      <c r="EQ24" s="156">
        <f t="shared" si="90"/>
        <v>-6.2023740722138343E-2</v>
      </c>
      <c r="ER24" s="156">
        <f t="shared" si="91"/>
        <v>2.0752853343637898E-2</v>
      </c>
      <c r="ES24" s="156">
        <f t="shared" si="92"/>
        <v>-6.3024859765596353E-2</v>
      </c>
      <c r="ET24" s="156">
        <f t="shared" si="93"/>
        <v>-1.7478340498928976E-2</v>
      </c>
      <c r="EU24" s="156">
        <f t="shared" si="94"/>
        <v>-5.5160800930346712E-2</v>
      </c>
      <c r="EV24" s="156">
        <f t="shared" si="95"/>
        <v>-3.5141305835046113E-2</v>
      </c>
      <c r="EW24" s="156">
        <f t="shared" si="96"/>
        <v>-4.2476212779245494E-2</v>
      </c>
      <c r="EX24" s="156">
        <f t="shared" si="97"/>
        <v>-4.9733255302683008E-2</v>
      </c>
      <c r="EY24" s="156">
        <f t="shared" si="98"/>
        <v>-2.6079607661833606E-2</v>
      </c>
      <c r="EZ24" s="156">
        <f t="shared" si="99"/>
        <v>-5.9978991315913402E-2</v>
      </c>
    </row>
    <row r="25" spans="1:156" ht="24.95" customHeight="1" x14ac:dyDescent="0.2">
      <c r="A25" s="34"/>
      <c r="B25" s="230" t="s">
        <v>299</v>
      </c>
      <c r="C25" s="230"/>
      <c r="D25" s="230"/>
      <c r="E25" s="230"/>
      <c r="F25" s="230"/>
      <c r="G25" s="230"/>
      <c r="H25" s="231"/>
      <c r="I25" s="56"/>
      <c r="J25" s="166"/>
      <c r="K25" s="167"/>
      <c r="L25" s="168"/>
      <c r="M25" s="49"/>
      <c r="N25" s="160"/>
      <c r="O25" s="158">
        <v>18</v>
      </c>
      <c r="P25" s="158">
        <f t="shared" si="100"/>
        <v>-2.9845130209103035</v>
      </c>
      <c r="Q25" s="147">
        <f t="shared" si="134"/>
        <v>0.15707963267948966</v>
      </c>
      <c r="R25" s="147">
        <f t="shared" si="4"/>
        <v>50.883300678969093</v>
      </c>
      <c r="S25" s="147">
        <f t="shared" si="5"/>
        <v>44.246348416494861</v>
      </c>
      <c r="T25" s="147">
        <f t="shared" si="6"/>
        <v>55.307935520618578</v>
      </c>
      <c r="U25" s="147">
        <f t="shared" si="7"/>
        <v>1</v>
      </c>
      <c r="V25" s="147">
        <f t="shared" si="8"/>
        <v>0</v>
      </c>
      <c r="W25" s="147">
        <f t="shared" si="9"/>
        <v>0.28300050916216912</v>
      </c>
      <c r="X25" s="147">
        <f t="shared" si="10"/>
        <v>0.32545058553649453</v>
      </c>
      <c r="Y25" s="147">
        <f t="shared" si="11"/>
        <v>0.26036046842919564</v>
      </c>
      <c r="Z25" s="147">
        <f t="shared" si="12"/>
        <v>2.5</v>
      </c>
      <c r="AA25" s="147">
        <f t="shared" si="13"/>
        <v>2.5</v>
      </c>
      <c r="AB25" s="147">
        <f t="shared" si="14"/>
        <v>2.5</v>
      </c>
      <c r="AC25" s="147">
        <f t="shared" si="15"/>
        <v>2.5</v>
      </c>
      <c r="AD25" s="147">
        <f t="shared" si="16"/>
        <v>12.011006602953367</v>
      </c>
      <c r="AE25" s="147">
        <f t="shared" si="17"/>
        <v>17.136545395445978</v>
      </c>
      <c r="AF25" s="147">
        <f t="shared" si="18"/>
        <v>2.5344776084788125</v>
      </c>
      <c r="AG25" s="147">
        <f t="shared" si="19"/>
        <v>2.8930269391413699</v>
      </c>
      <c r="AH25" s="147">
        <f t="shared" si="20"/>
        <v>2.1997189823005088</v>
      </c>
      <c r="AI25" s="147">
        <f t="shared" si="21"/>
        <v>5.034477608478813</v>
      </c>
      <c r="AJ25" s="147">
        <f t="shared" si="22"/>
        <v>5.8344776084788128</v>
      </c>
      <c r="AK25" s="147">
        <f t="shared" si="23"/>
        <v>6.1930269391413697</v>
      </c>
      <c r="AL25" s="147">
        <f t="shared" si="24"/>
        <v>5.4997189823005082</v>
      </c>
      <c r="AM25" s="147">
        <f t="shared" si="102"/>
        <v>171.39495034598716</v>
      </c>
      <c r="AN25" s="147">
        <f t="shared" si="135"/>
        <v>161.47192799691661</v>
      </c>
      <c r="AO25" s="147">
        <f t="shared" si="136"/>
        <v>181.82747213416792</v>
      </c>
      <c r="AP25" s="147">
        <f t="shared" si="26"/>
        <v>0.55258840152600019</v>
      </c>
      <c r="AQ25" s="147">
        <f t="shared" si="27"/>
        <v>5.1336781335581658E-2</v>
      </c>
      <c r="AR25" s="147">
        <f t="shared" si="28"/>
        <v>5.0955939684802304E-2</v>
      </c>
      <c r="AS25" s="147">
        <f t="shared" si="29"/>
        <v>4.8430566904298589E-2</v>
      </c>
      <c r="AT25" s="147">
        <f t="shared" si="30"/>
        <v>8.6550259638707024E-4</v>
      </c>
      <c r="AU25" s="147">
        <f t="shared" si="31"/>
        <v>7.8800295149980687E-3</v>
      </c>
      <c r="AV25" s="147">
        <f t="shared" si="32"/>
        <v>7.3140716049699397E-3</v>
      </c>
      <c r="AW25" s="147">
        <f t="shared" si="33"/>
        <v>7.4399693995771598E-3</v>
      </c>
      <c r="AX25" s="147">
        <f t="shared" si="103"/>
        <v>1.1150263272698377E-2</v>
      </c>
      <c r="AY25" s="147">
        <f t="shared" si="104"/>
        <v>1.1901846033131777E-2</v>
      </c>
      <c r="AZ25" s="147">
        <f t="shared" si="105"/>
        <v>9.6853709876643414E-3</v>
      </c>
      <c r="BA25" s="147">
        <f t="shared" si="106"/>
        <v>2.0107540021959695E-2</v>
      </c>
      <c r="BB25" s="147">
        <f t="shared" si="107"/>
        <v>1.8691868079793238E-2</v>
      </c>
      <c r="BC25" s="147">
        <f t="shared" si="34"/>
        <v>2.2204209403839322E-2</v>
      </c>
      <c r="BD25" s="147">
        <f t="shared" si="35"/>
        <v>1.9308008177251583E-2</v>
      </c>
      <c r="BE25" s="147">
        <f t="shared" si="36"/>
        <v>2.4135010221564477E-2</v>
      </c>
      <c r="BF25" s="147">
        <f t="shared" si="37"/>
        <v>0</v>
      </c>
      <c r="BG25" s="147">
        <f t="shared" si="38"/>
        <v>0</v>
      </c>
      <c r="BH25" s="147">
        <f t="shared" si="39"/>
        <v>0</v>
      </c>
      <c r="BI25" s="147">
        <f t="shared" si="108"/>
        <v>3.3354472676537697E-2</v>
      </c>
      <c r="BJ25" s="147">
        <f t="shared" si="109"/>
        <v>3.1209854210383359E-2</v>
      </c>
      <c r="BK25" s="147">
        <f t="shared" si="110"/>
        <v>3.3820381209228818E-2</v>
      </c>
      <c r="BL25" s="147">
        <f t="shared" si="40"/>
        <v>1.6971856621887267</v>
      </c>
      <c r="BM25" s="147">
        <f t="shared" si="41"/>
        <v>1.3809220834206313</v>
      </c>
      <c r="BN25" s="147">
        <f t="shared" si="42"/>
        <v>1.8705354632027678</v>
      </c>
      <c r="BO25" s="150">
        <f t="shared" si="111"/>
        <v>1.1125208475298999E-3</v>
      </c>
      <c r="BP25" s="150">
        <f t="shared" si="111"/>
        <v>9.7405499983338386E-4</v>
      </c>
      <c r="BQ25" s="150">
        <f t="shared" si="111"/>
        <v>1.1438181851375578E-3</v>
      </c>
      <c r="BR25" s="147">
        <f t="shared" si="43"/>
        <v>0</v>
      </c>
      <c r="BS25" s="147">
        <f t="shared" si="44"/>
        <v>0</v>
      </c>
      <c r="BT25" s="147">
        <f t="shared" si="45"/>
        <v>0</v>
      </c>
      <c r="BU25" s="147">
        <f t="shared" si="46"/>
        <v>9.1149164323756804E-2</v>
      </c>
      <c r="BV25" s="147">
        <f t="shared" si="47"/>
        <v>3.0383054774585607E-2</v>
      </c>
      <c r="BW25" s="147">
        <f t="shared" si="48"/>
        <v>2.5</v>
      </c>
      <c r="CA25" s="150">
        <f t="shared" si="49"/>
        <v>0</v>
      </c>
      <c r="CB25" s="150">
        <f t="shared" si="112"/>
        <v>0</v>
      </c>
      <c r="CC25" s="150">
        <f t="shared" si="113"/>
        <v>0</v>
      </c>
      <c r="CD25" s="150">
        <f t="shared" si="114"/>
        <v>0</v>
      </c>
      <c r="CE25" s="150">
        <f t="shared" si="50"/>
        <v>0</v>
      </c>
      <c r="CI25" s="152">
        <f t="shared" si="51"/>
        <v>8.5416884343016947E-2</v>
      </c>
      <c r="CJ25" s="152">
        <f t="shared" si="52"/>
        <v>8.5416884343016947E-2</v>
      </c>
      <c r="CK25" s="152">
        <f t="shared" si="53"/>
        <v>8.5416884343016947E-2</v>
      </c>
      <c r="CL25" s="152">
        <f t="shared" si="54"/>
        <v>8.5416884343016947E-2</v>
      </c>
      <c r="CM25" s="152">
        <f t="shared" si="55"/>
        <v>8.5416884343016947E-2</v>
      </c>
      <c r="CN25" s="152">
        <f t="shared" si="56"/>
        <v>8.5416884343016947E-2</v>
      </c>
      <c r="CO25" s="152">
        <f t="shared" si="57"/>
        <v>8.5416884343016947E-2</v>
      </c>
      <c r="CP25" s="152">
        <f t="shared" si="58"/>
        <v>8.5416884343016947E-2</v>
      </c>
      <c r="CQ25" s="152">
        <f t="shared" si="59"/>
        <v>7.9288070979962752E-2</v>
      </c>
      <c r="CR25" s="152">
        <f t="shared" si="60"/>
        <v>6.7369642118695477E-2</v>
      </c>
      <c r="CS25" s="152">
        <f t="shared" si="61"/>
        <v>5.5451213257428203E-2</v>
      </c>
      <c r="CT25" s="152">
        <f t="shared" si="62"/>
        <v>4.3532784396160921E-2</v>
      </c>
      <c r="CU25" s="152">
        <f t="shared" si="63"/>
        <v>3.1614355534893668E-2</v>
      </c>
      <c r="CV25" s="152">
        <f t="shared" si="64"/>
        <v>2.4650774793845733E-2</v>
      </c>
      <c r="CW25" s="152">
        <f t="shared" si="65"/>
        <v>2.4650774793845733E-2</v>
      </c>
      <c r="CX25" s="152">
        <f t="shared" si="66"/>
        <v>2.4650774793845733E-2</v>
      </c>
      <c r="CY25" s="152">
        <f t="shared" si="67"/>
        <v>2.4650774793845733E-2</v>
      </c>
      <c r="CZ25" s="152">
        <f t="shared" si="68"/>
        <v>2.4650774793845733E-2</v>
      </c>
      <c r="DA25" s="152">
        <f t="shared" si="69"/>
        <v>2.4650774793845733E-2</v>
      </c>
      <c r="DC25" s="154">
        <f t="shared" si="115"/>
        <v>1.5009064466140127E-2</v>
      </c>
      <c r="DD25" s="154">
        <f t="shared" si="116"/>
        <v>-6.09692423403482E-10</v>
      </c>
      <c r="DE25" s="154">
        <f t="shared" si="117"/>
        <v>-6.09692423403482E-10</v>
      </c>
      <c r="DF25" s="154">
        <f t="shared" si="118"/>
        <v>-6.09692423403482E-10</v>
      </c>
      <c r="DG25" s="154">
        <f t="shared" si="119"/>
        <v>-6.09692423403482E-10</v>
      </c>
      <c r="DH25" s="154">
        <f t="shared" si="120"/>
        <v>-6.09692423403482E-10</v>
      </c>
      <c r="DI25" s="154">
        <f t="shared" si="121"/>
        <v>-6.09692423403482E-10</v>
      </c>
      <c r="DJ25" s="154">
        <f t="shared" si="122"/>
        <v>-6.09692423403482E-10</v>
      </c>
      <c r="DK25" s="154">
        <f t="shared" si="123"/>
        <v>-6.4922793583398205E-10</v>
      </c>
      <c r="DL25" s="154">
        <f t="shared" si="124"/>
        <v>-7.4290973819435546E-10</v>
      </c>
      <c r="DM25" s="154">
        <f t="shared" si="125"/>
        <v>-8.6818668473695325E-10</v>
      </c>
      <c r="DN25" s="154">
        <f t="shared" si="126"/>
        <v>-1.0442844864775572E-9</v>
      </c>
      <c r="DO25" s="154">
        <f t="shared" si="127"/>
        <v>-1.3099963147969876E-9</v>
      </c>
      <c r="DP25" s="154">
        <f t="shared" si="128"/>
        <v>-1.538753486407247E-9</v>
      </c>
      <c r="DQ25" s="154">
        <f t="shared" si="129"/>
        <v>-1.538753486407247E-9</v>
      </c>
      <c r="DR25" s="154">
        <f t="shared" si="130"/>
        <v>-1.538753486407247E-9</v>
      </c>
      <c r="DS25" s="154">
        <f t="shared" si="131"/>
        <v>-1.538753486407247E-9</v>
      </c>
      <c r="DT25" s="154">
        <f t="shared" si="132"/>
        <v>-1.538753486407247E-9</v>
      </c>
      <c r="DU25" s="154">
        <f t="shared" si="133"/>
        <v>-1.538753486407247E-9</v>
      </c>
      <c r="DW25" s="155">
        <f t="shared" si="70"/>
        <v>5.943810553131549E-2</v>
      </c>
      <c r="DX25" s="155">
        <f t="shared" si="71"/>
        <v>3.02852274379408E-2</v>
      </c>
      <c r="DY25" s="155">
        <f t="shared" si="72"/>
        <v>6.5887647538630759E-2</v>
      </c>
      <c r="DZ25" s="155">
        <f t="shared" si="73"/>
        <v>1.0435578179706348E-2</v>
      </c>
      <c r="EA25" s="156">
        <f t="shared" si="74"/>
        <v>5.943810553131549E-2</v>
      </c>
      <c r="EB25" s="156">
        <f t="shared" si="75"/>
        <v>3.02852274379408E-2</v>
      </c>
      <c r="EC25" s="156">
        <f t="shared" si="76"/>
        <v>4.7170347624962403E-2</v>
      </c>
      <c r="ED25" s="156">
        <f t="shared" si="77"/>
        <v>4.7170347624962472E-2</v>
      </c>
      <c r="EE25" s="156">
        <f t="shared" si="78"/>
        <v>3.028522743794082E-2</v>
      </c>
      <c r="EF25" s="156">
        <f t="shared" si="79"/>
        <v>5.9438105531315476E-2</v>
      </c>
      <c r="EG25" s="156">
        <f t="shared" si="80"/>
        <v>1.0435578179706282E-2</v>
      </c>
      <c r="EH25" s="156">
        <f t="shared" si="81"/>
        <v>6.5887647538630773E-2</v>
      </c>
      <c r="EI25" s="156">
        <f t="shared" si="82"/>
        <v>-1.0435578179706355E-2</v>
      </c>
      <c r="EJ25" s="156">
        <f t="shared" si="83"/>
        <v>6.5887647538630759E-2</v>
      </c>
      <c r="EK25" s="156">
        <f t="shared" si="84"/>
        <v>-3.0285227437940883E-2</v>
      </c>
      <c r="EL25" s="156">
        <f t="shared" si="85"/>
        <v>5.9438105531315441E-2</v>
      </c>
      <c r="EM25" s="156">
        <f t="shared" si="86"/>
        <v>-4.7170347624962541E-2</v>
      </c>
      <c r="EN25" s="156">
        <f t="shared" si="87"/>
        <v>4.7170347624962333E-2</v>
      </c>
      <c r="EO25" s="156">
        <f t="shared" si="88"/>
        <v>-5.9438105531315469E-2</v>
      </c>
      <c r="EP25" s="156">
        <f t="shared" si="89"/>
        <v>3.0285227437940841E-2</v>
      </c>
      <c r="EQ25" s="156">
        <f t="shared" si="90"/>
        <v>-6.5887647538630773E-2</v>
      </c>
      <c r="ER25" s="156">
        <f t="shared" si="91"/>
        <v>1.0435578179706305E-2</v>
      </c>
      <c r="ES25" s="156">
        <f t="shared" si="92"/>
        <v>-5.9438105531315399E-2</v>
      </c>
      <c r="ET25" s="156">
        <f t="shared" si="93"/>
        <v>-3.0285227437940973E-2</v>
      </c>
      <c r="EU25" s="156">
        <f t="shared" si="94"/>
        <v>-4.7170347624962444E-2</v>
      </c>
      <c r="EV25" s="156">
        <f t="shared" si="95"/>
        <v>-4.7170347624962444E-2</v>
      </c>
      <c r="EW25" s="156">
        <f t="shared" si="96"/>
        <v>-3.0285227437940543E-2</v>
      </c>
      <c r="EX25" s="156">
        <f t="shared" si="97"/>
        <v>-5.9438105531315621E-2</v>
      </c>
      <c r="EY25" s="156">
        <f t="shared" si="98"/>
        <v>-1.0435578179706209E-2</v>
      </c>
      <c r="EZ25" s="156">
        <f t="shared" si="99"/>
        <v>-6.5887647538630773E-2</v>
      </c>
    </row>
    <row r="26" spans="1:156" ht="24.95" customHeight="1" thickBot="1" x14ac:dyDescent="0.25">
      <c r="A26" s="34"/>
      <c r="B26" s="89" t="s">
        <v>265</v>
      </c>
      <c r="C26" s="58">
        <f>Vout/(Vout+SQRT(2)*Vintyp)/fswmin*1000</f>
        <v>3.5537314287776751</v>
      </c>
      <c r="D26" s="48" t="s">
        <v>36</v>
      </c>
      <c r="E26" s="182"/>
      <c r="F26" s="81" t="s">
        <v>32</v>
      </c>
      <c r="G26" s="62">
        <f>SUM(AP7:AP190)/360</f>
        <v>2.5120894388241988</v>
      </c>
      <c r="H26" s="82" t="s">
        <v>33</v>
      </c>
      <c r="I26" s="45"/>
      <c r="J26" s="169"/>
      <c r="K26" s="142"/>
      <c r="L26" s="170"/>
      <c r="M26" s="49"/>
      <c r="N26" s="160"/>
      <c r="O26" s="158">
        <v>19</v>
      </c>
      <c r="P26" s="158">
        <f t="shared" si="100"/>
        <v>-2.9757863746503315</v>
      </c>
      <c r="Q26" s="147">
        <f t="shared" si="134"/>
        <v>0.16580627893946129</v>
      </c>
      <c r="R26" s="147">
        <f t="shared" si="4"/>
        <v>53.684889408437272</v>
      </c>
      <c r="S26" s="147">
        <f t="shared" si="5"/>
        <v>46.682512529075886</v>
      </c>
      <c r="T26" s="147">
        <f t="shared" si="6"/>
        <v>58.35314066134486</v>
      </c>
      <c r="U26" s="147">
        <f t="shared" si="7"/>
        <v>1</v>
      </c>
      <c r="V26" s="147">
        <f t="shared" si="8"/>
        <v>0</v>
      </c>
      <c r="W26" s="147">
        <f t="shared" si="9"/>
        <v>0.26823190209900766</v>
      </c>
      <c r="X26" s="147">
        <f t="shared" si="10"/>
        <v>0.30846668741385885</v>
      </c>
      <c r="Y26" s="147">
        <f t="shared" si="11"/>
        <v>0.24677334993108707</v>
      </c>
      <c r="Z26" s="147">
        <f t="shared" si="12"/>
        <v>2.5</v>
      </c>
      <c r="AA26" s="147">
        <f t="shared" si="13"/>
        <v>2.5</v>
      </c>
      <c r="AB26" s="147">
        <f t="shared" si="14"/>
        <v>2.5</v>
      </c>
      <c r="AC26" s="147">
        <f t="shared" si="15"/>
        <v>2.5</v>
      </c>
      <c r="AD26" s="147">
        <f t="shared" si="16"/>
        <v>13.149377787129277</v>
      </c>
      <c r="AE26" s="147">
        <f t="shared" si="17"/>
        <v>18.706410549124886</v>
      </c>
      <c r="AF26" s="147">
        <f t="shared" si="18"/>
        <v>2.5448845968184095</v>
      </c>
      <c r="AG26" s="147">
        <f t="shared" si="19"/>
        <v>2.9049061909134366</v>
      </c>
      <c r="AH26" s="147">
        <f t="shared" si="20"/>
        <v>2.2087513958134979</v>
      </c>
      <c r="AI26" s="147">
        <f t="shared" si="21"/>
        <v>5.0448845968184095</v>
      </c>
      <c r="AJ26" s="147">
        <f t="shared" si="22"/>
        <v>5.8448845968184093</v>
      </c>
      <c r="AK26" s="147">
        <f t="shared" si="23"/>
        <v>6.2049061909134364</v>
      </c>
      <c r="AL26" s="147">
        <f t="shared" si="24"/>
        <v>5.5087513958134977</v>
      </c>
      <c r="AM26" s="147">
        <f t="shared" si="102"/>
        <v>171.08977661326927</v>
      </c>
      <c r="AN26" s="147">
        <f t="shared" si="135"/>
        <v>161.16279106111483</v>
      </c>
      <c r="AO26" s="147">
        <f t="shared" si="136"/>
        <v>181.5293390730925</v>
      </c>
      <c r="AP26" s="147">
        <f t="shared" si="26"/>
        <v>0.58436503695813002</v>
      </c>
      <c r="AQ26" s="147">
        <f t="shared" si="27"/>
        <v>5.4385742014575161E-2</v>
      </c>
      <c r="AR26" s="147">
        <f t="shared" si="28"/>
        <v>5.3982281664533026E-2</v>
      </c>
      <c r="AS26" s="147">
        <f t="shared" si="29"/>
        <v>5.130692358874514E-2</v>
      </c>
      <c r="AT26" s="147">
        <f t="shared" si="30"/>
        <v>9.713622445696598E-4</v>
      </c>
      <c r="AU26" s="147">
        <f t="shared" si="31"/>
        <v>8.8280895809019558E-3</v>
      </c>
      <c r="AV26" s="147">
        <f t="shared" si="32"/>
        <v>8.1929406300482854E-3</v>
      </c>
      <c r="AW26" s="147">
        <f t="shared" si="33"/>
        <v>8.3362614322300462E-3</v>
      </c>
      <c r="AX26" s="147">
        <f t="shared" si="103"/>
        <v>1.1839877661123661E-2</v>
      </c>
      <c r="AY26" s="147">
        <f t="shared" si="104"/>
        <v>1.2636247783775926E-2</v>
      </c>
      <c r="AZ26" s="147">
        <f t="shared" si="105"/>
        <v>1.0285837111623938E-2</v>
      </c>
      <c r="BA26" s="147">
        <f t="shared" si="106"/>
        <v>2.13250007744685E-2</v>
      </c>
      <c r="BB26" s="147">
        <f t="shared" si="107"/>
        <v>1.9783038850631339E-2</v>
      </c>
      <c r="BC26" s="147">
        <f t="shared" si="34"/>
        <v>2.2172674444378392E-2</v>
      </c>
      <c r="BD26" s="147">
        <f t="shared" si="35"/>
        <v>1.9280586473372517E-2</v>
      </c>
      <c r="BE26" s="147">
        <f t="shared" si="36"/>
        <v>2.4100733091715652E-2</v>
      </c>
      <c r="BF26" s="147">
        <f t="shared" si="37"/>
        <v>0</v>
      </c>
      <c r="BG26" s="147">
        <f t="shared" si="38"/>
        <v>0</v>
      </c>
      <c r="BH26" s="147">
        <f t="shared" si="39"/>
        <v>0</v>
      </c>
      <c r="BI26" s="147">
        <f t="shared" si="108"/>
        <v>3.4012552105502053E-2</v>
      </c>
      <c r="BJ26" s="147">
        <f t="shared" si="109"/>
        <v>3.1916834257148446E-2</v>
      </c>
      <c r="BK26" s="147">
        <f t="shared" si="110"/>
        <v>3.4386570203339586E-2</v>
      </c>
      <c r="BL26" s="147">
        <f t="shared" si="40"/>
        <v>1.8259600982825881</v>
      </c>
      <c r="BM26" s="147">
        <f t="shared" si="41"/>
        <v>1.4899580150977707</v>
      </c>
      <c r="BN26" s="147">
        <f t="shared" si="42"/>
        <v>2.0065643679366847</v>
      </c>
      <c r="BO26" s="150">
        <f t="shared" si="111"/>
        <v>1.1568537007294922E-3</v>
      </c>
      <c r="BP26" s="150">
        <f t="shared" si="111"/>
        <v>1.0186843089982846E-3</v>
      </c>
      <c r="BQ26" s="150">
        <f t="shared" si="111"/>
        <v>1.1824362103492018E-3</v>
      </c>
      <c r="BR26" s="147">
        <f t="shared" si="43"/>
        <v>0</v>
      </c>
      <c r="BS26" s="147">
        <f t="shared" si="44"/>
        <v>0</v>
      </c>
      <c r="BT26" s="147">
        <f t="shared" si="45"/>
        <v>0</v>
      </c>
      <c r="BU26" s="147">
        <f t="shared" si="46"/>
        <v>9.6167755257568335E-2</v>
      </c>
      <c r="BV26" s="147">
        <f t="shared" si="47"/>
        <v>3.2055918419189443E-2</v>
      </c>
      <c r="BW26" s="147">
        <f t="shared" si="48"/>
        <v>2.5</v>
      </c>
      <c r="CA26" s="150">
        <f t="shared" si="49"/>
        <v>0</v>
      </c>
      <c r="CB26" s="150">
        <f t="shared" si="112"/>
        <v>0</v>
      </c>
      <c r="CC26" s="150">
        <f t="shared" si="113"/>
        <v>0</v>
      </c>
      <c r="CD26" s="150">
        <f t="shared" si="114"/>
        <v>0</v>
      </c>
      <c r="CE26" s="150">
        <f t="shared" si="50"/>
        <v>0</v>
      </c>
      <c r="CI26" s="152">
        <f t="shared" si="51"/>
        <v>9.043547527682845E-2</v>
      </c>
      <c r="CJ26" s="152">
        <f t="shared" si="52"/>
        <v>9.043547527682845E-2</v>
      </c>
      <c r="CK26" s="152">
        <f t="shared" si="53"/>
        <v>9.043547527682845E-2</v>
      </c>
      <c r="CL26" s="152">
        <f t="shared" si="54"/>
        <v>9.043547527682845E-2</v>
      </c>
      <c r="CM26" s="152">
        <f t="shared" si="55"/>
        <v>9.043547527682845E-2</v>
      </c>
      <c r="CN26" s="152">
        <f t="shared" si="56"/>
        <v>9.043547527682845E-2</v>
      </c>
      <c r="CO26" s="152">
        <f t="shared" si="57"/>
        <v>9.043547527682845E-2</v>
      </c>
      <c r="CP26" s="152">
        <f t="shared" si="58"/>
        <v>9.043547527682845E-2</v>
      </c>
      <c r="CQ26" s="152">
        <f t="shared" si="59"/>
        <v>8.3969214967254888E-2</v>
      </c>
      <c r="CR26" s="152">
        <f t="shared" si="60"/>
        <v>7.1394568142035916E-2</v>
      </c>
      <c r="CS26" s="152">
        <f t="shared" si="61"/>
        <v>5.8819921316816952E-2</v>
      </c>
      <c r="CT26" s="152">
        <f t="shared" si="62"/>
        <v>4.624527449159798E-2</v>
      </c>
      <c r="CU26" s="152">
        <f t="shared" si="63"/>
        <v>3.3670627666379044E-2</v>
      </c>
      <c r="CV26" s="152">
        <f t="shared" si="64"/>
        <v>2.6323638438449582E-2</v>
      </c>
      <c r="CW26" s="152">
        <f t="shared" si="65"/>
        <v>2.6323638438449582E-2</v>
      </c>
      <c r="CX26" s="152">
        <f t="shared" si="66"/>
        <v>2.6323638438449582E-2</v>
      </c>
      <c r="CY26" s="152">
        <f t="shared" si="67"/>
        <v>2.6323638438449582E-2</v>
      </c>
      <c r="CZ26" s="152">
        <f t="shared" si="68"/>
        <v>2.6323638438449582E-2</v>
      </c>
      <c r="DA26" s="152">
        <f t="shared" si="69"/>
        <v>2.6323638438449582E-2</v>
      </c>
      <c r="DC26" s="154">
        <f t="shared" si="115"/>
        <v>1.6484198463896222E-2</v>
      </c>
      <c r="DD26" s="154">
        <f t="shared" si="116"/>
        <v>-5.9729024833322692E-10</v>
      </c>
      <c r="DE26" s="154">
        <f t="shared" si="117"/>
        <v>-5.9729024833322692E-10</v>
      </c>
      <c r="DF26" s="154">
        <f t="shared" si="118"/>
        <v>-5.9729024833322692E-10</v>
      </c>
      <c r="DG26" s="154">
        <f t="shared" si="119"/>
        <v>-5.9729024833322692E-10</v>
      </c>
      <c r="DH26" s="154">
        <f t="shared" si="120"/>
        <v>-5.9729024833322692E-10</v>
      </c>
      <c r="DI26" s="154">
        <f t="shared" si="121"/>
        <v>-5.9729024833322692E-10</v>
      </c>
      <c r="DJ26" s="154">
        <f t="shared" si="122"/>
        <v>-5.9729024833322692E-10</v>
      </c>
      <c r="DK26" s="154">
        <f t="shared" si="123"/>
        <v>-6.3610846300007019E-10</v>
      </c>
      <c r="DL26" s="154">
        <f t="shared" si="124"/>
        <v>-7.2813295602350188E-10</v>
      </c>
      <c r="DM26" s="154">
        <f t="shared" si="125"/>
        <v>-8.5128686209170023E-10</v>
      </c>
      <c r="DN26" s="154">
        <f t="shared" si="126"/>
        <v>-1.024580965844348E-9</v>
      </c>
      <c r="DO26" s="154">
        <f t="shared" si="127"/>
        <v>-1.2864625833309267E-9</v>
      </c>
      <c r="DP26" s="154">
        <f t="shared" si="128"/>
        <v>-1.512308798513503E-9</v>
      </c>
      <c r="DQ26" s="154">
        <f t="shared" si="129"/>
        <v>-1.512308798513503E-9</v>
      </c>
      <c r="DR26" s="154">
        <f t="shared" si="130"/>
        <v>-1.512308798513503E-9</v>
      </c>
      <c r="DS26" s="154">
        <f t="shared" si="131"/>
        <v>-1.512308798513503E-9</v>
      </c>
      <c r="DT26" s="154">
        <f t="shared" si="132"/>
        <v>-1.512308798513503E-9</v>
      </c>
      <c r="DU26" s="154">
        <f t="shared" si="133"/>
        <v>-1.512308798513503E-9</v>
      </c>
      <c r="DW26" s="155">
        <f t="shared" si="70"/>
        <v>5.9781625671243913E-2</v>
      </c>
      <c r="DX26" s="155">
        <f t="shared" si="71"/>
        <v>3.2458774391853427E-2</v>
      </c>
      <c r="DY26" s="155">
        <f t="shared" si="72"/>
        <v>6.7092180826383047E-2</v>
      </c>
      <c r="DZ26" s="155">
        <f t="shared" si="73"/>
        <v>1.1227380588449343E-2</v>
      </c>
      <c r="EA26" s="156">
        <f t="shared" si="74"/>
        <v>5.9781625671243913E-2</v>
      </c>
      <c r="EB26" s="156">
        <f t="shared" si="75"/>
        <v>3.2458774391853427E-2</v>
      </c>
      <c r="EC26" s="156">
        <f t="shared" si="76"/>
        <v>4.595709427698913E-2</v>
      </c>
      <c r="ED26" s="156">
        <f t="shared" si="77"/>
        <v>5.0153367668920312E-2</v>
      </c>
      <c r="EE26" s="156">
        <f t="shared" si="78"/>
        <v>2.7124946967680579E-2</v>
      </c>
      <c r="EF26" s="156">
        <f t="shared" si="79"/>
        <v>6.2383107127799306E-2</v>
      </c>
      <c r="EG26" s="156">
        <f t="shared" si="80"/>
        <v>5.3371881631877277E-3</v>
      </c>
      <c r="EH26" s="156">
        <f t="shared" si="81"/>
        <v>6.7815405516952393E-2</v>
      </c>
      <c r="EI26" s="156">
        <f t="shared" si="82"/>
        <v>-1.7032125868155223E-2</v>
      </c>
      <c r="EJ26" s="156">
        <f t="shared" si="83"/>
        <v>6.5858344128358448E-2</v>
      </c>
      <c r="EK26" s="156">
        <f t="shared" si="84"/>
        <v>-3.7545570943760306E-2</v>
      </c>
      <c r="EL26" s="156">
        <f t="shared" si="85"/>
        <v>5.6725169946197876E-2</v>
      </c>
      <c r="EM26" s="156">
        <f t="shared" si="86"/>
        <v>-5.3967943649459657E-2</v>
      </c>
      <c r="EN26" s="156">
        <f t="shared" si="87"/>
        <v>4.1411059647957771E-2</v>
      </c>
      <c r="EO26" s="156">
        <f t="shared" si="88"/>
        <v>-6.4509815471162094E-2</v>
      </c>
      <c r="EP26" s="156">
        <f t="shared" si="89"/>
        <v>2.1584682318593063E-2</v>
      </c>
      <c r="EQ26" s="156">
        <f t="shared" si="90"/>
        <v>-6.802251402347631E-2</v>
      </c>
      <c r="ER26" s="156">
        <f t="shared" si="91"/>
        <v>-5.9362348667826468E-4</v>
      </c>
      <c r="ES26" s="156">
        <f t="shared" si="92"/>
        <v>-5.3237001426267208E-2</v>
      </c>
      <c r="ET26" s="156">
        <f t="shared" si="93"/>
        <v>-4.2346623030149549E-2</v>
      </c>
      <c r="EU26" s="156">
        <f t="shared" si="94"/>
        <v>-3.6549861850323911E-2</v>
      </c>
      <c r="EV26" s="156">
        <f t="shared" si="95"/>
        <v>-5.7371790992091276E-2</v>
      </c>
      <c r="EW26" s="156">
        <f t="shared" si="96"/>
        <v>-1.5880145203873285E-2</v>
      </c>
      <c r="EX26" s="156">
        <f t="shared" si="97"/>
        <v>-6.6145565166697812E-2</v>
      </c>
      <c r="EY26" s="156">
        <f t="shared" si="98"/>
        <v>6.5199173033707106E-3</v>
      </c>
      <c r="EZ26" s="156">
        <f t="shared" si="99"/>
        <v>-6.7711930125164618E-2</v>
      </c>
    </row>
    <row r="27" spans="1:156" ht="24.95" customHeight="1" x14ac:dyDescent="0.2">
      <c r="A27" s="34"/>
      <c r="B27" s="90" t="s">
        <v>266</v>
      </c>
      <c r="C27" s="58">
        <f>1000/fswmin-Tonmax_0-Ton_delay</f>
        <v>15.254431836528447</v>
      </c>
      <c r="D27" s="93" t="s">
        <v>264</v>
      </c>
      <c r="E27" s="183"/>
      <c r="F27" s="91" t="s">
        <v>275</v>
      </c>
      <c r="G27" s="92">
        <f>AQ190</f>
        <v>0.46014249109342381</v>
      </c>
      <c r="H27" s="197" t="s">
        <v>35</v>
      </c>
      <c r="I27" s="45"/>
      <c r="J27" s="169"/>
      <c r="K27" s="142"/>
      <c r="L27" s="170"/>
      <c r="M27" s="49"/>
      <c r="N27" s="160"/>
      <c r="O27" s="158">
        <v>20</v>
      </c>
      <c r="P27" s="158">
        <f t="shared" si="100"/>
        <v>-2.9670597283903604</v>
      </c>
      <c r="Q27" s="147">
        <f t="shared" si="134"/>
        <v>0.17453292519943295</v>
      </c>
      <c r="R27" s="147">
        <f t="shared" si="4"/>
        <v>56.482389825727509</v>
      </c>
      <c r="S27" s="147">
        <f t="shared" si="5"/>
        <v>49.115121587589137</v>
      </c>
      <c r="T27" s="147">
        <f t="shared" si="6"/>
        <v>61.393901984486419</v>
      </c>
      <c r="U27" s="147">
        <f t="shared" si="7"/>
        <v>1</v>
      </c>
      <c r="V27" s="147">
        <f t="shared" si="8"/>
        <v>0</v>
      </c>
      <c r="W27" s="147">
        <f t="shared" si="9"/>
        <v>0.25494671957808795</v>
      </c>
      <c r="X27" s="147">
        <f t="shared" si="10"/>
        <v>0.29318872751480118</v>
      </c>
      <c r="Y27" s="147">
        <f t="shared" si="11"/>
        <v>0.23455098201184094</v>
      </c>
      <c r="Z27" s="147">
        <f t="shared" si="12"/>
        <v>2.5</v>
      </c>
      <c r="AA27" s="147">
        <f t="shared" si="13"/>
        <v>2.5</v>
      </c>
      <c r="AB27" s="147">
        <f t="shared" si="14"/>
        <v>2.5</v>
      </c>
      <c r="AC27" s="147">
        <f t="shared" si="15"/>
        <v>2.5</v>
      </c>
      <c r="AD27" s="147">
        <f t="shared" si="16"/>
        <v>14.321396147078126</v>
      </c>
      <c r="AE27" s="147">
        <f t="shared" si="17"/>
        <v>20.317383444033887</v>
      </c>
      <c r="AF27" s="147">
        <f t="shared" si="18"/>
        <v>2.555276398411745</v>
      </c>
      <c r="AG27" s="147">
        <f t="shared" si="19"/>
        <v>2.9167681074895215</v>
      </c>
      <c r="AH27" s="147">
        <f t="shared" si="20"/>
        <v>2.2177706284745748</v>
      </c>
      <c r="AI27" s="147">
        <f t="shared" si="21"/>
        <v>5.0552763984117455</v>
      </c>
      <c r="AJ27" s="147">
        <f t="shared" si="22"/>
        <v>5.8552763984117453</v>
      </c>
      <c r="AK27" s="147">
        <f t="shared" si="23"/>
        <v>6.2167681074895214</v>
      </c>
      <c r="AL27" s="147">
        <f t="shared" si="24"/>
        <v>5.5177706284745751</v>
      </c>
      <c r="AM27" s="147">
        <f t="shared" si="102"/>
        <v>170.78613065495114</v>
      </c>
      <c r="AN27" s="147">
        <f t="shared" si="135"/>
        <v>160.85528408165504</v>
      </c>
      <c r="AO27" s="147">
        <f t="shared" si="136"/>
        <v>181.23261500568333</v>
      </c>
      <c r="AP27" s="147">
        <f t="shared" si="26"/>
        <v>0.61623101894353971</v>
      </c>
      <c r="AQ27" s="147">
        <f t="shared" si="27"/>
        <v>5.7453415239517497E-2</v>
      </c>
      <c r="AR27" s="147">
        <f t="shared" si="28"/>
        <v>5.7027197371285782E-2</v>
      </c>
      <c r="AS27" s="147">
        <f t="shared" si="29"/>
        <v>5.4200933487611173E-2</v>
      </c>
      <c r="AT27" s="147">
        <f t="shared" si="30"/>
        <v>1.0840337466745285E-3</v>
      </c>
      <c r="AU27" s="147">
        <f t="shared" si="31"/>
        <v>9.8346036093415398E-3</v>
      </c>
      <c r="AV27" s="147">
        <f t="shared" si="32"/>
        <v>9.1258210566420601E-3</v>
      </c>
      <c r="AW27" s="147">
        <f t="shared" si="33"/>
        <v>9.2880051122885103E-3</v>
      </c>
      <c r="AX27" s="147">
        <f t="shared" si="103"/>
        <v>1.2536500925004244E-2</v>
      </c>
      <c r="AY27" s="147">
        <f t="shared" si="104"/>
        <v>1.3377940730303897E-2</v>
      </c>
      <c r="AZ27" s="147">
        <f t="shared" si="105"/>
        <v>1.0892554839485924E-2</v>
      </c>
      <c r="BA27" s="147">
        <f t="shared" si="106"/>
        <v>2.2552257336364404E-2</v>
      </c>
      <c r="BB27" s="147">
        <f t="shared" si="107"/>
        <v>2.0878970058136975E-2</v>
      </c>
      <c r="BC27" s="147">
        <f t="shared" si="34"/>
        <v>2.2139450949913528E-2</v>
      </c>
      <c r="BD27" s="147">
        <f t="shared" si="35"/>
        <v>1.9251696478185677E-2</v>
      </c>
      <c r="BE27" s="147">
        <f t="shared" si="36"/>
        <v>2.4064620597732098E-2</v>
      </c>
      <c r="BF27" s="147">
        <f t="shared" si="37"/>
        <v>0</v>
      </c>
      <c r="BG27" s="147">
        <f t="shared" si="38"/>
        <v>0</v>
      </c>
      <c r="BH27" s="147">
        <f t="shared" si="39"/>
        <v>0</v>
      </c>
      <c r="BI27" s="147">
        <f t="shared" si="108"/>
        <v>3.4675951874917774E-2</v>
      </c>
      <c r="BJ27" s="147">
        <f t="shared" si="109"/>
        <v>3.2629637208489576E-2</v>
      </c>
      <c r="BK27" s="147">
        <f t="shared" si="110"/>
        <v>3.4957175437218019E-2</v>
      </c>
      <c r="BL27" s="147">
        <f t="shared" si="40"/>
        <v>1.9585806313772725</v>
      </c>
      <c r="BM27" s="147">
        <f t="shared" si="41"/>
        <v>1.6026085988538881</v>
      </c>
      <c r="BN27" s="147">
        <f t="shared" si="42"/>
        <v>2.1461574024470593</v>
      </c>
      <c r="BO27" s="150">
        <f t="shared" si="111"/>
        <v>1.2024216384316135E-3</v>
      </c>
      <c r="BP27" s="150">
        <f t="shared" si="111"/>
        <v>1.0646932243576475E-3</v>
      </c>
      <c r="BQ27" s="150">
        <f t="shared" si="111"/>
        <v>1.2220041145484387E-3</v>
      </c>
      <c r="BR27" s="147">
        <f t="shared" si="43"/>
        <v>0</v>
      </c>
      <c r="BS27" s="147">
        <f t="shared" si="44"/>
        <v>0</v>
      </c>
      <c r="BT27" s="147">
        <f t="shared" si="45"/>
        <v>0</v>
      </c>
      <c r="BU27" s="147">
        <f t="shared" si="46"/>
        <v>0.10117902264448841</v>
      </c>
      <c r="BV27" s="147">
        <f t="shared" si="47"/>
        <v>3.3726340881496134E-2</v>
      </c>
      <c r="BW27" s="147">
        <f t="shared" si="48"/>
        <v>2.5</v>
      </c>
      <c r="CA27" s="150">
        <f t="shared" si="49"/>
        <v>0</v>
      </c>
      <c r="CB27" s="150">
        <f t="shared" si="112"/>
        <v>0</v>
      </c>
      <c r="CC27" s="150">
        <f t="shared" si="113"/>
        <v>0</v>
      </c>
      <c r="CD27" s="150">
        <f t="shared" si="114"/>
        <v>0</v>
      </c>
      <c r="CE27" s="150">
        <f t="shared" si="50"/>
        <v>0</v>
      </c>
      <c r="CI27" s="152">
        <f t="shared" si="51"/>
        <v>9.5446742663748543E-2</v>
      </c>
      <c r="CJ27" s="152">
        <f t="shared" si="52"/>
        <v>9.5446742663748543E-2</v>
      </c>
      <c r="CK27" s="152">
        <f t="shared" si="53"/>
        <v>9.5446742663748543E-2</v>
      </c>
      <c r="CL27" s="152">
        <f t="shared" si="54"/>
        <v>9.5446742663748543E-2</v>
      </c>
      <c r="CM27" s="152">
        <f t="shared" si="55"/>
        <v>9.5446742663748543E-2</v>
      </c>
      <c r="CN27" s="152">
        <f t="shared" si="56"/>
        <v>9.5446742663748543E-2</v>
      </c>
      <c r="CO27" s="152">
        <f t="shared" si="57"/>
        <v>9.5446742663748543E-2</v>
      </c>
      <c r="CP27" s="152">
        <f t="shared" si="58"/>
        <v>9.5446742663748543E-2</v>
      </c>
      <c r="CQ27" s="152">
        <f t="shared" si="59"/>
        <v>8.8643527838413283E-2</v>
      </c>
      <c r="CR27" s="152">
        <f t="shared" si="60"/>
        <v>7.541362065728309E-2</v>
      </c>
      <c r="CS27" s="152">
        <f t="shared" si="61"/>
        <v>6.2183713476152896E-2</v>
      </c>
      <c r="CT27" s="152">
        <f t="shared" si="62"/>
        <v>4.8953806295022703E-2</v>
      </c>
      <c r="CU27" s="152">
        <f t="shared" si="63"/>
        <v>3.5723899113892538E-2</v>
      </c>
      <c r="CV27" s="152">
        <f t="shared" si="64"/>
        <v>2.7994060900756269E-2</v>
      </c>
      <c r="CW27" s="152">
        <f t="shared" si="65"/>
        <v>2.7994060900756269E-2</v>
      </c>
      <c r="CX27" s="152">
        <f t="shared" si="66"/>
        <v>2.7994060900756269E-2</v>
      </c>
      <c r="CY27" s="152">
        <f t="shared" si="67"/>
        <v>2.7994060900756269E-2</v>
      </c>
      <c r="CZ27" s="152">
        <f t="shared" si="68"/>
        <v>2.7994060900756269E-2</v>
      </c>
      <c r="DA27" s="152">
        <f t="shared" si="69"/>
        <v>2.7994060900756269E-2</v>
      </c>
      <c r="DC27" s="154">
        <f t="shared" si="115"/>
        <v>1.7998104332268415E-2</v>
      </c>
      <c r="DD27" s="154">
        <f t="shared" si="116"/>
        <v>1.7998104332268415E-2</v>
      </c>
      <c r="DE27" s="154">
        <f t="shared" si="117"/>
        <v>-5.8540354879869941E-10</v>
      </c>
      <c r="DF27" s="154">
        <f t="shared" si="118"/>
        <v>-5.8540354879869941E-10</v>
      </c>
      <c r="DG27" s="154">
        <f t="shared" si="119"/>
        <v>-5.8540354879869941E-10</v>
      </c>
      <c r="DH27" s="154">
        <f t="shared" si="120"/>
        <v>-5.8540354879869941E-10</v>
      </c>
      <c r="DI27" s="154">
        <f t="shared" si="121"/>
        <v>-5.8540354879869941E-10</v>
      </c>
      <c r="DJ27" s="154">
        <f t="shared" si="122"/>
        <v>-5.8540354879869941E-10</v>
      </c>
      <c r="DK27" s="154">
        <f t="shared" si="123"/>
        <v>-6.2353095836350004E-10</v>
      </c>
      <c r="DL27" s="154">
        <f t="shared" si="124"/>
        <v>-7.1395773834160818E-10</v>
      </c>
      <c r="DM27" s="154">
        <f t="shared" si="125"/>
        <v>-8.3506145865800006E-10</v>
      </c>
      <c r="DN27" s="154">
        <f t="shared" si="126"/>
        <v>-1.0056414771137663E-9</v>
      </c>
      <c r="DO27" s="154">
        <f t="shared" si="127"/>
        <v>-1.2638011958769289E-9</v>
      </c>
      <c r="DP27" s="154">
        <f t="shared" si="128"/>
        <v>-1.4868053928238665E-9</v>
      </c>
      <c r="DQ27" s="154">
        <f t="shared" si="129"/>
        <v>-1.4868053928238665E-9</v>
      </c>
      <c r="DR27" s="154">
        <f t="shared" si="130"/>
        <v>-1.4868053928238665E-9</v>
      </c>
      <c r="DS27" s="154">
        <f t="shared" si="131"/>
        <v>-1.4868053928238665E-9</v>
      </c>
      <c r="DT27" s="154">
        <f t="shared" si="132"/>
        <v>-1.4868053928238665E-9</v>
      </c>
      <c r="DU27" s="154">
        <f t="shared" si="133"/>
        <v>-1.4868053928238665E-9</v>
      </c>
      <c r="DW27" s="155">
        <f t="shared" si="70"/>
        <v>6.0060510448170859E-2</v>
      </c>
      <c r="DX27" s="155">
        <f t="shared" si="71"/>
        <v>3.467595187491776E-2</v>
      </c>
      <c r="DY27" s="155">
        <f t="shared" si="72"/>
        <v>6.8298292498994467E-2</v>
      </c>
      <c r="DZ27" s="155">
        <f t="shared" si="73"/>
        <v>1.2042831703891293E-2</v>
      </c>
      <c r="EA27" s="156">
        <f t="shared" si="74"/>
        <v>6.0060510448170859E-2</v>
      </c>
      <c r="EB27" s="156">
        <f t="shared" si="75"/>
        <v>3.467595187491776E-2</v>
      </c>
      <c r="EC27" s="156">
        <f t="shared" si="76"/>
        <v>4.4578544438567749E-2</v>
      </c>
      <c r="ED27" s="156">
        <f t="shared" si="77"/>
        <v>5.312664048728373E-2</v>
      </c>
      <c r="EE27" s="156">
        <f t="shared" si="78"/>
        <v>2.371974806042676E-2</v>
      </c>
      <c r="EF27" s="156">
        <f t="shared" si="79"/>
        <v>6.5169472191175026E-2</v>
      </c>
      <c r="EG27" s="156">
        <f t="shared" si="80"/>
        <v>2.7610313186091184E-17</v>
      </c>
      <c r="EH27" s="156">
        <f t="shared" si="81"/>
        <v>6.9351903749835547E-2</v>
      </c>
      <c r="EI27" s="156">
        <f t="shared" si="82"/>
        <v>-2.3719748060426704E-2</v>
      </c>
      <c r="EJ27" s="156">
        <f t="shared" si="83"/>
        <v>6.5169472191175054E-2</v>
      </c>
      <c r="EK27" s="156">
        <f t="shared" si="84"/>
        <v>-4.4578544438567708E-2</v>
      </c>
      <c r="EL27" s="156">
        <f t="shared" si="85"/>
        <v>5.3126640487283758E-2</v>
      </c>
      <c r="EM27" s="156">
        <f t="shared" si="86"/>
        <v>-6.0060510448170831E-2</v>
      </c>
      <c r="EN27" s="156">
        <f t="shared" si="87"/>
        <v>3.4675951874917808E-2</v>
      </c>
      <c r="EO27" s="156">
        <f t="shared" si="88"/>
        <v>-6.8298292498994467E-2</v>
      </c>
      <c r="EP27" s="156">
        <f t="shared" si="89"/>
        <v>1.2042831703891355E-2</v>
      </c>
      <c r="EQ27" s="156">
        <f t="shared" si="90"/>
        <v>-6.8298292498994495E-2</v>
      </c>
      <c r="ER27" s="156">
        <f t="shared" si="91"/>
        <v>-1.2042831703891232E-2</v>
      </c>
      <c r="ES27" s="156">
        <f t="shared" si="92"/>
        <v>-4.4578544438567978E-2</v>
      </c>
      <c r="ET27" s="156">
        <f t="shared" si="93"/>
        <v>-5.3126640487283536E-2</v>
      </c>
      <c r="EU27" s="156">
        <f t="shared" si="94"/>
        <v>-2.3719748060426593E-2</v>
      </c>
      <c r="EV27" s="156">
        <f t="shared" si="95"/>
        <v>-6.5169472191175082E-2</v>
      </c>
      <c r="EW27" s="156">
        <f t="shared" si="96"/>
        <v>-3.2921839666117008E-16</v>
      </c>
      <c r="EX27" s="156">
        <f t="shared" si="97"/>
        <v>-6.9351903749835547E-2</v>
      </c>
      <c r="EY27" s="156">
        <f t="shared" si="98"/>
        <v>2.3719748060426871E-2</v>
      </c>
      <c r="EZ27" s="156">
        <f t="shared" si="99"/>
        <v>-6.5169472191174971E-2</v>
      </c>
    </row>
    <row r="28" spans="1:156" ht="24.95" customHeight="1" thickBot="1" x14ac:dyDescent="0.25">
      <c r="A28" s="34"/>
      <c r="B28" s="90" t="s">
        <v>263</v>
      </c>
      <c r="C28" s="58">
        <f>Lm*Ipk/SQRT(2)/Vinmax*10^3</f>
        <v>3.2694329144754604</v>
      </c>
      <c r="D28" s="93" t="s">
        <v>264</v>
      </c>
      <c r="E28" s="183"/>
      <c r="F28" s="88" t="s">
        <v>41</v>
      </c>
      <c r="G28" s="70">
        <f>MIN(Vcspk/Rcs,Vintyp*SQRT(2)*Tonmax/Lm/1000)</f>
        <v>0.5826667691184011</v>
      </c>
      <c r="H28" s="106" t="s">
        <v>35</v>
      </c>
      <c r="I28" s="45"/>
      <c r="J28" s="169"/>
      <c r="K28" s="142"/>
      <c r="L28" s="170"/>
      <c r="O28" s="158">
        <v>21</v>
      </c>
      <c r="P28" s="158">
        <f t="shared" si="100"/>
        <v>-2.9583330821303884</v>
      </c>
      <c r="Q28" s="147">
        <f t="shared" si="134"/>
        <v>0.18325957145940461</v>
      </c>
      <c r="R28" s="147">
        <f t="shared" si="4"/>
        <v>59.275588890352054</v>
      </c>
      <c r="S28" s="147">
        <f t="shared" si="5"/>
        <v>51.543990339436569</v>
      </c>
      <c r="T28" s="147">
        <f t="shared" si="6"/>
        <v>64.429987924295716</v>
      </c>
      <c r="U28" s="147">
        <f t="shared" si="7"/>
        <v>1</v>
      </c>
      <c r="V28" s="147">
        <f t="shared" si="8"/>
        <v>0</v>
      </c>
      <c r="W28" s="147">
        <f t="shared" si="9"/>
        <v>0.24293305675355012</v>
      </c>
      <c r="X28" s="147">
        <f t="shared" si="10"/>
        <v>0.27937301526658265</v>
      </c>
      <c r="Y28" s="147">
        <f t="shared" si="11"/>
        <v>0.22349841221326608</v>
      </c>
      <c r="Z28" s="147">
        <f t="shared" si="12"/>
        <v>2.5</v>
      </c>
      <c r="AA28" s="147">
        <f t="shared" si="13"/>
        <v>2.5</v>
      </c>
      <c r="AB28" s="147">
        <f t="shared" si="14"/>
        <v>2.5</v>
      </c>
      <c r="AC28" s="147">
        <f t="shared" si="15"/>
        <v>2.5</v>
      </c>
      <c r="AD28" s="147">
        <f t="shared" si="16"/>
        <v>15.525572835839952</v>
      </c>
      <c r="AE28" s="147">
        <f t="shared" si="17"/>
        <v>21.967439692281594</v>
      </c>
      <c r="AF28" s="147">
        <f t="shared" si="18"/>
        <v>2.5656522218828939</v>
      </c>
      <c r="AG28" s="147">
        <f t="shared" si="19"/>
        <v>2.9286117855387528</v>
      </c>
      <c r="AH28" s="147">
        <f t="shared" si="20"/>
        <v>2.226775993434253</v>
      </c>
      <c r="AI28" s="147">
        <f t="shared" si="21"/>
        <v>5.0656522218828943</v>
      </c>
      <c r="AJ28" s="147">
        <f t="shared" si="22"/>
        <v>5.8656522218828941</v>
      </c>
      <c r="AK28" s="147">
        <f t="shared" si="23"/>
        <v>6.2286117855387522</v>
      </c>
      <c r="AL28" s="147">
        <f t="shared" si="24"/>
        <v>5.5267759934342529</v>
      </c>
      <c r="AM28" s="147">
        <f t="shared" si="102"/>
        <v>170.4840249937281</v>
      </c>
      <c r="AN28" s="147">
        <f t="shared" si="135"/>
        <v>160.54941846299442</v>
      </c>
      <c r="AO28" s="147">
        <f t="shared" si="136"/>
        <v>180.93731339717561</v>
      </c>
      <c r="AP28" s="147">
        <f t="shared" si="26"/>
        <v>0.6481825915819911</v>
      </c>
      <c r="AQ28" s="147">
        <f t="shared" si="27"/>
        <v>6.053946328086595E-2</v>
      </c>
      <c r="AR28" s="147">
        <f t="shared" si="28"/>
        <v>6.0090351580962757E-2</v>
      </c>
      <c r="AS28" s="147">
        <f t="shared" si="29"/>
        <v>5.7112277990481589E-2</v>
      </c>
      <c r="AT28" s="147">
        <f t="shared" si="30"/>
        <v>1.2036167843745712E-3</v>
      </c>
      <c r="AU28" s="147">
        <f t="shared" si="31"/>
        <v>1.0900172946863431E-2</v>
      </c>
      <c r="AV28" s="147">
        <f t="shared" si="32"/>
        <v>1.0113251122591482E-2</v>
      </c>
      <c r="AW28" s="147">
        <f t="shared" si="33"/>
        <v>1.029578973292746E-2</v>
      </c>
      <c r="AX28" s="147">
        <f t="shared" si="103"/>
        <v>1.3240062878147616E-2</v>
      </c>
      <c r="AY28" s="147">
        <f t="shared" si="104"/>
        <v>1.412684863790664E-2</v>
      </c>
      <c r="AZ28" s="147">
        <f t="shared" si="105"/>
        <v>1.1505464461616667E-2</v>
      </c>
      <c r="BA28" s="147">
        <f t="shared" si="106"/>
        <v>2.378917542893343E-2</v>
      </c>
      <c r="BB28" s="147">
        <f t="shared" si="107"/>
        <v>2.1979534502784445E-2</v>
      </c>
      <c r="BC28" s="147">
        <f t="shared" si="34"/>
        <v>2.2104541450542463E-2</v>
      </c>
      <c r="BD28" s="147">
        <f t="shared" si="35"/>
        <v>1.9221340391776053E-2</v>
      </c>
      <c r="BE28" s="147">
        <f t="shared" si="36"/>
        <v>2.4026675489720071E-2</v>
      </c>
      <c r="BF28" s="147">
        <f t="shared" si="37"/>
        <v>0</v>
      </c>
      <c r="BG28" s="147">
        <f t="shared" si="38"/>
        <v>0</v>
      </c>
      <c r="BH28" s="147">
        <f t="shared" si="39"/>
        <v>0</v>
      </c>
      <c r="BI28" s="147">
        <f t="shared" si="108"/>
        <v>3.5344604328690077E-2</v>
      </c>
      <c r="BJ28" s="147">
        <f t="shared" si="109"/>
        <v>3.3348189029682694E-2</v>
      </c>
      <c r="BK28" s="147">
        <f t="shared" si="110"/>
        <v>3.5532139951336736E-2</v>
      </c>
      <c r="BL28" s="147">
        <f t="shared" si="40"/>
        <v>2.0950722356795906</v>
      </c>
      <c r="BM28" s="147">
        <f t="shared" si="41"/>
        <v>1.7188987331836694</v>
      </c>
      <c r="BN28" s="147">
        <f t="shared" si="42"/>
        <v>2.2893353479890113</v>
      </c>
      <c r="BO28" s="150">
        <f t="shared" si="111"/>
        <v>1.2492410551516572E-3</v>
      </c>
      <c r="BP28" s="150">
        <f t="shared" si="111"/>
        <v>1.1121017115594493E-3</v>
      </c>
      <c r="BQ28" s="150">
        <f t="shared" si="111"/>
        <v>1.2625329695213801E-3</v>
      </c>
      <c r="BR28" s="147">
        <f t="shared" si="43"/>
        <v>0</v>
      </c>
      <c r="BS28" s="147">
        <f t="shared" si="44"/>
        <v>0</v>
      </c>
      <c r="BT28" s="147">
        <f t="shared" si="45"/>
        <v>0</v>
      </c>
      <c r="BU28" s="147">
        <f t="shared" si="46"/>
        <v>0.10618258485710361</v>
      </c>
      <c r="BV28" s="147">
        <f t="shared" si="47"/>
        <v>3.5394194952367869E-2</v>
      </c>
      <c r="BW28" s="147">
        <f t="shared" si="48"/>
        <v>2.5</v>
      </c>
      <c r="CA28" s="150">
        <f t="shared" si="49"/>
        <v>0</v>
      </c>
      <c r="CB28" s="150">
        <f t="shared" si="112"/>
        <v>0</v>
      </c>
      <c r="CC28" s="150">
        <f t="shared" si="113"/>
        <v>0</v>
      </c>
      <c r="CD28" s="150">
        <f t="shared" si="114"/>
        <v>0</v>
      </c>
      <c r="CE28" s="150">
        <f t="shared" si="50"/>
        <v>0</v>
      </c>
      <c r="CI28" s="152">
        <f t="shared" si="51"/>
        <v>0.10045030487636374</v>
      </c>
      <c r="CJ28" s="152">
        <f t="shared" si="52"/>
        <v>0.10045030487636374</v>
      </c>
      <c r="CK28" s="152">
        <f t="shared" si="53"/>
        <v>0.10045030487636374</v>
      </c>
      <c r="CL28" s="152">
        <f t="shared" si="54"/>
        <v>0.10045030487636374</v>
      </c>
      <c r="CM28" s="152">
        <f t="shared" si="55"/>
        <v>0.10045030487636374</v>
      </c>
      <c r="CN28" s="152">
        <f t="shared" si="56"/>
        <v>0.10045030487636374</v>
      </c>
      <c r="CO28" s="152">
        <f t="shared" si="57"/>
        <v>0.10045030487636374</v>
      </c>
      <c r="CP28" s="152">
        <f t="shared" si="58"/>
        <v>0.10045030487636374</v>
      </c>
      <c r="CQ28" s="152">
        <f t="shared" si="59"/>
        <v>9.3310653626415441E-2</v>
      </c>
      <c r="CR28" s="152">
        <f t="shared" si="60"/>
        <v>7.9426493598027545E-2</v>
      </c>
      <c r="CS28" s="152">
        <f t="shared" si="61"/>
        <v>6.5542333569639635E-2</v>
      </c>
      <c r="CT28" s="152">
        <f t="shared" si="62"/>
        <v>5.1658173541251726E-2</v>
      </c>
      <c r="CU28" s="152">
        <f t="shared" si="63"/>
        <v>3.7774013512863844E-2</v>
      </c>
      <c r="CV28" s="152">
        <f t="shared" si="64"/>
        <v>2.9661914971627998E-2</v>
      </c>
      <c r="CW28" s="152">
        <f t="shared" si="65"/>
        <v>2.9661914971627998E-2</v>
      </c>
      <c r="CX28" s="152">
        <f t="shared" si="66"/>
        <v>2.9661914971627998E-2</v>
      </c>
      <c r="CY28" s="152">
        <f t="shared" si="67"/>
        <v>2.9661914971627998E-2</v>
      </c>
      <c r="CZ28" s="152">
        <f t="shared" si="68"/>
        <v>2.9661914971627998E-2</v>
      </c>
      <c r="DA28" s="152">
        <f t="shared" si="69"/>
        <v>2.9661914971627998E-2</v>
      </c>
      <c r="DC28" s="154">
        <f t="shared" si="115"/>
        <v>1.9548106234169887E-2</v>
      </c>
      <c r="DD28" s="154">
        <f t="shared" si="116"/>
        <v>1.9548106234169887E-2</v>
      </c>
      <c r="DE28" s="154">
        <f t="shared" si="117"/>
        <v>-5.7400119813204229E-10</v>
      </c>
      <c r="DF28" s="154">
        <f t="shared" si="118"/>
        <v>-5.7400119813204229E-10</v>
      </c>
      <c r="DG28" s="154">
        <f t="shared" si="119"/>
        <v>-5.7400119813204229E-10</v>
      </c>
      <c r="DH28" s="154">
        <f t="shared" si="120"/>
        <v>-5.7400119813204229E-10</v>
      </c>
      <c r="DI28" s="154">
        <f t="shared" si="121"/>
        <v>-5.7400119813204229E-10</v>
      </c>
      <c r="DJ28" s="154">
        <f t="shared" si="122"/>
        <v>-5.7400119813204229E-10</v>
      </c>
      <c r="DK28" s="154">
        <f t="shared" si="123"/>
        <v>-6.1146288944887544E-10</v>
      </c>
      <c r="DL28" s="154">
        <f t="shared" si="124"/>
        <v>-7.0034848530412354E-10</v>
      </c>
      <c r="DM28" s="154">
        <f t="shared" si="125"/>
        <v>-8.1947132739030472E-10</v>
      </c>
      <c r="DN28" s="154">
        <f t="shared" si="126"/>
        <v>-9.8742288745295119E-10</v>
      </c>
      <c r="DO28" s="154">
        <f t="shared" si="127"/>
        <v>-1.2419649945474283E-9</v>
      </c>
      <c r="DP28" s="154">
        <f t="shared" si="128"/>
        <v>-1.4621943177356618E-9</v>
      </c>
      <c r="DQ28" s="154">
        <f t="shared" si="129"/>
        <v>-1.4621943177356618E-9</v>
      </c>
      <c r="DR28" s="154">
        <f t="shared" si="130"/>
        <v>-1.4621943177356618E-9</v>
      </c>
      <c r="DS28" s="154">
        <f t="shared" si="131"/>
        <v>-1.4621943177356618E-9</v>
      </c>
      <c r="DT28" s="154">
        <f t="shared" si="132"/>
        <v>-1.4621943177356618E-9</v>
      </c>
      <c r="DU28" s="154">
        <f t="shared" si="133"/>
        <v>-1.4621943177356618E-9</v>
      </c>
      <c r="DW28" s="155">
        <f t="shared" si="70"/>
        <v>6.0272458487689334E-2</v>
      </c>
      <c r="DX28" s="155">
        <f t="shared" si="71"/>
        <v>3.6935010064387354E-2</v>
      </c>
      <c r="DY28" s="155">
        <f t="shared" si="72"/>
        <v>6.9505511324181424E-2</v>
      </c>
      <c r="DZ28" s="155">
        <f t="shared" si="73"/>
        <v>1.2882085086301742E-2</v>
      </c>
      <c r="EA28" s="156">
        <f t="shared" si="74"/>
        <v>6.0272458487689334E-2</v>
      </c>
      <c r="EB28" s="156">
        <f t="shared" si="75"/>
        <v>3.6935010064387354E-2</v>
      </c>
      <c r="EC28" s="156">
        <f t="shared" si="76"/>
        <v>4.3032863677762309E-2</v>
      </c>
      <c r="ED28" s="156">
        <f t="shared" si="77"/>
        <v>5.6081519810876695E-2</v>
      </c>
      <c r="EE28" s="156">
        <f t="shared" si="78"/>
        <v>2.0076819963673297E-2</v>
      </c>
      <c r="EF28" s="156">
        <f t="shared" si="79"/>
        <v>6.7778208302911619E-2</v>
      </c>
      <c r="EG28" s="156">
        <f t="shared" si="80"/>
        <v>-5.5462113889751079E-3</v>
      </c>
      <c r="EH28" s="156">
        <f t="shared" si="81"/>
        <v>7.0471297418420162E-2</v>
      </c>
      <c r="EI28" s="156">
        <f t="shared" si="82"/>
        <v>-3.0432488751599349E-2</v>
      </c>
      <c r="EJ28" s="156">
        <f t="shared" si="83"/>
        <v>6.3803039496488009E-2</v>
      </c>
      <c r="EK28" s="156">
        <f t="shared" si="84"/>
        <v>-5.1276140267203507E-2</v>
      </c>
      <c r="EL28" s="156">
        <f t="shared" si="85"/>
        <v>4.8659240231478135E-2</v>
      </c>
      <c r="EM28" s="156">
        <f t="shared" si="86"/>
        <v>-6.5308313047973215E-2</v>
      </c>
      <c r="EN28" s="156">
        <f t="shared" si="87"/>
        <v>2.705158900017816E-2</v>
      </c>
      <c r="EO28" s="156">
        <f t="shared" si="88"/>
        <v>-7.0664985231075644E-2</v>
      </c>
      <c r="EP28" s="156">
        <f t="shared" si="89"/>
        <v>1.8504277609485038E-3</v>
      </c>
      <c r="EQ28" s="156">
        <f t="shared" si="90"/>
        <v>-6.6634581052918862E-2</v>
      </c>
      <c r="ER28" s="156">
        <f t="shared" si="91"/>
        <v>-2.3596542723641013E-2</v>
      </c>
      <c r="ES28" s="156">
        <f t="shared" si="92"/>
        <v>-3.3729975166688145E-2</v>
      </c>
      <c r="ET28" s="156">
        <f t="shared" si="93"/>
        <v>-6.2122886248638112E-2</v>
      </c>
      <c r="EU28" s="156">
        <f t="shared" si="94"/>
        <v>-9.2267932370962771E-3</v>
      </c>
      <c r="EV28" s="156">
        <f t="shared" si="95"/>
        <v>-7.0084452677940667E-2</v>
      </c>
      <c r="EW28" s="156">
        <f t="shared" si="96"/>
        <v>1.6502068035708473E-2</v>
      </c>
      <c r="EX28" s="156">
        <f t="shared" si="97"/>
        <v>-6.8736060195151411E-2</v>
      </c>
      <c r="EY28" s="156">
        <f t="shared" si="98"/>
        <v>4.0038808666821343E-2</v>
      </c>
      <c r="EZ28" s="156">
        <f t="shared" si="99"/>
        <v>-5.8256828107512856E-2</v>
      </c>
    </row>
    <row r="29" spans="1:156" ht="24.95" customHeight="1" x14ac:dyDescent="0.2">
      <c r="A29" s="34"/>
      <c r="B29" s="179" t="s">
        <v>312</v>
      </c>
      <c r="C29" s="58">
        <f>ImosrmsL*1000</f>
        <v>75.408309271946152</v>
      </c>
      <c r="D29" s="93" t="s">
        <v>310</v>
      </c>
      <c r="E29" s="183"/>
      <c r="F29" s="75" t="s">
        <v>37</v>
      </c>
      <c r="G29" s="61">
        <f>Vcsth/Io*1000/2</f>
        <v>2</v>
      </c>
      <c r="H29" s="77" t="s">
        <v>38</v>
      </c>
      <c r="I29" s="45"/>
      <c r="J29" s="169"/>
      <c r="K29" s="142"/>
      <c r="L29" s="170"/>
      <c r="M29" s="97"/>
      <c r="N29" s="161"/>
      <c r="O29" s="158">
        <v>22</v>
      </c>
      <c r="P29" s="158">
        <f t="shared" si="100"/>
        <v>-2.9496064358704168</v>
      </c>
      <c r="Q29" s="147">
        <f t="shared" si="134"/>
        <v>0.19198621771937624</v>
      </c>
      <c r="R29" s="147">
        <f t="shared" si="4"/>
        <v>62.06427388938782</v>
      </c>
      <c r="S29" s="147">
        <f t="shared" si="5"/>
        <v>53.968933816858971</v>
      </c>
      <c r="T29" s="147">
        <f t="shared" si="6"/>
        <v>67.46116727107372</v>
      </c>
      <c r="U29" s="147">
        <f t="shared" si="7"/>
        <v>1</v>
      </c>
      <c r="V29" s="147">
        <f t="shared" si="8"/>
        <v>0</v>
      </c>
      <c r="W29" s="147">
        <f t="shared" si="9"/>
        <v>0.23201753758795221</v>
      </c>
      <c r="X29" s="147">
        <f t="shared" si="10"/>
        <v>0.26682016822614507</v>
      </c>
      <c r="Y29" s="147">
        <f t="shared" si="11"/>
        <v>0.21345613458091603</v>
      </c>
      <c r="Z29" s="147">
        <f t="shared" si="12"/>
        <v>2.5</v>
      </c>
      <c r="AA29" s="147">
        <f t="shared" si="13"/>
        <v>2.5</v>
      </c>
      <c r="AB29" s="147">
        <f t="shared" si="14"/>
        <v>2.5</v>
      </c>
      <c r="AC29" s="147">
        <f t="shared" si="15"/>
        <v>2.5</v>
      </c>
      <c r="AD29" s="147">
        <f t="shared" si="16"/>
        <v>16.760515811665762</v>
      </c>
      <c r="AE29" s="147">
        <f t="shared" si="17"/>
        <v>23.654706498336942</v>
      </c>
      <c r="AF29" s="147">
        <f t="shared" si="18"/>
        <v>2.5760112770727268</v>
      </c>
      <c r="AG29" s="147">
        <f t="shared" si="19"/>
        <v>2.9404363231191919</v>
      </c>
      <c r="AH29" s="147">
        <f t="shared" si="20"/>
        <v>2.2357668048991259</v>
      </c>
      <c r="AI29" s="147">
        <f t="shared" si="21"/>
        <v>5.0760112770727268</v>
      </c>
      <c r="AJ29" s="147">
        <f t="shared" si="22"/>
        <v>5.8760112770727266</v>
      </c>
      <c r="AK29" s="147">
        <f t="shared" si="23"/>
        <v>6.2404363231191917</v>
      </c>
      <c r="AL29" s="147">
        <f t="shared" si="24"/>
        <v>5.5357668048991258</v>
      </c>
      <c r="AM29" s="147">
        <f t="shared" si="102"/>
        <v>170.18347189050556</v>
      </c>
      <c r="AN29" s="147">
        <f t="shared" si="135"/>
        <v>160.24520533848897</v>
      </c>
      <c r="AO29" s="147">
        <f t="shared" si="136"/>
        <v>180.64344746512896</v>
      </c>
      <c r="AP29" s="147">
        <f t="shared" si="26"/>
        <v>0.68021597433880587</v>
      </c>
      <c r="AQ29" s="147">
        <f t="shared" si="27"/>
        <v>6.3643541894442088E-2</v>
      </c>
      <c r="AR29" s="147">
        <f t="shared" si="28"/>
        <v>6.3171402603159232E-2</v>
      </c>
      <c r="AS29" s="147">
        <f t="shared" si="29"/>
        <v>6.0040632341104003E-2</v>
      </c>
      <c r="AT29" s="147">
        <f t="shared" si="30"/>
        <v>1.3302087022834777E-3</v>
      </c>
      <c r="AU29" s="147">
        <f t="shared" si="31"/>
        <v>1.2025375081093656E-2</v>
      </c>
      <c r="AV29" s="147">
        <f t="shared" si="32"/>
        <v>1.1155746887028532E-2</v>
      </c>
      <c r="AW29" s="147">
        <f t="shared" si="33"/>
        <v>1.136018211752529E-2</v>
      </c>
      <c r="AX29" s="147">
        <f t="shared" si="103"/>
        <v>1.39504907242628E-2</v>
      </c>
      <c r="AY29" s="147">
        <f t="shared" si="104"/>
        <v>1.4882892571834661E-2</v>
      </c>
      <c r="AZ29" s="147">
        <f t="shared" si="105"/>
        <v>1.2124503927314486E-2</v>
      </c>
      <c r="BA29" s="147">
        <f t="shared" si="106"/>
        <v>2.5035617275592725E-2</v>
      </c>
      <c r="BB29" s="147">
        <f t="shared" si="107"/>
        <v>2.3084603453409205E-2</v>
      </c>
      <c r="BC29" s="147">
        <f t="shared" si="34"/>
        <v>2.2067948604758723E-2</v>
      </c>
      <c r="BD29" s="147">
        <f t="shared" si="35"/>
        <v>1.9189520525877149E-2</v>
      </c>
      <c r="BE29" s="147">
        <f t="shared" si="36"/>
        <v>2.398690065734644E-2</v>
      </c>
      <c r="BF29" s="147">
        <f t="shared" si="37"/>
        <v>0</v>
      </c>
      <c r="BG29" s="147">
        <f t="shared" si="38"/>
        <v>0</v>
      </c>
      <c r="BH29" s="147">
        <f t="shared" si="39"/>
        <v>0</v>
      </c>
      <c r="BI29" s="147">
        <f t="shared" si="108"/>
        <v>3.6018439329021525E-2</v>
      </c>
      <c r="BJ29" s="147">
        <f t="shared" si="109"/>
        <v>3.4072413097711807E-2</v>
      </c>
      <c r="BK29" s="147">
        <f t="shared" si="110"/>
        <v>3.6111404584660924E-2</v>
      </c>
      <c r="BL29" s="147">
        <f t="shared" si="40"/>
        <v>2.2354582835846899</v>
      </c>
      <c r="BM29" s="147">
        <f t="shared" si="41"/>
        <v>1.8388518074510873</v>
      </c>
      <c r="BN29" s="147">
        <f t="shared" si="42"/>
        <v>2.436117505079229</v>
      </c>
      <c r="BO29" s="150">
        <f t="shared" si="111"/>
        <v>1.2973279716984045E-3</v>
      </c>
      <c r="BP29" s="150">
        <f t="shared" si="111"/>
        <v>1.160929334301123E-3</v>
      </c>
      <c r="BQ29" s="150">
        <f t="shared" si="111"/>
        <v>1.3040335410770699E-3</v>
      </c>
      <c r="BR29" s="147">
        <f t="shared" si="43"/>
        <v>0</v>
      </c>
      <c r="BS29" s="147">
        <f t="shared" si="44"/>
        <v>0</v>
      </c>
      <c r="BT29" s="147">
        <f t="shared" si="45"/>
        <v>0</v>
      </c>
      <c r="BU29" s="147">
        <f t="shared" si="46"/>
        <v>0.1111780608547793</v>
      </c>
      <c r="BV29" s="147">
        <f t="shared" si="47"/>
        <v>3.7059353618259773E-2</v>
      </c>
      <c r="BW29" s="147">
        <f t="shared" si="48"/>
        <v>2.5</v>
      </c>
      <c r="CA29" s="150">
        <f t="shared" si="49"/>
        <v>0</v>
      </c>
      <c r="CB29" s="150">
        <f t="shared" si="112"/>
        <v>0</v>
      </c>
      <c r="CC29" s="150">
        <f t="shared" si="113"/>
        <v>0</v>
      </c>
      <c r="CD29" s="150">
        <f t="shared" si="114"/>
        <v>0</v>
      </c>
      <c r="CE29" s="150">
        <f t="shared" si="50"/>
        <v>0</v>
      </c>
      <c r="CI29" s="152">
        <f t="shared" si="51"/>
        <v>0.10544578087403944</v>
      </c>
      <c r="CJ29" s="152">
        <f t="shared" si="52"/>
        <v>0.10544578087403944</v>
      </c>
      <c r="CK29" s="152">
        <f t="shared" si="53"/>
        <v>0.10544578087403944</v>
      </c>
      <c r="CL29" s="152">
        <f t="shared" si="54"/>
        <v>0.10544578087403944</v>
      </c>
      <c r="CM29" s="152">
        <f t="shared" si="55"/>
        <v>0.10544578087403944</v>
      </c>
      <c r="CN29" s="152">
        <f t="shared" si="56"/>
        <v>0.10544578087403944</v>
      </c>
      <c r="CO29" s="152">
        <f t="shared" si="57"/>
        <v>0.10544578087403944</v>
      </c>
      <c r="CP29" s="152">
        <f t="shared" si="58"/>
        <v>0.10544578087403944</v>
      </c>
      <c r="CQ29" s="152">
        <f t="shared" si="59"/>
        <v>9.7970236911563119E-2</v>
      </c>
      <c r="CR29" s="152">
        <f t="shared" si="60"/>
        <v>8.3432881368458361E-2</v>
      </c>
      <c r="CS29" s="152">
        <f t="shared" si="61"/>
        <v>6.8895525825353632E-2</v>
      </c>
      <c r="CT29" s="152">
        <f t="shared" si="62"/>
        <v>5.4358170282248881E-2</v>
      </c>
      <c r="CU29" s="152">
        <f t="shared" si="63"/>
        <v>3.9820814739144152E-2</v>
      </c>
      <c r="CV29" s="152">
        <f t="shared" si="64"/>
        <v>3.1327073637519909E-2</v>
      </c>
      <c r="CW29" s="152">
        <f t="shared" si="65"/>
        <v>3.1327073637519909E-2</v>
      </c>
      <c r="CX29" s="152">
        <f t="shared" si="66"/>
        <v>3.1327073637519909E-2</v>
      </c>
      <c r="CY29" s="152">
        <f t="shared" si="67"/>
        <v>3.1327073637519909E-2</v>
      </c>
      <c r="CZ29" s="152">
        <f t="shared" si="68"/>
        <v>3.1327073637519909E-2</v>
      </c>
      <c r="DA29" s="152">
        <f t="shared" si="69"/>
        <v>3.1327073637519909E-2</v>
      </c>
      <c r="DC29" s="154">
        <f t="shared" si="115"/>
        <v>2.1131719090305999E-2</v>
      </c>
      <c r="DD29" s="154">
        <f t="shared" si="116"/>
        <v>2.1131719090305999E-2</v>
      </c>
      <c r="DE29" s="154">
        <f t="shared" si="117"/>
        <v>-5.630546227633193E-10</v>
      </c>
      <c r="DF29" s="154">
        <f t="shared" si="118"/>
        <v>-5.630546227633193E-10</v>
      </c>
      <c r="DG29" s="154">
        <f t="shared" si="119"/>
        <v>-5.630546227633193E-10</v>
      </c>
      <c r="DH29" s="154">
        <f t="shared" si="120"/>
        <v>-5.630546227633193E-10</v>
      </c>
      <c r="DI29" s="154">
        <f t="shared" si="121"/>
        <v>-5.630546227633193E-10</v>
      </c>
      <c r="DJ29" s="154">
        <f t="shared" si="122"/>
        <v>-5.630546227633193E-10</v>
      </c>
      <c r="DK29" s="154">
        <f t="shared" si="123"/>
        <v>-5.9987437965445666E-10</v>
      </c>
      <c r="DL29" s="154">
        <f t="shared" si="124"/>
        <v>-6.8727247114678075E-10</v>
      </c>
      <c r="DM29" s="154">
        <f t="shared" si="125"/>
        <v>-8.0448043510713216E-10</v>
      </c>
      <c r="DN29" s="154">
        <f t="shared" si="126"/>
        <v>-9.6988542464107727E-10</v>
      </c>
      <c r="DO29" s="154">
        <f t="shared" si="127"/>
        <v>-1.220910385188573E-9</v>
      </c>
      <c r="DP29" s="154">
        <f t="shared" si="128"/>
        <v>-1.4384302290670473E-9</v>
      </c>
      <c r="DQ29" s="154">
        <f t="shared" si="129"/>
        <v>-1.4384302290670473E-9</v>
      </c>
      <c r="DR29" s="154">
        <f t="shared" si="130"/>
        <v>-1.4384302290670473E-9</v>
      </c>
      <c r="DS29" s="154">
        <f t="shared" si="131"/>
        <v>-1.4384302290670473E-9</v>
      </c>
      <c r="DT29" s="154">
        <f t="shared" si="132"/>
        <v>-1.4384302290670473E-9</v>
      </c>
      <c r="DU29" s="154">
        <f t="shared" si="133"/>
        <v>-1.4384302290670473E-9</v>
      </c>
      <c r="DW29" s="155">
        <f t="shared" si="70"/>
        <v>6.0415209937156558E-2</v>
      </c>
      <c r="DX29" s="155">
        <f t="shared" si="71"/>
        <v>3.9234096077811156E-2</v>
      </c>
      <c r="DY29" s="155">
        <f t="shared" si="72"/>
        <v>7.0713358301455934E-2</v>
      </c>
      <c r="DZ29" s="155">
        <f t="shared" si="73"/>
        <v>1.3745284446803261E-2</v>
      </c>
      <c r="EA29" s="156">
        <f t="shared" si="74"/>
        <v>6.0415209937156558E-2</v>
      </c>
      <c r="EB29" s="156">
        <f t="shared" si="75"/>
        <v>3.9234096077811156E-2</v>
      </c>
      <c r="EC29" s="156">
        <f t="shared" si="76"/>
        <v>4.1318656146533024E-2</v>
      </c>
      <c r="ED29" s="156">
        <f t="shared" si="77"/>
        <v>5.9009156416934036E-2</v>
      </c>
      <c r="EE29" s="156">
        <f t="shared" si="78"/>
        <v>1.6204771805767772E-2</v>
      </c>
      <c r="EF29" s="156">
        <f t="shared" si="79"/>
        <v>7.0190578124963557E-2</v>
      </c>
      <c r="EG29" s="156">
        <f t="shared" si="80"/>
        <v>-1.1269050576038992E-2</v>
      </c>
      <c r="EH29" s="156">
        <f t="shared" si="81"/>
        <v>7.1149985143415834E-2</v>
      </c>
      <c r="EI29" s="156">
        <f t="shared" si="82"/>
        <v>-3.710173530656781E-2</v>
      </c>
      <c r="EJ29" s="156">
        <f t="shared" si="83"/>
        <v>6.1747656830320269E-2</v>
      </c>
      <c r="EK29" s="156">
        <f t="shared" si="84"/>
        <v>-5.7531209329281199E-2</v>
      </c>
      <c r="EL29" s="156">
        <f t="shared" si="85"/>
        <v>4.3352875797391409E-2</v>
      </c>
      <c r="EM29" s="156">
        <f t="shared" si="86"/>
        <v>-6.9582281541055585E-2</v>
      </c>
      <c r="EN29" s="156">
        <f t="shared" si="87"/>
        <v>1.8644516146440859E-2</v>
      </c>
      <c r="EO29" s="156">
        <f t="shared" si="88"/>
        <v>-7.1499926688293497E-2</v>
      </c>
      <c r="EP29" s="156">
        <f t="shared" si="89"/>
        <v>-8.779087103012161E-3</v>
      </c>
      <c r="EQ29" s="156">
        <f t="shared" si="90"/>
        <v>-6.3004873715133747E-2</v>
      </c>
      <c r="ER29" s="156">
        <f t="shared" si="91"/>
        <v>-3.4924171785937388E-2</v>
      </c>
      <c r="ES29" s="156">
        <f t="shared" si="92"/>
        <v>-2.1061545016156813E-2</v>
      </c>
      <c r="ET29" s="156">
        <f t="shared" si="93"/>
        <v>-6.8889209665418699E-2</v>
      </c>
      <c r="EU29" s="156">
        <f t="shared" si="94"/>
        <v>6.2784276646650119E-3</v>
      </c>
      <c r="EV29" s="156">
        <f t="shared" si="95"/>
        <v>-7.1762756586220861E-2</v>
      </c>
      <c r="EW29" s="156">
        <f t="shared" si="96"/>
        <v>3.2704058541642066E-2</v>
      </c>
      <c r="EX29" s="156">
        <f t="shared" si="97"/>
        <v>-6.418532886648215E-2</v>
      </c>
      <c r="EY29" s="156">
        <f t="shared" si="98"/>
        <v>5.4366922452570549E-2</v>
      </c>
      <c r="EZ29" s="156">
        <f t="shared" si="99"/>
        <v>-4.7260444663902584E-2</v>
      </c>
    </row>
    <row r="30" spans="1:156" ht="24.95" customHeight="1" thickBot="1" x14ac:dyDescent="0.25">
      <c r="A30" s="34"/>
      <c r="B30" s="180" t="s">
        <v>313</v>
      </c>
      <c r="C30" s="185">
        <f>IdiormsL*1000</f>
        <v>130.4022780334063</v>
      </c>
      <c r="D30" s="178" t="s">
        <v>309</v>
      </c>
      <c r="E30" s="184"/>
      <c r="H30" s="187"/>
      <c r="I30" s="59"/>
      <c r="J30" s="169"/>
      <c r="K30" s="142"/>
      <c r="L30" s="170"/>
      <c r="M30" s="97"/>
      <c r="N30" s="161"/>
      <c r="O30" s="158">
        <v>23</v>
      </c>
      <c r="P30" s="158">
        <f t="shared" si="100"/>
        <v>-2.9408797896104448</v>
      </c>
      <c r="Q30" s="147">
        <f t="shared" si="134"/>
        <v>0.20071286397934787</v>
      </c>
      <c r="R30" s="147">
        <f t="shared" si="4"/>
        <v>64.848232453675294</v>
      </c>
      <c r="S30" s="147">
        <f t="shared" si="5"/>
        <v>56.389767351022002</v>
      </c>
      <c r="T30" s="147">
        <f t="shared" si="6"/>
        <v>70.487209188777499</v>
      </c>
      <c r="U30" s="147">
        <f t="shared" si="7"/>
        <v>1</v>
      </c>
      <c r="V30" s="147">
        <f t="shared" si="8"/>
        <v>0</v>
      </c>
      <c r="W30" s="147">
        <f t="shared" si="9"/>
        <v>0.22205693902739326</v>
      </c>
      <c r="X30" s="147">
        <f t="shared" si="10"/>
        <v>0.25536547988150221</v>
      </c>
      <c r="Y30" s="147">
        <f t="shared" si="11"/>
        <v>0.2042923839052018</v>
      </c>
      <c r="Z30" s="147">
        <f t="shared" si="12"/>
        <v>2.5</v>
      </c>
      <c r="AA30" s="147">
        <f t="shared" si="13"/>
        <v>2.5</v>
      </c>
      <c r="AB30" s="147">
        <f t="shared" si="14"/>
        <v>2.5</v>
      </c>
      <c r="AC30" s="147">
        <f t="shared" si="15"/>
        <v>2.5</v>
      </c>
      <c r="AD30" s="147">
        <f t="shared" si="16"/>
        <v>18.024920269155025</v>
      </c>
      <c r="AE30" s="147">
        <f t="shared" si="17"/>
        <v>25.377445862652529</v>
      </c>
      <c r="AF30" s="147">
        <f t="shared" si="18"/>
        <v>2.5863527750990847</v>
      </c>
      <c r="AG30" s="147">
        <f t="shared" si="19"/>
        <v>2.9522408197465215</v>
      </c>
      <c r="AH30" s="147">
        <f t="shared" si="20"/>
        <v>2.2447423781840903</v>
      </c>
      <c r="AI30" s="147">
        <f t="shared" si="21"/>
        <v>5.0863527750990851</v>
      </c>
      <c r="AJ30" s="147">
        <f t="shared" si="22"/>
        <v>5.8863527750990849</v>
      </c>
      <c r="AK30" s="147">
        <f t="shared" si="23"/>
        <v>6.2522408197465209</v>
      </c>
      <c r="AL30" s="147">
        <f t="shared" si="24"/>
        <v>5.5447423781840905</v>
      </c>
      <c r="AM30" s="147">
        <f t="shared" si="102"/>
        <v>169.88448334769862</v>
      </c>
      <c r="AN30" s="147">
        <f t="shared" si="135"/>
        <v>159.94265557425251</v>
      </c>
      <c r="AO30" s="147">
        <f t="shared" si="136"/>
        <v>180.35103018212743</v>
      </c>
      <c r="AP30" s="147">
        <f t="shared" si="26"/>
        <v>0.71232736286354492</v>
      </c>
      <c r="AQ30" s="147">
        <f t="shared" si="27"/>
        <v>6.6765300380919698E-2</v>
      </c>
      <c r="AR30" s="147">
        <f t="shared" si="28"/>
        <v>6.6270002340210146E-2</v>
      </c>
      <c r="AS30" s="147">
        <f t="shared" si="29"/>
        <v>6.2985665693509107E-2</v>
      </c>
      <c r="AT30" s="147">
        <f t="shared" si="30"/>
        <v>1.4639044033904866E-3</v>
      </c>
      <c r="AU30" s="147">
        <f t="shared" si="31"/>
        <v>1.3210763001860595E-2</v>
      </c>
      <c r="AV30" s="147">
        <f t="shared" si="32"/>
        <v>1.2253801658414321E-2</v>
      </c>
      <c r="AW30" s="147">
        <f t="shared" si="33"/>
        <v>1.2481725993678814E-2</v>
      </c>
      <c r="AX30" s="147">
        <f t="shared" si="103"/>
        <v>1.4667709065195211E-2</v>
      </c>
      <c r="AY30" s="147">
        <f t="shared" si="104"/>
        <v>1.5645990907416595E-2</v>
      </c>
      <c r="AZ30" s="147">
        <f t="shared" si="105"/>
        <v>1.2749608850777661E-2</v>
      </c>
      <c r="BA30" s="147">
        <f t="shared" si="106"/>
        <v>2.6291441624597213E-2</v>
      </c>
      <c r="BB30" s="147">
        <f t="shared" si="107"/>
        <v>2.4194046673981395E-2</v>
      </c>
      <c r="BC30" s="147">
        <f t="shared" si="34"/>
        <v>2.2029675199249192E-2</v>
      </c>
      <c r="BD30" s="147">
        <f t="shared" si="35"/>
        <v>1.9156239303694946E-2</v>
      </c>
      <c r="BE30" s="147">
        <f t="shared" si="36"/>
        <v>2.3945299129618687E-2</v>
      </c>
      <c r="BF30" s="147">
        <f t="shared" si="37"/>
        <v>0</v>
      </c>
      <c r="BG30" s="147">
        <f t="shared" si="38"/>
        <v>0</v>
      </c>
      <c r="BH30" s="147">
        <f t="shared" si="39"/>
        <v>0</v>
      </c>
      <c r="BI30" s="147">
        <f t="shared" si="108"/>
        <v>3.6697384264444403E-2</v>
      </c>
      <c r="BJ30" s="147">
        <f t="shared" si="109"/>
        <v>3.4802230211111541E-2</v>
      </c>
      <c r="BK30" s="147">
        <f t="shared" si="110"/>
        <v>3.6694907980396346E-2</v>
      </c>
      <c r="BL30" s="147">
        <f t="shared" si="40"/>
        <v>2.3797605052225368</v>
      </c>
      <c r="BM30" s="147">
        <f t="shared" si="41"/>
        <v>1.9624896649012891</v>
      </c>
      <c r="BN30" s="147">
        <f t="shared" si="42"/>
        <v>2.5865216549771382</v>
      </c>
      <c r="BO30" s="150">
        <f t="shared" si="111"/>
        <v>1.3466980118522916E-3</v>
      </c>
      <c r="BP30" s="150">
        <f t="shared" si="111"/>
        <v>1.2111952276672049E-3</v>
      </c>
      <c r="BQ30" s="150">
        <f t="shared" si="111"/>
        <v>1.3465162716897554E-3</v>
      </c>
      <c r="BR30" s="147">
        <f t="shared" si="43"/>
        <v>0</v>
      </c>
      <c r="BS30" s="147">
        <f t="shared" si="44"/>
        <v>0</v>
      </c>
      <c r="BT30" s="147">
        <f t="shared" si="45"/>
        <v>0</v>
      </c>
      <c r="BU30" s="147">
        <f t="shared" si="46"/>
        <v>0.11616507021267757</v>
      </c>
      <c r="BV30" s="147">
        <f t="shared" si="47"/>
        <v>3.8721690070892524E-2</v>
      </c>
      <c r="BW30" s="147">
        <f t="shared" si="48"/>
        <v>2.5</v>
      </c>
      <c r="CA30" s="150">
        <f t="shared" si="49"/>
        <v>0</v>
      </c>
      <c r="CB30" s="150">
        <f t="shared" si="112"/>
        <v>0</v>
      </c>
      <c r="CC30" s="150">
        <f t="shared" si="113"/>
        <v>0</v>
      </c>
      <c r="CD30" s="150">
        <f t="shared" si="114"/>
        <v>0</v>
      </c>
      <c r="CE30" s="150">
        <f t="shared" si="50"/>
        <v>0</v>
      </c>
      <c r="CI30" s="152">
        <f t="shared" si="51"/>
        <v>0.11043279023193772</v>
      </c>
      <c r="CJ30" s="152">
        <f t="shared" si="52"/>
        <v>0.11043279023193772</v>
      </c>
      <c r="CK30" s="152">
        <f t="shared" si="53"/>
        <v>0.11043279023193772</v>
      </c>
      <c r="CL30" s="152">
        <f t="shared" si="54"/>
        <v>0.11043279023193772</v>
      </c>
      <c r="CM30" s="152">
        <f t="shared" si="55"/>
        <v>0.11043279023193772</v>
      </c>
      <c r="CN30" s="152">
        <f t="shared" si="56"/>
        <v>0.11043279023193772</v>
      </c>
      <c r="CO30" s="152">
        <f t="shared" si="57"/>
        <v>0.11043279023193772</v>
      </c>
      <c r="CP30" s="152">
        <f t="shared" si="58"/>
        <v>0.11043279023193772</v>
      </c>
      <c r="CQ30" s="152">
        <f t="shared" si="59"/>
        <v>0.1026219228485488</v>
      </c>
      <c r="CR30" s="152">
        <f t="shared" si="60"/>
        <v>8.7432478866635494E-2</v>
      </c>
      <c r="CS30" s="152">
        <f t="shared" si="61"/>
        <v>7.2243034884722168E-2</v>
      </c>
      <c r="CT30" s="152">
        <f t="shared" si="62"/>
        <v>5.705359090280885E-2</v>
      </c>
      <c r="CU30" s="152">
        <f t="shared" si="63"/>
        <v>4.1864146920895559E-2</v>
      </c>
      <c r="CV30" s="152">
        <f t="shared" si="64"/>
        <v>3.2989410090152653E-2</v>
      </c>
      <c r="CW30" s="152">
        <f t="shared" si="65"/>
        <v>3.2989410090152653E-2</v>
      </c>
      <c r="CX30" s="152">
        <f t="shared" si="66"/>
        <v>3.2989410090152653E-2</v>
      </c>
      <c r="CY30" s="152">
        <f t="shared" si="67"/>
        <v>3.2989410090152653E-2</v>
      </c>
      <c r="CZ30" s="152">
        <f t="shared" si="68"/>
        <v>3.2989410090152653E-2</v>
      </c>
      <c r="DA30" s="152">
        <f t="shared" si="69"/>
        <v>3.2989410090152653E-2</v>
      </c>
      <c r="DC30" s="154">
        <f t="shared" si="115"/>
        <v>2.2746630700972003E-2</v>
      </c>
      <c r="DD30" s="154">
        <f t="shared" si="116"/>
        <v>2.2746630700972003E-2</v>
      </c>
      <c r="DE30" s="154">
        <f t="shared" si="117"/>
        <v>-5.5253752665191212E-10</v>
      </c>
      <c r="DF30" s="154">
        <f t="shared" si="118"/>
        <v>-5.5253752665191212E-10</v>
      </c>
      <c r="DG30" s="154">
        <f t="shared" si="119"/>
        <v>-5.5253752665191212E-10</v>
      </c>
      <c r="DH30" s="154">
        <f t="shared" si="120"/>
        <v>-5.5253752665191212E-10</v>
      </c>
      <c r="DI30" s="154">
        <f t="shared" si="121"/>
        <v>-5.5253752665191212E-10</v>
      </c>
      <c r="DJ30" s="154">
        <f t="shared" si="122"/>
        <v>-5.5253752665191212E-10</v>
      </c>
      <c r="DK30" s="154">
        <f t="shared" si="123"/>
        <v>-5.8873792225326161E-10</v>
      </c>
      <c r="DL30" s="154">
        <f t="shared" si="124"/>
        <v>-6.7469953628301219E-10</v>
      </c>
      <c r="DM30" s="154">
        <f t="shared" si="125"/>
        <v>-7.9005553093785314E-10</v>
      </c>
      <c r="DN30" s="154">
        <f t="shared" si="126"/>
        <v>-9.5299232169547151E-10</v>
      </c>
      <c r="DO30" s="154">
        <f t="shared" si="127"/>
        <v>-1.2005969626747614E-9</v>
      </c>
      <c r="DP30" s="154">
        <f t="shared" si="128"/>
        <v>-1.4154710105217396E-9</v>
      </c>
      <c r="DQ30" s="154">
        <f t="shared" si="129"/>
        <v>-1.4154710105217396E-9</v>
      </c>
      <c r="DR30" s="154">
        <f t="shared" si="130"/>
        <v>-1.4154710105217396E-9</v>
      </c>
      <c r="DS30" s="154">
        <f t="shared" si="131"/>
        <v>-1.4154710105217396E-9</v>
      </c>
      <c r="DT30" s="154">
        <f t="shared" si="132"/>
        <v>-1.4154710105217396E-9</v>
      </c>
      <c r="DU30" s="154">
        <f t="shared" si="133"/>
        <v>-1.4154710105217396E-9</v>
      </c>
      <c r="DW30" s="155">
        <f t="shared" si="70"/>
        <v>6.0486550852508161E-2</v>
      </c>
      <c r="DX30" s="155">
        <f t="shared" si="71"/>
        <v>4.1571254652417122E-2</v>
      </c>
      <c r="DY30" s="155">
        <f t="shared" si="72"/>
        <v>7.1921346871385516E-2</v>
      </c>
      <c r="DZ30" s="155">
        <f t="shared" si="73"/>
        <v>1.4632563398632888E-2</v>
      </c>
      <c r="EA30" s="156">
        <f t="shared" si="74"/>
        <v>6.0486550852508161E-2</v>
      </c>
      <c r="EB30" s="156">
        <f t="shared" si="75"/>
        <v>4.1571254652417122E-2</v>
      </c>
      <c r="EC30" s="156">
        <f t="shared" si="76"/>
        <v>3.9434980385277686E-2</v>
      </c>
      <c r="ED30" s="156">
        <f t="shared" si="77"/>
        <v>6.1900519944681653E-2</v>
      </c>
      <c r="EE30" s="156">
        <f t="shared" si="78"/>
        <v>1.2113630828391567E-2</v>
      </c>
      <c r="EF30" s="156">
        <f t="shared" si="79"/>
        <v>7.2388203428200987E-2</v>
      </c>
      <c r="EG30" s="156">
        <f t="shared" si="80"/>
        <v>-1.713366844434654E-2</v>
      </c>
      <c r="EH30" s="156">
        <f t="shared" si="81"/>
        <v>7.1366865232041471E-2</v>
      </c>
      <c r="EI30" s="156">
        <f t="shared" si="82"/>
        <v>-4.3656880749323404E-2</v>
      </c>
      <c r="EJ30" s="156">
        <f t="shared" si="83"/>
        <v>5.8998888215359806E-2</v>
      </c>
      <c r="EK30" s="156">
        <f t="shared" si="84"/>
        <v>-6.3239072788346645E-2</v>
      </c>
      <c r="EL30" s="156">
        <f t="shared" si="85"/>
        <v>3.7250660669031904E-2</v>
      </c>
      <c r="EM30" s="156">
        <f t="shared" si="86"/>
        <v>-7.2766866109687078E-2</v>
      </c>
      <c r="EN30" s="156">
        <f t="shared" si="87"/>
        <v>9.5799396649477835E-3</v>
      </c>
      <c r="EO30" s="156">
        <f t="shared" si="88"/>
        <v>-7.0725434060635001E-2</v>
      </c>
      <c r="EP30" s="156">
        <f t="shared" si="89"/>
        <v>-1.9613898754300196E-2</v>
      </c>
      <c r="EQ30" s="156">
        <f t="shared" si="90"/>
        <v>-5.7439344521002966E-2</v>
      </c>
      <c r="ER30" s="156">
        <f t="shared" si="91"/>
        <v>-4.5689317661863738E-2</v>
      </c>
      <c r="ES30" s="156">
        <f t="shared" si="92"/>
        <v>-7.0345768206988317E-3</v>
      </c>
      <c r="ET30" s="156">
        <f t="shared" si="93"/>
        <v>-7.3056873573695003E-2</v>
      </c>
      <c r="EU30" s="156">
        <f t="shared" si="94"/>
        <v>2.2070232549910983E-2</v>
      </c>
      <c r="EV30" s="156">
        <f t="shared" si="95"/>
        <v>-6.9997834842243631E-2</v>
      </c>
      <c r="EW30" s="156">
        <f t="shared" si="96"/>
        <v>4.766608917873294E-2</v>
      </c>
      <c r="EX30" s="156">
        <f t="shared" si="97"/>
        <v>-5.5809819833200006E-2</v>
      </c>
      <c r="EY30" s="156">
        <f t="shared" si="98"/>
        <v>6.5683500318329702E-2</v>
      </c>
      <c r="EZ30" s="156">
        <f t="shared" si="99"/>
        <v>-3.2748585211290419E-2</v>
      </c>
    </row>
    <row r="31" spans="1:156" ht="24.95" customHeight="1" x14ac:dyDescent="0.2">
      <c r="A31" s="34"/>
      <c r="B31" s="230" t="s">
        <v>42</v>
      </c>
      <c r="C31" s="230"/>
      <c r="D31" s="230"/>
      <c r="E31" s="230"/>
      <c r="F31" s="230"/>
      <c r="G31" s="230"/>
      <c r="H31" s="231"/>
      <c r="I31" s="56"/>
      <c r="J31" s="169"/>
      <c r="K31" s="142"/>
      <c r="L31" s="170"/>
      <c r="O31" s="158">
        <v>24</v>
      </c>
      <c r="P31" s="158">
        <f t="shared" si="100"/>
        <v>-2.9321531433504737</v>
      </c>
      <c r="Q31" s="147">
        <f t="shared" si="134"/>
        <v>0.20943951023931953</v>
      </c>
      <c r="R31" s="147">
        <f t="shared" si="4"/>
        <v>67.627252573991299</v>
      </c>
      <c r="S31" s="147">
        <f t="shared" si="5"/>
        <v>58.806306586079387</v>
      </c>
      <c r="T31" s="147">
        <f t="shared" si="6"/>
        <v>73.507883232599227</v>
      </c>
      <c r="U31" s="147">
        <f t="shared" si="7"/>
        <v>1</v>
      </c>
      <c r="V31" s="147">
        <f t="shared" si="8"/>
        <v>0</v>
      </c>
      <c r="W31" s="147">
        <f t="shared" si="9"/>
        <v>0.21293190913300658</v>
      </c>
      <c r="X31" s="147">
        <f t="shared" si="10"/>
        <v>0.24487169550295756</v>
      </c>
      <c r="Y31" s="147">
        <f t="shared" si="11"/>
        <v>0.19589735640236608</v>
      </c>
      <c r="Z31" s="147">
        <f t="shared" si="12"/>
        <v>2.5490877108656251</v>
      </c>
      <c r="AA31" s="147">
        <f t="shared" si="13"/>
        <v>2.5490877108656251</v>
      </c>
      <c r="AB31" s="147">
        <f t="shared" si="14"/>
        <v>2.5</v>
      </c>
      <c r="AC31" s="147">
        <f t="shared" si="15"/>
        <v>2.5</v>
      </c>
      <c r="AD31" s="147">
        <f t="shared" si="16"/>
        <v>19.31756014887528</v>
      </c>
      <c r="AE31" s="147">
        <f t="shared" si="17"/>
        <v>27.134039914111785</v>
      </c>
      <c r="AF31" s="147">
        <f t="shared" si="18"/>
        <v>2.5966759284168539</v>
      </c>
      <c r="AG31" s="147">
        <f t="shared" si="19"/>
        <v>2.9640243764626208</v>
      </c>
      <c r="AH31" s="147">
        <f t="shared" si="20"/>
        <v>2.2537020297644901</v>
      </c>
      <c r="AI31" s="147">
        <f t="shared" si="21"/>
        <v>5.145763639282479</v>
      </c>
      <c r="AJ31" s="147">
        <f t="shared" si="22"/>
        <v>5.9457636392824789</v>
      </c>
      <c r="AK31" s="147">
        <f t="shared" si="23"/>
        <v>6.2640243764626211</v>
      </c>
      <c r="AL31" s="147">
        <f t="shared" si="24"/>
        <v>5.5537020297644899</v>
      </c>
      <c r="AM31" s="147">
        <f t="shared" si="102"/>
        <v>168.18697490650297</v>
      </c>
      <c r="AN31" s="147">
        <f t="shared" si="135"/>
        <v>159.64177977300807</v>
      </c>
      <c r="AO31" s="147">
        <f t="shared" si="136"/>
        <v>180.06007427849096</v>
      </c>
      <c r="AP31" s="147">
        <f t="shared" si="26"/>
        <v>0.75286417987749854</v>
      </c>
      <c r="AQ31" s="147">
        <f t="shared" si="27"/>
        <v>6.990438164735234E-2</v>
      </c>
      <c r="AR31" s="147">
        <f t="shared" si="28"/>
        <v>6.9385796348261225E-2</v>
      </c>
      <c r="AS31" s="147">
        <f t="shared" si="29"/>
        <v>6.5947041170055079E-2</v>
      </c>
      <c r="AT31" s="147">
        <f t="shared" si="30"/>
        <v>1.6047962449607942E-3</v>
      </c>
      <c r="AU31" s="147">
        <f t="shared" si="31"/>
        <v>1.4337509948677413E-2</v>
      </c>
      <c r="AV31" s="147">
        <f t="shared" si="32"/>
        <v>1.3407885433099268E-2</v>
      </c>
      <c r="AW31" s="147">
        <f t="shared" si="33"/>
        <v>1.3660941377500469E-2</v>
      </c>
      <c r="AX31" s="147">
        <f t="shared" si="103"/>
        <v>1.5264567860996409E-2</v>
      </c>
      <c r="AY31" s="147">
        <f t="shared" si="104"/>
        <v>1.6416059341124167E-2</v>
      </c>
      <c r="AZ31" s="147">
        <f t="shared" si="105"/>
        <v>1.338071251800829E-2</v>
      </c>
      <c r="BA31" s="147">
        <f t="shared" si="106"/>
        <v>2.755650377296574E-2</v>
      </c>
      <c r="BB31" s="147">
        <f t="shared" si="107"/>
        <v>2.530773245070473E-2</v>
      </c>
      <c r="BC31" s="147">
        <f t="shared" si="34"/>
        <v>2.1989724148681885E-2</v>
      </c>
      <c r="BD31" s="147">
        <f t="shared" si="35"/>
        <v>1.9121499259723378E-2</v>
      </c>
      <c r="BE31" s="147">
        <f t="shared" si="36"/>
        <v>2.3901874074654224E-2</v>
      </c>
      <c r="BF31" s="147">
        <f t="shared" si="37"/>
        <v>0</v>
      </c>
      <c r="BG31" s="147">
        <f t="shared" si="38"/>
        <v>0</v>
      </c>
      <c r="BH31" s="147">
        <f t="shared" si="39"/>
        <v>0</v>
      </c>
      <c r="BI31" s="147">
        <f t="shared" si="108"/>
        <v>3.7254292009678294E-2</v>
      </c>
      <c r="BJ31" s="147">
        <f t="shared" si="109"/>
        <v>3.5537558600847549E-2</v>
      </c>
      <c r="BK31" s="147">
        <f t="shared" si="110"/>
        <v>3.7282586592662516E-2</v>
      </c>
      <c r="BL31" s="147">
        <f t="shared" si="40"/>
        <v>2.5194054152037397</v>
      </c>
      <c r="BM31" s="147">
        <f t="shared" si="41"/>
        <v>2.0898325664022033</v>
      </c>
      <c r="BN31" s="147">
        <f t="shared" si="42"/>
        <v>2.7405640218627059</v>
      </c>
      <c r="BO31" s="150">
        <f t="shared" si="111"/>
        <v>1.38788227314238E-3</v>
      </c>
      <c r="BP31" s="150">
        <f t="shared" si="111"/>
        <v>1.2629180713086736E-3</v>
      </c>
      <c r="BQ31" s="150">
        <f t="shared" si="111"/>
        <v>1.3899912630393788E-3</v>
      </c>
      <c r="BR31" s="147">
        <f t="shared" si="43"/>
        <v>0</v>
      </c>
      <c r="BS31" s="147">
        <f t="shared" si="44"/>
        <v>0</v>
      </c>
      <c r="BT31" s="147">
        <f t="shared" si="45"/>
        <v>0</v>
      </c>
      <c r="BU31" s="147">
        <f t="shared" si="46"/>
        <v>0.12114323315072779</v>
      </c>
      <c r="BV31" s="147">
        <f t="shared" si="47"/>
        <v>4.0381077716909262E-2</v>
      </c>
      <c r="BW31" s="147">
        <f t="shared" si="48"/>
        <v>2.5</v>
      </c>
      <c r="CA31" s="150">
        <f t="shared" si="49"/>
        <v>0</v>
      </c>
      <c r="CB31" s="150">
        <f t="shared" si="112"/>
        <v>0</v>
      </c>
      <c r="CC31" s="150">
        <f t="shared" si="113"/>
        <v>0</v>
      </c>
      <c r="CD31" s="150">
        <f t="shared" si="114"/>
        <v>0</v>
      </c>
      <c r="CE31" s="150">
        <f t="shared" si="50"/>
        <v>0</v>
      </c>
      <c r="CI31" s="152">
        <f t="shared" si="51"/>
        <v>0.11541095316998794</v>
      </c>
      <c r="CJ31" s="152">
        <f t="shared" si="52"/>
        <v>0.11541095316998794</v>
      </c>
      <c r="CK31" s="152">
        <f t="shared" si="53"/>
        <v>0.11541095316998794</v>
      </c>
      <c r="CL31" s="152">
        <f t="shared" si="54"/>
        <v>0.11541095316998794</v>
      </c>
      <c r="CM31" s="152">
        <f t="shared" si="55"/>
        <v>0.11541095316998794</v>
      </c>
      <c r="CN31" s="152">
        <f t="shared" si="56"/>
        <v>0.11541095316998794</v>
      </c>
      <c r="CO31" s="152">
        <f t="shared" si="57"/>
        <v>0.11541095316998794</v>
      </c>
      <c r="CP31" s="152">
        <f t="shared" si="58"/>
        <v>0.11541095316998794</v>
      </c>
      <c r="CQ31" s="152">
        <f t="shared" si="59"/>
        <v>0.10726535719347872</v>
      </c>
      <c r="CR31" s="152">
        <f t="shared" si="60"/>
        <v>9.1424981507724379E-2</v>
      </c>
      <c r="CS31" s="152">
        <f t="shared" si="61"/>
        <v>7.5584605821970047E-2</v>
      </c>
      <c r="CT31" s="152">
        <f t="shared" si="62"/>
        <v>5.9744230136215687E-2</v>
      </c>
      <c r="CU31" s="152">
        <f t="shared" si="63"/>
        <v>4.3903854450461362E-2</v>
      </c>
      <c r="CV31" s="152">
        <f t="shared" si="64"/>
        <v>3.4648797736169398E-2</v>
      </c>
      <c r="CW31" s="152">
        <f t="shared" si="65"/>
        <v>3.4648797736169398E-2</v>
      </c>
      <c r="CX31" s="152">
        <f t="shared" si="66"/>
        <v>3.4648797736169398E-2</v>
      </c>
      <c r="CY31" s="152">
        <f t="shared" si="67"/>
        <v>3.4648797736169398E-2</v>
      </c>
      <c r="CZ31" s="152">
        <f t="shared" si="68"/>
        <v>3.4648797736169398E-2</v>
      </c>
      <c r="DA31" s="152">
        <f t="shared" si="69"/>
        <v>3.4648797736169398E-2</v>
      </c>
      <c r="DC31" s="154">
        <f t="shared" si="115"/>
        <v>2.4390685847721333E-2</v>
      </c>
      <c r="DD31" s="154">
        <f t="shared" si="116"/>
        <v>2.4390685847721333E-2</v>
      </c>
      <c r="DE31" s="154">
        <f t="shared" si="117"/>
        <v>-5.4242565497681334E-10</v>
      </c>
      <c r="DF31" s="154">
        <f t="shared" si="118"/>
        <v>-5.4242565497681334E-10</v>
      </c>
      <c r="DG31" s="154">
        <f t="shared" si="119"/>
        <v>-5.4242565497681334E-10</v>
      </c>
      <c r="DH31" s="154">
        <f t="shared" si="120"/>
        <v>-5.4242565497681334E-10</v>
      </c>
      <c r="DI31" s="154">
        <f t="shared" si="121"/>
        <v>-5.4242565497681334E-10</v>
      </c>
      <c r="DJ31" s="154">
        <f t="shared" si="122"/>
        <v>-5.4242565497681334E-10</v>
      </c>
      <c r="DK31" s="154">
        <f t="shared" si="123"/>
        <v>-5.7802813518818916E-10</v>
      </c>
      <c r="DL31" s="154">
        <f t="shared" si="124"/>
        <v>-6.6260182347374602E-10</v>
      </c>
      <c r="DM31" s="154">
        <f t="shared" si="125"/>
        <v>-7.761658625206322E-10</v>
      </c>
      <c r="DN31" s="154">
        <f t="shared" si="126"/>
        <v>-9.3670951328260573E-10</v>
      </c>
      <c r="DO31" s="154">
        <f t="shared" si="127"/>
        <v>-1.1809871921796343E-9</v>
      </c>
      <c r="DP31" s="154">
        <f t="shared" si="128"/>
        <v>-1.3932774524967727E-9</v>
      </c>
      <c r="DQ31" s="154">
        <f t="shared" si="129"/>
        <v>-1.3932774524967727E-9</v>
      </c>
      <c r="DR31" s="154">
        <f t="shared" si="130"/>
        <v>-1.3932774524967727E-9</v>
      </c>
      <c r="DS31" s="154">
        <f t="shared" si="131"/>
        <v>-1.3932774524967727E-9</v>
      </c>
      <c r="DT31" s="154">
        <f t="shared" si="132"/>
        <v>-1.3932774524967727E-9</v>
      </c>
      <c r="DU31" s="154">
        <f t="shared" si="133"/>
        <v>-1.3932774524967727E-9</v>
      </c>
      <c r="DW31" s="155">
        <f t="shared" si="70"/>
        <v>6.0278710698473098E-2</v>
      </c>
      <c r="DX31" s="155">
        <f t="shared" si="71"/>
        <v>4.3795046855772457E-2</v>
      </c>
      <c r="DY31" s="155">
        <f t="shared" si="72"/>
        <v>7.2880392692606821E-2</v>
      </c>
      <c r="DZ31" s="155">
        <f t="shared" si="73"/>
        <v>1.5491205683901509E-2</v>
      </c>
      <c r="EA31" s="156">
        <f t="shared" si="74"/>
        <v>6.0278710698473098E-2</v>
      </c>
      <c r="EB31" s="156">
        <f t="shared" si="75"/>
        <v>4.3795046855772457E-2</v>
      </c>
      <c r="EC31" s="156">
        <f t="shared" si="76"/>
        <v>3.7254292009678322E-2</v>
      </c>
      <c r="ED31" s="156">
        <f t="shared" si="77"/>
        <v>6.452632656077005E-2</v>
      </c>
      <c r="EE31" s="156">
        <f t="shared" si="78"/>
        <v>7.7882677877922531E-3</v>
      </c>
      <c r="EF31" s="156">
        <f t="shared" si="79"/>
        <v>7.4100418200136742E-2</v>
      </c>
      <c r="EG31" s="156">
        <f t="shared" si="80"/>
        <v>-2.3024418688794845E-2</v>
      </c>
      <c r="EH31" s="156">
        <f t="shared" si="81"/>
        <v>7.0861874351534015E-2</v>
      </c>
      <c r="EI31" s="156">
        <f t="shared" si="82"/>
        <v>-4.9855974003811893E-2</v>
      </c>
      <c r="EJ31" s="156">
        <f t="shared" si="83"/>
        <v>5.5370668667632614E-2</v>
      </c>
      <c r="EK31" s="156">
        <f t="shared" si="84"/>
        <v>-6.8066978486265278E-2</v>
      </c>
      <c r="EL31" s="156">
        <f t="shared" si="85"/>
        <v>3.0305371344364354E-2</v>
      </c>
      <c r="EM31" s="156">
        <f t="shared" si="86"/>
        <v>-7.4508584019356588E-2</v>
      </c>
      <c r="EN31" s="156">
        <f t="shared" si="87"/>
        <v>-5.9334649782683484E-17</v>
      </c>
      <c r="EO31" s="156">
        <f t="shared" si="88"/>
        <v>-6.8066978486265334E-2</v>
      </c>
      <c r="EP31" s="156">
        <f t="shared" si="89"/>
        <v>-3.0305371344364201E-2</v>
      </c>
      <c r="EQ31" s="156">
        <f t="shared" si="90"/>
        <v>-4.9855974003812017E-2</v>
      </c>
      <c r="ER31" s="156">
        <f t="shared" si="91"/>
        <v>-5.5370668667632503E-2</v>
      </c>
      <c r="ES31" s="156">
        <f t="shared" si="92"/>
        <v>7.7882677877923545E-3</v>
      </c>
      <c r="ET31" s="156">
        <f t="shared" si="93"/>
        <v>-7.4100418200136742E-2</v>
      </c>
      <c r="EU31" s="156">
        <f t="shared" si="94"/>
        <v>3.7254292009678287E-2</v>
      </c>
      <c r="EV31" s="156">
        <f t="shared" si="95"/>
        <v>-6.4526326560770064E-2</v>
      </c>
      <c r="EW31" s="156">
        <f t="shared" si="96"/>
        <v>6.0278710698473015E-2</v>
      </c>
      <c r="EX31" s="156">
        <f t="shared" si="97"/>
        <v>-4.3795046855772575E-2</v>
      </c>
      <c r="EY31" s="156">
        <f t="shared" si="98"/>
        <v>7.2880392692606863E-2</v>
      </c>
      <c r="EZ31" s="156">
        <f t="shared" si="99"/>
        <v>-1.5491205683901324E-2</v>
      </c>
    </row>
    <row r="32" spans="1:156" ht="24.95" customHeight="1" thickBot="1" x14ac:dyDescent="0.25">
      <c r="A32" s="34"/>
      <c r="B32" s="94" t="s">
        <v>45</v>
      </c>
      <c r="C32" s="95" t="str">
        <f>C16</f>
        <v>EE13</v>
      </c>
      <c r="D32" s="214"/>
      <c r="E32" s="96"/>
      <c r="F32" s="60" t="s">
        <v>47</v>
      </c>
      <c r="G32" s="61">
        <f>C17/100</f>
        <v>0.17100000000000001</v>
      </c>
      <c r="H32" s="93" t="s">
        <v>48</v>
      </c>
      <c r="I32" s="96"/>
      <c r="J32" s="169"/>
      <c r="K32" s="142"/>
      <c r="L32" s="170"/>
      <c r="O32" s="158">
        <v>25</v>
      </c>
      <c r="P32" s="158">
        <f t="shared" si="100"/>
        <v>-2.9234264970905017</v>
      </c>
      <c r="Q32" s="147">
        <f t="shared" si="134"/>
        <v>0.21816615649929119</v>
      </c>
      <c r="R32" s="147">
        <f t="shared" si="4"/>
        <v>70.401122617194233</v>
      </c>
      <c r="S32" s="147">
        <f t="shared" si="5"/>
        <v>61.218367493212376</v>
      </c>
      <c r="T32" s="147">
        <f t="shared" si="6"/>
        <v>76.522959366515465</v>
      </c>
      <c r="U32" s="147">
        <f t="shared" si="7"/>
        <v>1</v>
      </c>
      <c r="V32" s="147">
        <f t="shared" si="8"/>
        <v>0</v>
      </c>
      <c r="W32" s="147">
        <f t="shared" si="9"/>
        <v>0.20454219286104189</v>
      </c>
      <c r="X32" s="147">
        <f t="shared" si="10"/>
        <v>0.23522352179019818</v>
      </c>
      <c r="Y32" s="147">
        <f t="shared" si="11"/>
        <v>0.18817881743215856</v>
      </c>
      <c r="Z32" s="147">
        <f t="shared" si="12"/>
        <v>2.6597811976963488</v>
      </c>
      <c r="AA32" s="147">
        <f t="shared" si="13"/>
        <v>2.6597811976963488</v>
      </c>
      <c r="AB32" s="147">
        <f t="shared" si="14"/>
        <v>2.5301773166700592</v>
      </c>
      <c r="AC32" s="147">
        <f t="shared" si="15"/>
        <v>2.5</v>
      </c>
      <c r="AD32" s="147">
        <f t="shared" si="16"/>
        <v>20.637280587082092</v>
      </c>
      <c r="AE32" s="147">
        <f t="shared" si="17"/>
        <v>28.922978064265759</v>
      </c>
      <c r="AF32" s="147">
        <f t="shared" si="18"/>
        <v>2.6069799508779421</v>
      </c>
      <c r="AG32" s="147">
        <f t="shared" si="19"/>
        <v>2.9757860959040237</v>
      </c>
      <c r="AH32" s="147">
        <f t="shared" si="20"/>
        <v>2.2626450773281697</v>
      </c>
      <c r="AI32" s="147">
        <f t="shared" si="21"/>
        <v>5.2667611485742913</v>
      </c>
      <c r="AJ32" s="147">
        <f t="shared" si="22"/>
        <v>6.0667611485742912</v>
      </c>
      <c r="AK32" s="147">
        <f t="shared" si="23"/>
        <v>6.3059634125740827</v>
      </c>
      <c r="AL32" s="147">
        <f t="shared" si="24"/>
        <v>5.5626450773281695</v>
      </c>
      <c r="AM32" s="147">
        <f t="shared" si="102"/>
        <v>164.83259774204285</v>
      </c>
      <c r="AN32" s="147">
        <f t="shared" si="135"/>
        <v>158.58005106816847</v>
      </c>
      <c r="AO32" s="147">
        <f t="shared" si="136"/>
        <v>179.77059224499661</v>
      </c>
      <c r="AP32" s="147">
        <f t="shared" si="26"/>
        <v>0.80464865634069505</v>
      </c>
      <c r="AQ32" s="147">
        <f t="shared" si="27"/>
        <v>7.3060422270725164E-2</v>
      </c>
      <c r="AR32" s="147">
        <f t="shared" si="28"/>
        <v>7.2518423900349474E-2</v>
      </c>
      <c r="AS32" s="147">
        <f t="shared" si="29"/>
        <v>6.8924415921381835E-2</v>
      </c>
      <c r="AT32" s="147">
        <f t="shared" si="30"/>
        <v>1.7529739349969266E-3</v>
      </c>
      <c r="AU32" s="147">
        <f t="shared" si="31"/>
        <v>1.5348998296572795E-2</v>
      </c>
      <c r="AV32" s="147">
        <f t="shared" si="32"/>
        <v>1.4548487480992143E-2</v>
      </c>
      <c r="AW32" s="147">
        <f t="shared" si="33"/>
        <v>1.4898323968741434E-2</v>
      </c>
      <c r="AX32" s="147">
        <f t="shared" si="103"/>
        <v>1.569758981752703E-2</v>
      </c>
      <c r="AY32" s="147">
        <f t="shared" si="104"/>
        <v>1.7110733397947608E-2</v>
      </c>
      <c r="AZ32" s="147">
        <f t="shared" si="105"/>
        <v>1.4017745894650898E-2</v>
      </c>
      <c r="BA32" s="147">
        <f t="shared" si="106"/>
        <v>2.8761588015942741E-2</v>
      </c>
      <c r="BB32" s="147">
        <f t="shared" si="107"/>
        <v>2.6520852793447659E-2</v>
      </c>
      <c r="BC32" s="147">
        <f t="shared" si="34"/>
        <v>2.1948098495483973E-2</v>
      </c>
      <c r="BD32" s="147">
        <f t="shared" si="35"/>
        <v>1.908530303955128E-2</v>
      </c>
      <c r="BE32" s="147">
        <f t="shared" si="36"/>
        <v>2.3856628799439103E-2</v>
      </c>
      <c r="BF32" s="147">
        <f t="shared" si="37"/>
        <v>0</v>
      </c>
      <c r="BG32" s="147">
        <f t="shared" si="38"/>
        <v>0</v>
      </c>
      <c r="BH32" s="147">
        <f t="shared" si="39"/>
        <v>0</v>
      </c>
      <c r="BI32" s="147">
        <f t="shared" si="108"/>
        <v>3.7645688313011003E-2</v>
      </c>
      <c r="BJ32" s="147">
        <f t="shared" si="109"/>
        <v>3.6196036437498885E-2</v>
      </c>
      <c r="BK32" s="147">
        <f t="shared" si="110"/>
        <v>3.7874374694090003E-2</v>
      </c>
      <c r="BL32" s="147">
        <f t="shared" si="40"/>
        <v>2.6502987189329636</v>
      </c>
      <c r="BM32" s="147">
        <f t="shared" si="41"/>
        <v>2.2158622604285125</v>
      </c>
      <c r="BN32" s="147">
        <f t="shared" si="42"/>
        <v>2.8982592357480308</v>
      </c>
      <c r="BO32" s="150">
        <f t="shared" si="111"/>
        <v>1.4171978485603733E-3</v>
      </c>
      <c r="BP32" s="150">
        <f t="shared" si="111"/>
        <v>1.3101530537847469E-3</v>
      </c>
      <c r="BQ32" s="150">
        <f t="shared" si="111"/>
        <v>1.4344682584683252E-3</v>
      </c>
      <c r="BR32" s="147">
        <f t="shared" si="43"/>
        <v>0</v>
      </c>
      <c r="BS32" s="147">
        <f t="shared" si="44"/>
        <v>0</v>
      </c>
      <c r="BT32" s="147">
        <f t="shared" si="45"/>
        <v>0</v>
      </c>
      <c r="BU32" s="147">
        <f t="shared" si="46"/>
        <v>0.12611217056254848</v>
      </c>
      <c r="BV32" s="147">
        <f t="shared" si="47"/>
        <v>4.2037390187516156E-2</v>
      </c>
      <c r="BW32" s="147">
        <f t="shared" si="48"/>
        <v>2.5</v>
      </c>
      <c r="CA32" s="150">
        <f t="shared" si="49"/>
        <v>0</v>
      </c>
      <c r="CB32" s="150">
        <f t="shared" si="112"/>
        <v>0</v>
      </c>
      <c r="CC32" s="150">
        <f t="shared" si="113"/>
        <v>0</v>
      </c>
      <c r="CD32" s="150">
        <f t="shared" si="114"/>
        <v>0</v>
      </c>
      <c r="CE32" s="150">
        <f t="shared" si="50"/>
        <v>0</v>
      </c>
      <c r="CI32" s="152">
        <f t="shared" si="51"/>
        <v>0.12037989058180862</v>
      </c>
      <c r="CJ32" s="152">
        <f t="shared" si="52"/>
        <v>0.12037989058180862</v>
      </c>
      <c r="CK32" s="152">
        <f t="shared" si="53"/>
        <v>0.12037989058180862</v>
      </c>
      <c r="CL32" s="152">
        <f t="shared" si="54"/>
        <v>0.12037989058180862</v>
      </c>
      <c r="CM32" s="152">
        <f t="shared" si="55"/>
        <v>0.12037989058180862</v>
      </c>
      <c r="CN32" s="152">
        <f t="shared" si="56"/>
        <v>0.12037989058180862</v>
      </c>
      <c r="CO32" s="152">
        <f t="shared" si="57"/>
        <v>0.12037989058180862</v>
      </c>
      <c r="CP32" s="152">
        <f t="shared" si="58"/>
        <v>0.12037989058180862</v>
      </c>
      <c r="CQ32" s="152">
        <f t="shared" si="59"/>
        <v>0.11190018633084967</v>
      </c>
      <c r="CR32" s="152">
        <f t="shared" si="60"/>
        <v>9.5410085247191273E-2</v>
      </c>
      <c r="CS32" s="152">
        <f t="shared" si="61"/>
        <v>7.8919984163532894E-2</v>
      </c>
      <c r="CT32" s="152">
        <f t="shared" si="62"/>
        <v>6.2429883079874487E-2</v>
      </c>
      <c r="CU32" s="152">
        <f t="shared" si="63"/>
        <v>4.5939781996216116E-2</v>
      </c>
      <c r="CV32" s="152">
        <f t="shared" si="64"/>
        <v>3.6305110206776299E-2</v>
      </c>
      <c r="CW32" s="152">
        <f t="shared" si="65"/>
        <v>3.6305110206776299E-2</v>
      </c>
      <c r="CX32" s="152">
        <f t="shared" si="66"/>
        <v>3.6305110206776299E-2</v>
      </c>
      <c r="CY32" s="152">
        <f t="shared" si="67"/>
        <v>3.6305110206776299E-2</v>
      </c>
      <c r="CZ32" s="152">
        <f t="shared" si="68"/>
        <v>3.6305110206776299E-2</v>
      </c>
      <c r="DA32" s="152">
        <f t="shared" si="69"/>
        <v>3.6305110206776299E-2</v>
      </c>
      <c r="DC32" s="154">
        <f t="shared" si="115"/>
        <v>2.6061872123939452E-2</v>
      </c>
      <c r="DD32" s="154">
        <f t="shared" si="116"/>
        <v>2.6061872123939452E-2</v>
      </c>
      <c r="DE32" s="154">
        <f t="shared" si="117"/>
        <v>-5.3269658969937159E-10</v>
      </c>
      <c r="DF32" s="154">
        <f t="shared" si="118"/>
        <v>-5.3269658969937159E-10</v>
      </c>
      <c r="DG32" s="154">
        <f t="shared" si="119"/>
        <v>-5.3269658969937159E-10</v>
      </c>
      <c r="DH32" s="154">
        <f t="shared" si="120"/>
        <v>-5.3269658969937159E-10</v>
      </c>
      <c r="DI32" s="154">
        <f t="shared" si="121"/>
        <v>-5.3269658969937159E-10</v>
      </c>
      <c r="DJ32" s="154">
        <f t="shared" si="122"/>
        <v>-5.3269658969937159E-10</v>
      </c>
      <c r="DK32" s="154">
        <f t="shared" si="123"/>
        <v>-5.6772154895274742E-10</v>
      </c>
      <c r="DL32" s="154">
        <f t="shared" si="124"/>
        <v>-6.5095354965129685E-10</v>
      </c>
      <c r="DM32" s="154">
        <f t="shared" si="125"/>
        <v>-7.6278293068651591E-10</v>
      </c>
      <c r="DN32" s="154">
        <f t="shared" si="126"/>
        <v>-9.2100537361997103E-10</v>
      </c>
      <c r="DO32" s="154">
        <f t="shared" si="127"/>
        <v>-1.1620461348357672E-9</v>
      </c>
      <c r="DP32" s="154">
        <f t="shared" si="128"/>
        <v>-1.3718129766938342E-9</v>
      </c>
      <c r="DQ32" s="154">
        <f t="shared" si="129"/>
        <v>-1.3718129766938342E-9</v>
      </c>
      <c r="DR32" s="154">
        <f t="shared" si="130"/>
        <v>-1.3718129766938342E-9</v>
      </c>
      <c r="DS32" s="154">
        <f t="shared" si="131"/>
        <v>-1.3718129766938342E-9</v>
      </c>
      <c r="DT32" s="154">
        <f t="shared" si="132"/>
        <v>-1.3718129766938342E-9</v>
      </c>
      <c r="DU32" s="154">
        <f t="shared" si="133"/>
        <v>-1.3718129766938342E-9</v>
      </c>
      <c r="DW32" s="155">
        <f t="shared" si="70"/>
        <v>5.9732665141379974E-2</v>
      </c>
      <c r="DX32" s="155">
        <f t="shared" si="71"/>
        <v>4.5834486026890955E-2</v>
      </c>
      <c r="DY32" s="155">
        <f t="shared" si="72"/>
        <v>7.3506670370548366E-2</v>
      </c>
      <c r="DZ32" s="155">
        <f t="shared" si="73"/>
        <v>1.6296036489804516E-2</v>
      </c>
      <c r="EA32" s="156">
        <f t="shared" si="74"/>
        <v>5.9732665141379974E-2</v>
      </c>
      <c r="EB32" s="156">
        <f t="shared" si="75"/>
        <v>4.5834486026890955E-2</v>
      </c>
      <c r="EC32" s="156">
        <f t="shared" si="76"/>
        <v>3.4765688745622234E-2</v>
      </c>
      <c r="ED32" s="156">
        <f t="shared" si="77"/>
        <v>6.6784266712183099E-2</v>
      </c>
      <c r="EE32" s="156">
        <f t="shared" si="78"/>
        <v>3.2841637223197263E-3</v>
      </c>
      <c r="EF32" s="156">
        <f t="shared" si="79"/>
        <v>7.5219715918677155E-2</v>
      </c>
      <c r="EG32" s="156">
        <f t="shared" si="80"/>
        <v>-2.8812762434738841E-2</v>
      </c>
      <c r="EH32" s="156">
        <f t="shared" si="81"/>
        <v>6.9560161839380408E-2</v>
      </c>
      <c r="EI32" s="156">
        <f t="shared" si="82"/>
        <v>-5.5510625643601597E-2</v>
      </c>
      <c r="EJ32" s="156">
        <f t="shared" si="83"/>
        <v>5.0866116766442995E-2</v>
      </c>
      <c r="EK32" s="156">
        <f t="shared" si="84"/>
        <v>-7.180666213340603E-2</v>
      </c>
      <c r="EL32" s="156">
        <f t="shared" si="85"/>
        <v>2.2640553604105263E-2</v>
      </c>
      <c r="EM32" s="156">
        <f t="shared" si="86"/>
        <v>-7.4647248461629706E-2</v>
      </c>
      <c r="EN32" s="156">
        <f t="shared" si="87"/>
        <v>-9.8274966980006623E-3</v>
      </c>
      <c r="EO32" s="156">
        <f t="shared" si="88"/>
        <v>-6.3500102989863125E-2</v>
      </c>
      <c r="EP32" s="156">
        <f t="shared" si="89"/>
        <v>-4.0454027173054963E-2</v>
      </c>
      <c r="EQ32" s="156">
        <f t="shared" si="90"/>
        <v>-4.045402717305456E-2</v>
      </c>
      <c r="ER32" s="156">
        <f t="shared" si="91"/>
        <v>-6.3500102989863388E-2</v>
      </c>
      <c r="ES32" s="156">
        <f t="shared" si="92"/>
        <v>2.2640553604105447E-2</v>
      </c>
      <c r="ET32" s="156">
        <f t="shared" si="93"/>
        <v>-7.1806662133405974E-2</v>
      </c>
      <c r="EU32" s="156">
        <f t="shared" si="94"/>
        <v>5.0866116766443148E-2</v>
      </c>
      <c r="EV32" s="156">
        <f t="shared" si="95"/>
        <v>-5.5510625643601458E-2</v>
      </c>
      <c r="EW32" s="156">
        <f t="shared" si="96"/>
        <v>6.9560161839380658E-2</v>
      </c>
      <c r="EX32" s="156">
        <f t="shared" si="97"/>
        <v>-2.8812762434738261E-2</v>
      </c>
      <c r="EY32" s="156">
        <f t="shared" si="98"/>
        <v>7.5219715918677127E-2</v>
      </c>
      <c r="EZ32" s="156">
        <f t="shared" si="99"/>
        <v>3.2841637223203373E-3</v>
      </c>
    </row>
    <row r="33" spans="1:156" ht="24.95" customHeight="1" thickBot="1" x14ac:dyDescent="0.25">
      <c r="A33" s="34"/>
      <c r="B33" s="64" t="s">
        <v>43</v>
      </c>
      <c r="C33" s="98">
        <v>0.27</v>
      </c>
      <c r="D33" s="73" t="s">
        <v>185</v>
      </c>
      <c r="E33" s="96"/>
      <c r="F33" s="54" t="s">
        <v>49</v>
      </c>
      <c r="G33" s="69">
        <f>Lm_ref*Isat/Bmax_r/Ae*10</f>
        <v>317.02643211092766</v>
      </c>
      <c r="H33" s="71" t="s">
        <v>187</v>
      </c>
      <c r="I33" s="96"/>
      <c r="J33" s="169"/>
      <c r="K33" s="142"/>
      <c r="L33" s="170"/>
      <c r="O33" s="158">
        <v>26</v>
      </c>
      <c r="P33" s="158">
        <f t="shared" si="100"/>
        <v>-2.9146998508305306</v>
      </c>
      <c r="Q33" s="147">
        <f t="shared" si="134"/>
        <v>0.22689280275926285</v>
      </c>
      <c r="R33" s="147">
        <f t="shared" si="4"/>
        <v>73.169631342340836</v>
      </c>
      <c r="S33" s="147">
        <f t="shared" si="5"/>
        <v>63.625766384644209</v>
      </c>
      <c r="T33" s="147">
        <f t="shared" si="6"/>
        <v>79.532207980805254</v>
      </c>
      <c r="U33" s="147">
        <f t="shared" si="7"/>
        <v>1</v>
      </c>
      <c r="V33" s="147">
        <f t="shared" si="8"/>
        <v>0</v>
      </c>
      <c r="W33" s="147">
        <f t="shared" si="9"/>
        <v>0.1968029595861473</v>
      </c>
      <c r="X33" s="147">
        <f t="shared" si="10"/>
        <v>0.22632340352406938</v>
      </c>
      <c r="Y33" s="147">
        <f t="shared" si="11"/>
        <v>0.18105872281925553</v>
      </c>
      <c r="Z33" s="147">
        <f t="shared" si="12"/>
        <v>2.7710403856091284</v>
      </c>
      <c r="AA33" s="147">
        <f t="shared" si="13"/>
        <v>2.7710403856091284</v>
      </c>
      <c r="AB33" s="147">
        <f t="shared" si="14"/>
        <v>2.6400496244327072</v>
      </c>
      <c r="AC33" s="147">
        <f t="shared" si="15"/>
        <v>2.5092089510595521</v>
      </c>
      <c r="AD33" s="147">
        <f t="shared" si="16"/>
        <v>21.98299118710462</v>
      </c>
      <c r="AE33" s="147">
        <f t="shared" si="17"/>
        <v>30.742845725943862</v>
      </c>
      <c r="AF33" s="147">
        <f t="shared" si="18"/>
        <v>2.6172640577911448</v>
      </c>
      <c r="AG33" s="147">
        <f t="shared" si="19"/>
        <v>2.987525082370257</v>
      </c>
      <c r="AH33" s="147">
        <f t="shared" si="20"/>
        <v>2.2715708398274317</v>
      </c>
      <c r="AI33" s="147">
        <f t="shared" si="21"/>
        <v>5.3883044434002727</v>
      </c>
      <c r="AJ33" s="147">
        <f t="shared" si="22"/>
        <v>6.1883044434002725</v>
      </c>
      <c r="AK33" s="147">
        <f t="shared" si="23"/>
        <v>6.4275747068029636</v>
      </c>
      <c r="AL33" s="147">
        <f t="shared" si="24"/>
        <v>5.5807797908869832</v>
      </c>
      <c r="AM33" s="147">
        <f t="shared" si="102"/>
        <v>161.59515245997375</v>
      </c>
      <c r="AN33" s="147">
        <f t="shared" si="135"/>
        <v>155.57967750131277</v>
      </c>
      <c r="AO33" s="147">
        <f t="shared" si="136"/>
        <v>179.18642868384254</v>
      </c>
      <c r="AP33" s="147">
        <f t="shared" si="26"/>
        <v>0.85753053228720111</v>
      </c>
      <c r="AQ33" s="147">
        <f t="shared" si="27"/>
        <v>7.623305256351541E-2</v>
      </c>
      <c r="AR33" s="147">
        <f t="shared" si="28"/>
        <v>7.5667518051477048E-2</v>
      </c>
      <c r="AS33" s="147">
        <f t="shared" si="29"/>
        <v>7.191744118825974E-2</v>
      </c>
      <c r="AT33" s="147">
        <f t="shared" si="30"/>
        <v>1.9085244293568686E-3</v>
      </c>
      <c r="AU33" s="147">
        <f t="shared" si="31"/>
        <v>1.6382777403707558E-2</v>
      </c>
      <c r="AV33" s="147">
        <f t="shared" si="32"/>
        <v>1.5539764227607583E-2</v>
      </c>
      <c r="AW33" s="147">
        <f t="shared" si="33"/>
        <v>1.6167621960784816E-2</v>
      </c>
      <c r="AX33" s="147">
        <f t="shared" si="103"/>
        <v>1.6120896306497899E-2</v>
      </c>
      <c r="AY33" s="147">
        <f t="shared" si="104"/>
        <v>1.7585062672257297E-2</v>
      </c>
      <c r="AZ33" s="147">
        <f t="shared" si="105"/>
        <v>1.4636445837284193E-2</v>
      </c>
      <c r="BA33" s="147">
        <f t="shared" si="106"/>
        <v>2.9783866406601012E-2</v>
      </c>
      <c r="BB33" s="147">
        <f t="shared" si="107"/>
        <v>2.7998279215916778E-2</v>
      </c>
      <c r="BC33" s="147">
        <f t="shared" si="34"/>
        <v>2.1904801409610111E-2</v>
      </c>
      <c r="BD33" s="147">
        <f t="shared" si="35"/>
        <v>1.9047653399660965E-2</v>
      </c>
      <c r="BE33" s="147">
        <f t="shared" si="36"/>
        <v>2.3809566749576211E-2</v>
      </c>
      <c r="BF33" s="147">
        <f t="shared" si="37"/>
        <v>0</v>
      </c>
      <c r="BG33" s="147">
        <f t="shared" si="38"/>
        <v>0</v>
      </c>
      <c r="BH33" s="147">
        <f t="shared" si="39"/>
        <v>0</v>
      </c>
      <c r="BI33" s="147">
        <f t="shared" si="108"/>
        <v>3.802569771610801E-2</v>
      </c>
      <c r="BJ33" s="147">
        <f t="shared" si="109"/>
        <v>3.6632716071918259E-2</v>
      </c>
      <c r="BK33" s="147">
        <f t="shared" si="110"/>
        <v>3.8446012586860402E-2</v>
      </c>
      <c r="BL33" s="147">
        <f t="shared" si="40"/>
        <v>2.7823262834229152</v>
      </c>
      <c r="BM33" s="147">
        <f t="shared" si="41"/>
        <v>2.3307846348268724</v>
      </c>
      <c r="BN33" s="147">
        <f t="shared" si="42"/>
        <v>3.057696269090838</v>
      </c>
      <c r="BO33" s="150">
        <f t="shared" si="111"/>
        <v>1.4459536867968219E-3</v>
      </c>
      <c r="BP33" s="150">
        <f t="shared" si="111"/>
        <v>1.3419558868057783E-3</v>
      </c>
      <c r="BQ33" s="150">
        <f t="shared" si="111"/>
        <v>1.4780958838290284E-3</v>
      </c>
      <c r="BR33" s="147">
        <f t="shared" si="43"/>
        <v>0</v>
      </c>
      <c r="BS33" s="147">
        <f t="shared" si="44"/>
        <v>0</v>
      </c>
      <c r="BT33" s="147">
        <f t="shared" si="45"/>
        <v>0</v>
      </c>
      <c r="BU33" s="147">
        <f t="shared" si="46"/>
        <v>0.13107150404431769</v>
      </c>
      <c r="BV33" s="147">
        <f t="shared" si="47"/>
        <v>4.3690501348105905E-2</v>
      </c>
      <c r="BW33" s="147">
        <f t="shared" si="48"/>
        <v>2.5</v>
      </c>
      <c r="CA33" s="150">
        <f t="shared" si="49"/>
        <v>0</v>
      </c>
      <c r="CB33" s="150">
        <f t="shared" si="112"/>
        <v>0</v>
      </c>
      <c r="CC33" s="150">
        <f t="shared" si="113"/>
        <v>0</v>
      </c>
      <c r="CD33" s="150">
        <f t="shared" si="114"/>
        <v>0</v>
      </c>
      <c r="CE33" s="150">
        <f t="shared" si="50"/>
        <v>0</v>
      </c>
      <c r="CI33" s="152">
        <f t="shared" si="51"/>
        <v>0.12533922406357784</v>
      </c>
      <c r="CJ33" s="152">
        <f t="shared" si="52"/>
        <v>0.12533922406357784</v>
      </c>
      <c r="CK33" s="152">
        <f t="shared" si="53"/>
        <v>0.12533922406357784</v>
      </c>
      <c r="CL33" s="152">
        <f t="shared" si="54"/>
        <v>0.12533922406357784</v>
      </c>
      <c r="CM33" s="152">
        <f t="shared" si="55"/>
        <v>0.12533922406357784</v>
      </c>
      <c r="CN33" s="152">
        <f t="shared" si="56"/>
        <v>0.12533922406357784</v>
      </c>
      <c r="CO33" s="152">
        <f t="shared" si="57"/>
        <v>0.12533922406357784</v>
      </c>
      <c r="CP33" s="152">
        <f t="shared" si="58"/>
        <v>0.12533922406357784</v>
      </c>
      <c r="CQ33" s="152">
        <f t="shared" si="59"/>
        <v>0.11652605730047838</v>
      </c>
      <c r="CR33" s="152">
        <f t="shared" si="60"/>
        <v>9.9387486603957464E-2</v>
      </c>
      <c r="CS33" s="152">
        <f t="shared" si="61"/>
        <v>8.2248915907436562E-2</v>
      </c>
      <c r="CT33" s="152">
        <f t="shared" si="62"/>
        <v>6.5110345210915674E-2</v>
      </c>
      <c r="CU33" s="152">
        <f t="shared" si="63"/>
        <v>4.7971774514394792E-2</v>
      </c>
      <c r="CV33" s="152">
        <f t="shared" si="64"/>
        <v>3.7958221367366027E-2</v>
      </c>
      <c r="CW33" s="152">
        <f t="shared" si="65"/>
        <v>3.7958221367366027E-2</v>
      </c>
      <c r="CX33" s="152">
        <f t="shared" si="66"/>
        <v>3.7958221367366027E-2</v>
      </c>
      <c r="CY33" s="152">
        <f t="shared" si="67"/>
        <v>3.7958221367366027E-2</v>
      </c>
      <c r="CZ33" s="152">
        <f t="shared" si="68"/>
        <v>3.7958221367366027E-2</v>
      </c>
      <c r="DA33" s="152">
        <f t="shared" si="69"/>
        <v>3.7958221367366027E-2</v>
      </c>
      <c r="DC33" s="154">
        <f t="shared" si="115"/>
        <v>2.7758307279066925E-2</v>
      </c>
      <c r="DD33" s="154">
        <f t="shared" si="116"/>
        <v>2.7758307279066925E-2</v>
      </c>
      <c r="DE33" s="154">
        <f t="shared" si="117"/>
        <v>-5.2332957139144946E-10</v>
      </c>
      <c r="DF33" s="154">
        <f t="shared" si="118"/>
        <v>-5.2332957139144946E-10</v>
      </c>
      <c r="DG33" s="154">
        <f t="shared" si="119"/>
        <v>-5.2332957139144946E-10</v>
      </c>
      <c r="DH33" s="154">
        <f t="shared" si="120"/>
        <v>-5.2332957139144946E-10</v>
      </c>
      <c r="DI33" s="154">
        <f t="shared" si="121"/>
        <v>-5.2332957139144946E-10</v>
      </c>
      <c r="DJ33" s="154">
        <f t="shared" si="122"/>
        <v>-5.2332957139144946E-10</v>
      </c>
      <c r="DK33" s="154">
        <f t="shared" si="123"/>
        <v>-5.577964217156992E-10</v>
      </c>
      <c r="DL33" s="154">
        <f t="shared" si="124"/>
        <v>-6.3973080704352436E-10</v>
      </c>
      <c r="DM33" s="154">
        <f t="shared" si="125"/>
        <v>-7.4988027567577397E-10</v>
      </c>
      <c r="DN33" s="154">
        <f t="shared" si="126"/>
        <v>-9.0585048820494863E-10</v>
      </c>
      <c r="DO33" s="154">
        <f t="shared" si="127"/>
        <v>-1.1437412092619982E-9</v>
      </c>
      <c r="DP33" s="154">
        <f t="shared" si="128"/>
        <v>-1.3510433974083668E-9</v>
      </c>
      <c r="DQ33" s="154">
        <f t="shared" si="129"/>
        <v>-1.3510433974083668E-9</v>
      </c>
      <c r="DR33" s="154">
        <f t="shared" si="130"/>
        <v>-1.3510433974083668E-9</v>
      </c>
      <c r="DS33" s="154">
        <f t="shared" si="131"/>
        <v>-1.3510433974083668E-9</v>
      </c>
      <c r="DT33" s="154">
        <f t="shared" si="132"/>
        <v>-1.3510433974083668E-9</v>
      </c>
      <c r="DU33" s="154">
        <f t="shared" si="133"/>
        <v>-1.3510433974083668E-9</v>
      </c>
      <c r="DW33" s="155">
        <f t="shared" si="70"/>
        <v>5.9103034823313833E-2</v>
      </c>
      <c r="DX33" s="155">
        <f t="shared" si="71"/>
        <v>4.7860693913287976E-2</v>
      </c>
      <c r="DY33" s="155">
        <f t="shared" si="72"/>
        <v>7.4102203094295868E-2</v>
      </c>
      <c r="DZ33" s="155">
        <f t="shared" si="73"/>
        <v>1.7107841586799184E-2</v>
      </c>
      <c r="EA33" s="156">
        <f t="shared" si="74"/>
        <v>5.9103034823313833E-2</v>
      </c>
      <c r="EB33" s="156">
        <f t="shared" si="75"/>
        <v>4.7860693913287976E-2</v>
      </c>
      <c r="EC33" s="156">
        <f t="shared" si="76"/>
        <v>3.2140708540517732E-2</v>
      </c>
      <c r="ED33" s="156">
        <f t="shared" si="77"/>
        <v>6.8925971895220872E-2</v>
      </c>
      <c r="EE33" s="156">
        <f t="shared" si="78"/>
        <v>-1.327279863205521E-3</v>
      </c>
      <c r="EF33" s="156">
        <f t="shared" si="79"/>
        <v>7.6039812436328486E-2</v>
      </c>
      <c r="EG33" s="156">
        <f t="shared" si="80"/>
        <v>-3.4526611018161582E-2</v>
      </c>
      <c r="EH33" s="156">
        <f t="shared" si="81"/>
        <v>6.7762289503733947E-2</v>
      </c>
      <c r="EI33" s="156">
        <f t="shared" si="82"/>
        <v>-6.0737344980816094E-2</v>
      </c>
      <c r="EJ33" s="156">
        <f t="shared" si="83"/>
        <v>4.5768872302784799E-2</v>
      </c>
      <c r="EK33" s="156">
        <f t="shared" si="84"/>
        <v>-7.4654117095390715E-2</v>
      </c>
      <c r="EL33" s="156">
        <f t="shared" si="85"/>
        <v>1.451129035940564E-2</v>
      </c>
      <c r="EM33" s="156">
        <f t="shared" si="86"/>
        <v>-7.3460006973299977E-2</v>
      </c>
      <c r="EN33" s="156">
        <f t="shared" si="87"/>
        <v>-1.9683549544480216E-2</v>
      </c>
      <c r="EO33" s="156">
        <f t="shared" si="88"/>
        <v>-5.7396716722003874E-2</v>
      </c>
      <c r="EP33" s="156">
        <f t="shared" si="89"/>
        <v>-4.9894204640632642E-2</v>
      </c>
      <c r="EQ33" s="156">
        <f t="shared" si="90"/>
        <v>-2.9715647560413876E-2</v>
      </c>
      <c r="ER33" s="156">
        <f t="shared" si="91"/>
        <v>-7.0005678607185554E-2</v>
      </c>
      <c r="ES33" s="156">
        <f t="shared" si="92"/>
        <v>3.687044813869636E-2</v>
      </c>
      <c r="ET33" s="156">
        <f t="shared" si="93"/>
        <v>-6.6516049200467331E-2</v>
      </c>
      <c r="EU33" s="156">
        <f t="shared" si="94"/>
        <v>6.229765603933006E-2</v>
      </c>
      <c r="EV33" s="156">
        <f t="shared" si="95"/>
        <v>-4.362128837153495E-2</v>
      </c>
      <c r="EW33" s="156">
        <f t="shared" si="96"/>
        <v>7.5115076554390037E-2</v>
      </c>
      <c r="EX33" s="156">
        <f t="shared" si="97"/>
        <v>-1.1897059360002099E-2</v>
      </c>
      <c r="EY33" s="156">
        <f t="shared" si="98"/>
        <v>7.2728311149453745E-2</v>
      </c>
      <c r="EZ33" s="156">
        <f t="shared" si="99"/>
        <v>2.2235276129059657E-2</v>
      </c>
    </row>
    <row r="34" spans="1:156" ht="24.95" customHeight="1" x14ac:dyDescent="0.2">
      <c r="A34" s="34"/>
      <c r="B34" s="60" t="s">
        <v>44</v>
      </c>
      <c r="C34" s="61">
        <f>Lm*Isat/Np/Ae*10</f>
        <v>0.28532378889983495</v>
      </c>
      <c r="D34" s="93" t="s">
        <v>186</v>
      </c>
      <c r="E34" s="96"/>
      <c r="F34" s="50" t="s">
        <v>50</v>
      </c>
      <c r="G34" s="99">
        <v>300</v>
      </c>
      <c r="H34" s="100" t="s">
        <v>188</v>
      </c>
      <c r="I34" s="96"/>
      <c r="J34" s="169"/>
      <c r="K34" s="142"/>
      <c r="L34" s="170"/>
      <c r="O34" s="158">
        <v>27</v>
      </c>
      <c r="P34" s="158">
        <f t="shared" si="100"/>
        <v>-2.9059732045705586</v>
      </c>
      <c r="Q34" s="147">
        <f t="shared" si="134"/>
        <v>0.23561944901923448</v>
      </c>
      <c r="R34" s="147">
        <f t="shared" si="4"/>
        <v>75.932567916772967</v>
      </c>
      <c r="S34" s="147">
        <f t="shared" si="5"/>
        <v>66.028319927628672</v>
      </c>
      <c r="T34" s="147">
        <f t="shared" si="6"/>
        <v>82.53539990953584</v>
      </c>
      <c r="U34" s="147">
        <f t="shared" si="7"/>
        <v>1</v>
      </c>
      <c r="V34" s="147">
        <f t="shared" si="8"/>
        <v>0</v>
      </c>
      <c r="W34" s="147">
        <f t="shared" si="9"/>
        <v>0.1896419467307274</v>
      </c>
      <c r="X34" s="147">
        <f t="shared" si="10"/>
        <v>0.2180882387403365</v>
      </c>
      <c r="Y34" s="147">
        <f t="shared" si="11"/>
        <v>0.17447059099226919</v>
      </c>
      <c r="Z34" s="147">
        <f t="shared" si="12"/>
        <v>2.8828519461584361</v>
      </c>
      <c r="AA34" s="147">
        <f t="shared" si="13"/>
        <v>2.8828519461584361</v>
      </c>
      <c r="AB34" s="147">
        <f t="shared" si="14"/>
        <v>2.7504834366268174</v>
      </c>
      <c r="AC34" s="147">
        <f t="shared" si="15"/>
        <v>2.6141696713023146</v>
      </c>
      <c r="AD34" s="147">
        <f t="shared" si="16"/>
        <v>23.353660010731463</v>
      </c>
      <c r="AE34" s="147">
        <f t="shared" si="17"/>
        <v>32.592314379598754</v>
      </c>
      <c r="AF34" s="147">
        <f t="shared" si="18"/>
        <v>2.6275274659819035</v>
      </c>
      <c r="AG34" s="147">
        <f t="shared" si="19"/>
        <v>2.9992404418920531</v>
      </c>
      <c r="AH34" s="147">
        <f t="shared" si="20"/>
        <v>2.2804786375309045</v>
      </c>
      <c r="AI34" s="147">
        <f t="shared" si="21"/>
        <v>5.51037941214034</v>
      </c>
      <c r="AJ34" s="147">
        <f t="shared" si="22"/>
        <v>6.3103794121403398</v>
      </c>
      <c r="AK34" s="147">
        <f t="shared" si="23"/>
        <v>6.5497238785188703</v>
      </c>
      <c r="AL34" s="147">
        <f t="shared" si="24"/>
        <v>5.6946483088332185</v>
      </c>
      <c r="AM34" s="147">
        <f t="shared" si="102"/>
        <v>158.46907684760311</v>
      </c>
      <c r="AN34" s="147">
        <f t="shared" si="135"/>
        <v>152.67819201962087</v>
      </c>
      <c r="AO34" s="147">
        <f t="shared" si="136"/>
        <v>175.6034693922812</v>
      </c>
      <c r="AP34" s="147">
        <f t="shared" si="26"/>
        <v>0.91146966381783889</v>
      </c>
      <c r="AQ34" s="147">
        <f t="shared" si="27"/>
        <v>7.9421896641244424E-2</v>
      </c>
      <c r="AR34" s="147">
        <f t="shared" si="28"/>
        <v>7.8832705705662476E-2</v>
      </c>
      <c r="AS34" s="147">
        <f t="shared" si="29"/>
        <v>7.4925762365317866E-2</v>
      </c>
      <c r="AT34" s="147">
        <f t="shared" si="30"/>
        <v>2.0715318296251973E-3</v>
      </c>
      <c r="AU34" s="147">
        <f t="shared" si="31"/>
        <v>1.7438037978031097E-2</v>
      </c>
      <c r="AV34" s="147">
        <f t="shared" si="32"/>
        <v>1.6552456543304454E-2</v>
      </c>
      <c r="AW34" s="147">
        <f t="shared" si="33"/>
        <v>1.7197606738293181E-2</v>
      </c>
      <c r="AX34" s="147">
        <f t="shared" si="103"/>
        <v>1.6534918203473352E-2</v>
      </c>
      <c r="AY34" s="147">
        <f t="shared" si="104"/>
        <v>1.804948143475512E-2</v>
      </c>
      <c r="AZ34" s="147">
        <f t="shared" si="105"/>
        <v>1.5002383923321984E-2</v>
      </c>
      <c r="BA34" s="147">
        <f t="shared" si="106"/>
        <v>3.0799236549908928E-2</v>
      </c>
      <c r="BB34" s="147">
        <f t="shared" si="107"/>
        <v>2.9494349797907611E-2</v>
      </c>
      <c r="BC34" s="147">
        <f t="shared" si="34"/>
        <v>2.1859836188301028E-2</v>
      </c>
      <c r="BD34" s="147">
        <f t="shared" si="35"/>
        <v>1.9008553207218282E-2</v>
      </c>
      <c r="BE34" s="147">
        <f t="shared" si="36"/>
        <v>2.3760691509022859E-2</v>
      </c>
      <c r="BF34" s="147">
        <f t="shared" si="37"/>
        <v>0</v>
      </c>
      <c r="BG34" s="147">
        <f t="shared" si="38"/>
        <v>0</v>
      </c>
      <c r="BH34" s="147">
        <f t="shared" si="39"/>
        <v>0</v>
      </c>
      <c r="BI34" s="147">
        <f t="shared" si="108"/>
        <v>3.839475439177438E-2</v>
      </c>
      <c r="BJ34" s="147">
        <f t="shared" si="109"/>
        <v>3.7058034641973402E-2</v>
      </c>
      <c r="BK34" s="147">
        <f t="shared" si="110"/>
        <v>3.8763075432344841E-2</v>
      </c>
      <c r="BL34" s="147">
        <f t="shared" si="40"/>
        <v>2.9154122955012252</v>
      </c>
      <c r="BM34" s="147">
        <f t="shared" si="41"/>
        <v>2.4468797672293658</v>
      </c>
      <c r="BN34" s="147">
        <f t="shared" si="42"/>
        <v>3.1993259325320853</v>
      </c>
      <c r="BO34" s="150">
        <f t="shared" si="111"/>
        <v>1.474157164804678E-3</v>
      </c>
      <c r="BP34" s="150">
        <f t="shared" si="111"/>
        <v>1.3732979315257006E-3</v>
      </c>
      <c r="BQ34" s="150">
        <f t="shared" si="111"/>
        <v>1.5025760169736562E-3</v>
      </c>
      <c r="BR34" s="147">
        <f t="shared" si="43"/>
        <v>0</v>
      </c>
      <c r="BS34" s="147">
        <f t="shared" si="44"/>
        <v>0</v>
      </c>
      <c r="BT34" s="147">
        <f t="shared" si="45"/>
        <v>0</v>
      </c>
      <c r="BU34" s="147">
        <f t="shared" si="46"/>
        <v>0.13602085592358998</v>
      </c>
      <c r="BV34" s="147">
        <f t="shared" si="47"/>
        <v>4.5340285307863326E-2</v>
      </c>
      <c r="BW34" s="147">
        <f t="shared" si="48"/>
        <v>2.5</v>
      </c>
      <c r="CA34" s="150">
        <f t="shared" si="49"/>
        <v>0</v>
      </c>
      <c r="CB34" s="150">
        <f t="shared" si="112"/>
        <v>0</v>
      </c>
      <c r="CC34" s="150">
        <f t="shared" si="113"/>
        <v>0</v>
      </c>
      <c r="CD34" s="150">
        <f t="shared" si="114"/>
        <v>0</v>
      </c>
      <c r="CE34" s="150">
        <f t="shared" si="50"/>
        <v>0</v>
      </c>
      <c r="CI34" s="152">
        <f t="shared" si="51"/>
        <v>0.13028857594285012</v>
      </c>
      <c r="CJ34" s="152">
        <f t="shared" si="52"/>
        <v>0.13028857594285012</v>
      </c>
      <c r="CK34" s="152">
        <f t="shared" si="53"/>
        <v>0.13028857594285012</v>
      </c>
      <c r="CL34" s="152">
        <f t="shared" si="54"/>
        <v>0.13028857594285012</v>
      </c>
      <c r="CM34" s="152">
        <f t="shared" si="55"/>
        <v>0.13028857594285012</v>
      </c>
      <c r="CN34" s="152">
        <f t="shared" si="56"/>
        <v>0.13028857594285012</v>
      </c>
      <c r="CO34" s="152">
        <f t="shared" si="57"/>
        <v>0.13028857594285012</v>
      </c>
      <c r="CP34" s="152">
        <f t="shared" si="58"/>
        <v>0.13028857594285012</v>
      </c>
      <c r="CQ34" s="152">
        <f t="shared" si="59"/>
        <v>0.1211426178243807</v>
      </c>
      <c r="CR34" s="152">
        <f t="shared" si="60"/>
        <v>0.10335688268351052</v>
      </c>
      <c r="CS34" s="152">
        <f t="shared" si="61"/>
        <v>8.5571147542640322E-2</v>
      </c>
      <c r="CT34" s="152">
        <f t="shared" si="62"/>
        <v>6.778541240177012E-2</v>
      </c>
      <c r="CU34" s="152">
        <f t="shared" si="63"/>
        <v>4.9999677260899968E-2</v>
      </c>
      <c r="CV34" s="152">
        <f t="shared" si="64"/>
        <v>3.9608005327123462E-2</v>
      </c>
      <c r="CW34" s="152">
        <f t="shared" si="65"/>
        <v>3.9608005327123462E-2</v>
      </c>
      <c r="CX34" s="152">
        <f t="shared" si="66"/>
        <v>3.9608005327123462E-2</v>
      </c>
      <c r="CY34" s="152">
        <f t="shared" si="67"/>
        <v>3.9608005327123462E-2</v>
      </c>
      <c r="CZ34" s="152">
        <f t="shared" si="68"/>
        <v>3.9608005327123462E-2</v>
      </c>
      <c r="DA34" s="152">
        <f t="shared" si="69"/>
        <v>3.9608005327123462E-2</v>
      </c>
      <c r="DC34" s="154">
        <f t="shared" si="115"/>
        <v>2.9478227891308599E-2</v>
      </c>
      <c r="DD34" s="154">
        <f t="shared" si="116"/>
        <v>2.9478227891308599E-2</v>
      </c>
      <c r="DE34" s="154">
        <f t="shared" si="117"/>
        <v>-5.1430534298291087E-10</v>
      </c>
      <c r="DF34" s="154">
        <f t="shared" si="118"/>
        <v>-5.1430534298291087E-10</v>
      </c>
      <c r="DG34" s="154">
        <f t="shared" si="119"/>
        <v>-5.1430534298291087E-10</v>
      </c>
      <c r="DH34" s="154">
        <f t="shared" si="120"/>
        <v>-5.1430534298291087E-10</v>
      </c>
      <c r="DI34" s="154">
        <f t="shared" si="121"/>
        <v>-5.1430534298291087E-10</v>
      </c>
      <c r="DJ34" s="154">
        <f t="shared" si="122"/>
        <v>-5.1430534298291087E-10</v>
      </c>
      <c r="DK34" s="154">
        <f t="shared" si="123"/>
        <v>-5.4823257716846532E-10</v>
      </c>
      <c r="DL34" s="154">
        <f t="shared" si="124"/>
        <v>-6.2891138869878414E-10</v>
      </c>
      <c r="DM34" s="154">
        <f t="shared" si="125"/>
        <v>-7.3743328955193537E-10</v>
      </c>
      <c r="DN34" s="154">
        <f t="shared" si="126"/>
        <v>-8.9121745353625364E-10</v>
      </c>
      <c r="DO34" s="154">
        <f t="shared" si="127"/>
        <v>-1.126041982549323E-9</v>
      </c>
      <c r="DP34" s="154">
        <f t="shared" si="128"/>
        <v>-1.3309367127041889E-9</v>
      </c>
      <c r="DQ34" s="154">
        <f t="shared" si="129"/>
        <v>-1.3309367127041889E-9</v>
      </c>
      <c r="DR34" s="154">
        <f t="shared" si="130"/>
        <v>-1.3309367127041889E-9</v>
      </c>
      <c r="DS34" s="154">
        <f t="shared" si="131"/>
        <v>-1.3309367127041889E-9</v>
      </c>
      <c r="DT34" s="154">
        <f t="shared" si="132"/>
        <v>-1.3309367127041889E-9</v>
      </c>
      <c r="DU34" s="154">
        <f t="shared" si="133"/>
        <v>-1.3309367127041889E-9</v>
      </c>
      <c r="DW34" s="155">
        <f t="shared" si="70"/>
        <v>5.8391200574506433E-2</v>
      </c>
      <c r="DX34" s="155">
        <f t="shared" si="71"/>
        <v>4.9870796611709262E-2</v>
      </c>
      <c r="DY34" s="155">
        <f t="shared" si="72"/>
        <v>7.4667808543235986E-2</v>
      </c>
      <c r="DZ34" s="155">
        <f t="shared" si="73"/>
        <v>1.7926154818291788E-2</v>
      </c>
      <c r="EA34" s="156">
        <f t="shared" si="74"/>
        <v>5.8391200574506433E-2</v>
      </c>
      <c r="EB34" s="156">
        <f t="shared" si="75"/>
        <v>4.9870796611709262E-2</v>
      </c>
      <c r="EC34" s="156">
        <f t="shared" si="76"/>
        <v>2.9386072790917647E-2</v>
      </c>
      <c r="ED34" s="156">
        <f t="shared" si="77"/>
        <v>7.0944255476716372E-2</v>
      </c>
      <c r="EE34" s="156">
        <f t="shared" si="78"/>
        <v>-6.024835420542619E-3</v>
      </c>
      <c r="EF34" s="156">
        <f t="shared" si="79"/>
        <v>7.6552792355172039E-2</v>
      </c>
      <c r="EG34" s="156">
        <f t="shared" si="80"/>
        <v>-4.0122408124647055E-2</v>
      </c>
      <c r="EH34" s="156">
        <f t="shared" si="81"/>
        <v>6.5473819389874982E-2</v>
      </c>
      <c r="EI34" s="156">
        <f t="shared" si="82"/>
        <v>-6.5473819389875065E-2</v>
      </c>
      <c r="EJ34" s="156">
        <f t="shared" si="83"/>
        <v>4.0122408124646923E-2</v>
      </c>
      <c r="EK34" s="156">
        <f t="shared" si="84"/>
        <v>-7.6552792355172053E-2</v>
      </c>
      <c r="EL34" s="156">
        <f t="shared" si="85"/>
        <v>6.0248354205424716E-3</v>
      </c>
      <c r="EM34" s="156">
        <f t="shared" si="86"/>
        <v>-7.0944255476716372E-2</v>
      </c>
      <c r="EN34" s="156">
        <f t="shared" si="87"/>
        <v>-2.9386072790917657E-2</v>
      </c>
      <c r="EO34" s="156">
        <f t="shared" si="88"/>
        <v>-4.9870796611709164E-2</v>
      </c>
      <c r="EP34" s="156">
        <f t="shared" si="89"/>
        <v>-5.8391200574506516E-2</v>
      </c>
      <c r="EQ34" s="156">
        <f t="shared" si="90"/>
        <v>-1.7926154818291809E-2</v>
      </c>
      <c r="ER34" s="156">
        <f t="shared" si="91"/>
        <v>-7.4667808543235986E-2</v>
      </c>
      <c r="ES34" s="156">
        <f t="shared" si="92"/>
        <v>4.9870796611709386E-2</v>
      </c>
      <c r="ET34" s="156">
        <f t="shared" si="93"/>
        <v>-5.8391200574506322E-2</v>
      </c>
      <c r="EU34" s="156">
        <f t="shared" si="94"/>
        <v>7.0944255476716483E-2</v>
      </c>
      <c r="EV34" s="156">
        <f t="shared" si="95"/>
        <v>-2.9386072790917397E-2</v>
      </c>
      <c r="EW34" s="156">
        <f t="shared" si="96"/>
        <v>7.6552792355172053E-2</v>
      </c>
      <c r="EX34" s="156">
        <f t="shared" si="97"/>
        <v>6.0248354205425115E-3</v>
      </c>
      <c r="EY34" s="156">
        <f t="shared" si="98"/>
        <v>6.5473819389875051E-2</v>
      </c>
      <c r="EZ34" s="156">
        <f t="shared" si="99"/>
        <v>4.012240812464693E-2</v>
      </c>
    </row>
    <row r="35" spans="1:156" ht="24.95" customHeight="1" thickBot="1" x14ac:dyDescent="0.25">
      <c r="A35" s="34"/>
      <c r="B35" s="173" t="s">
        <v>333</v>
      </c>
      <c r="C35" s="63">
        <f>4*PI()*Ae*G33^2/Lm_ref/10^5</f>
        <v>0.85972948789840531</v>
      </c>
      <c r="D35" s="125" t="s">
        <v>334</v>
      </c>
      <c r="E35" s="96"/>
      <c r="F35" s="188" t="s">
        <v>314</v>
      </c>
      <c r="G35" s="189">
        <f>Np/Nps</f>
        <v>300</v>
      </c>
      <c r="H35" s="71" t="s">
        <v>315</v>
      </c>
      <c r="I35" s="96"/>
      <c r="J35" s="169"/>
      <c r="K35" s="142"/>
      <c r="L35" s="170"/>
      <c r="M35" s="97"/>
      <c r="N35" s="161"/>
      <c r="O35" s="158">
        <v>28</v>
      </c>
      <c r="P35" s="158">
        <f t="shared" si="100"/>
        <v>-2.8972465583105871</v>
      </c>
      <c r="Q35" s="147">
        <f t="shared" si="134"/>
        <v>0.24434609527920614</v>
      </c>
      <c r="R35" s="147">
        <f t="shared" si="4"/>
        <v>78.68972193217337</v>
      </c>
      <c r="S35" s="147">
        <f t="shared" si="5"/>
        <v>68.425845158411619</v>
      </c>
      <c r="T35" s="147">
        <f t="shared" si="6"/>
        <v>85.532306448014523</v>
      </c>
      <c r="U35" s="147">
        <f t="shared" si="7"/>
        <v>1</v>
      </c>
      <c r="V35" s="147">
        <f t="shared" si="8"/>
        <v>0</v>
      </c>
      <c r="W35" s="147">
        <f t="shared" si="9"/>
        <v>0.18299721547385928</v>
      </c>
      <c r="X35" s="147">
        <f t="shared" si="10"/>
        <v>0.21044679779493819</v>
      </c>
      <c r="Y35" s="147">
        <f t="shared" si="11"/>
        <v>0.16835743823595056</v>
      </c>
      <c r="Z35" s="147">
        <f t="shared" si="12"/>
        <v>2.995202339606025</v>
      </c>
      <c r="AA35" s="147">
        <f t="shared" si="13"/>
        <v>2.995202339606025</v>
      </c>
      <c r="AB35" s="147">
        <f t="shared" si="14"/>
        <v>2.8614655236838642</v>
      </c>
      <c r="AC35" s="147">
        <f t="shared" si="15"/>
        <v>2.7196514939444363</v>
      </c>
      <c r="AD35" s="147">
        <f t="shared" si="16"/>
        <v>24.748308202075588</v>
      </c>
      <c r="AE35" s="147">
        <f t="shared" si="17"/>
        <v>34.47013280439559</v>
      </c>
      <c r="AF35" s="147">
        <f t="shared" si="18"/>
        <v>2.6377693938519493</v>
      </c>
      <c r="AG35" s="147">
        <f t="shared" si="19"/>
        <v>3.0109312822994254</v>
      </c>
      <c r="AH35" s="147">
        <f t="shared" si="20"/>
        <v>2.2893677920753053</v>
      </c>
      <c r="AI35" s="147">
        <f t="shared" si="21"/>
        <v>5.6329717334579748</v>
      </c>
      <c r="AJ35" s="147">
        <f t="shared" si="22"/>
        <v>6.4329717334579746</v>
      </c>
      <c r="AK35" s="147">
        <f t="shared" si="23"/>
        <v>6.672396805983289</v>
      </c>
      <c r="AL35" s="147">
        <f t="shared" si="24"/>
        <v>5.8090192860197414</v>
      </c>
      <c r="AM35" s="147">
        <f t="shared" si="102"/>
        <v>155.4491518747061</v>
      </c>
      <c r="AN35" s="147">
        <f t="shared" si="135"/>
        <v>149.87118258663475</v>
      </c>
      <c r="AO35" s="147">
        <f t="shared" si="136"/>
        <v>172.14609743277097</v>
      </c>
      <c r="AP35" s="147">
        <f t="shared" si="26"/>
        <v>0.9664276762250934</v>
      </c>
      <c r="AQ35" s="147">
        <f t="shared" si="27"/>
        <v>8.2626572492004821E-2</v>
      </c>
      <c r="AR35" s="147">
        <f t="shared" si="28"/>
        <v>8.2013607684951667E-2</v>
      </c>
      <c r="AS35" s="147">
        <f t="shared" si="29"/>
        <v>7.7949019066634803E-2</v>
      </c>
      <c r="AT35" s="147">
        <f t="shared" si="30"/>
        <v>2.242077281833722E-3</v>
      </c>
      <c r="AU35" s="147">
        <f t="shared" si="31"/>
        <v>1.8514006730901644E-2</v>
      </c>
      <c r="AV35" s="147">
        <f t="shared" si="32"/>
        <v>1.7585817073149577E-2</v>
      </c>
      <c r="AW35" s="147">
        <f t="shared" si="33"/>
        <v>1.8246983219964152E-2</v>
      </c>
      <c r="AX35" s="147">
        <f t="shared" si="103"/>
        <v>1.6940059203489077E-2</v>
      </c>
      <c r="AY35" s="147">
        <f t="shared" si="104"/>
        <v>1.8504395356959233E-2</v>
      </c>
      <c r="AZ35" s="147">
        <f t="shared" si="105"/>
        <v>1.5360077569762359E-2</v>
      </c>
      <c r="BA35" s="147">
        <f t="shared" si="106"/>
        <v>3.1807883941489472E-2</v>
      </c>
      <c r="BB35" s="147">
        <f t="shared" si="107"/>
        <v>3.1008346973923327E-2</v>
      </c>
      <c r="BC35" s="147">
        <f t="shared" si="34"/>
        <v>2.1813206255832402E-2</v>
      </c>
      <c r="BD35" s="147">
        <f t="shared" si="35"/>
        <v>1.896800543985426E-2</v>
      </c>
      <c r="BE35" s="147">
        <f t="shared" si="36"/>
        <v>2.3710006799817829E-2</v>
      </c>
      <c r="BF35" s="147">
        <f t="shared" si="37"/>
        <v>0</v>
      </c>
      <c r="BG35" s="147">
        <f t="shared" si="38"/>
        <v>0</v>
      </c>
      <c r="BH35" s="147">
        <f t="shared" si="39"/>
        <v>0</v>
      </c>
      <c r="BI35" s="147">
        <f t="shared" si="108"/>
        <v>3.8753265459321479E-2</v>
      </c>
      <c r="BJ35" s="147">
        <f t="shared" si="109"/>
        <v>3.7472400796813493E-2</v>
      </c>
      <c r="BK35" s="147">
        <f t="shared" si="110"/>
        <v>3.9070084369580191E-2</v>
      </c>
      <c r="BL35" s="147">
        <f t="shared" si="40"/>
        <v>3.0494836829577059</v>
      </c>
      <c r="BM35" s="147">
        <f t="shared" si="41"/>
        <v>2.5640806946367003</v>
      </c>
      <c r="BN35" s="147">
        <f t="shared" si="42"/>
        <v>3.3417544292487151</v>
      </c>
      <c r="BO35" s="150">
        <f t="shared" si="111"/>
        <v>1.5018155837606391E-3</v>
      </c>
      <c r="BP35" s="150">
        <f t="shared" si="111"/>
        <v>1.4041808214770284E-3</v>
      </c>
      <c r="BQ35" s="150">
        <f t="shared" si="111"/>
        <v>1.5264714926461144E-3</v>
      </c>
      <c r="BR35" s="147">
        <f t="shared" si="43"/>
        <v>0</v>
      </c>
      <c r="BS35" s="147">
        <f t="shared" si="44"/>
        <v>0</v>
      </c>
      <c r="BT35" s="147">
        <f t="shared" si="45"/>
        <v>0</v>
      </c>
      <c r="BU35" s="147">
        <f t="shared" si="46"/>
        <v>0.14095984928805758</v>
      </c>
      <c r="BV35" s="147">
        <f t="shared" si="47"/>
        <v>4.6986616429352521E-2</v>
      </c>
      <c r="BW35" s="147">
        <f t="shared" si="48"/>
        <v>2.5</v>
      </c>
      <c r="CA35" s="150">
        <f t="shared" si="49"/>
        <v>0</v>
      </c>
      <c r="CB35" s="150">
        <f t="shared" si="112"/>
        <v>0</v>
      </c>
      <c r="CC35" s="150">
        <f t="shared" si="113"/>
        <v>0</v>
      </c>
      <c r="CD35" s="150">
        <f t="shared" si="114"/>
        <v>0</v>
      </c>
      <c r="CE35" s="150">
        <f t="shared" si="50"/>
        <v>0</v>
      </c>
      <c r="CI35" s="152">
        <f t="shared" si="51"/>
        <v>0.13522756930731769</v>
      </c>
      <c r="CJ35" s="152">
        <f t="shared" si="52"/>
        <v>0.13522756930731769</v>
      </c>
      <c r="CK35" s="152">
        <f t="shared" si="53"/>
        <v>0.13522756930731769</v>
      </c>
      <c r="CL35" s="152">
        <f t="shared" si="54"/>
        <v>0.13522756930731769</v>
      </c>
      <c r="CM35" s="152">
        <f t="shared" si="55"/>
        <v>0.13522756930731769</v>
      </c>
      <c r="CN35" s="152">
        <f t="shared" si="56"/>
        <v>0.13522756930731769</v>
      </c>
      <c r="CO35" s="152">
        <f t="shared" si="57"/>
        <v>0.13522756930731769</v>
      </c>
      <c r="CP35" s="152">
        <f t="shared" si="58"/>
        <v>0.13522756930731769</v>
      </c>
      <c r="CQ35" s="152">
        <f t="shared" si="59"/>
        <v>0.12574951633359907</v>
      </c>
      <c r="CR35" s="152">
        <f t="shared" si="60"/>
        <v>0.10731797120097085</v>
      </c>
      <c r="CS35" s="152">
        <f t="shared" si="61"/>
        <v>8.8886426068342586E-2</v>
      </c>
      <c r="CT35" s="152">
        <f t="shared" si="62"/>
        <v>7.0454880935714351E-2</v>
      </c>
      <c r="CU35" s="152">
        <f t="shared" si="63"/>
        <v>5.2023335803086157E-2</v>
      </c>
      <c r="CV35" s="152">
        <f t="shared" si="64"/>
        <v>4.1254336448612657E-2</v>
      </c>
      <c r="CW35" s="152">
        <f t="shared" si="65"/>
        <v>4.1254336448612657E-2</v>
      </c>
      <c r="CX35" s="152">
        <f t="shared" si="66"/>
        <v>4.1254336448612657E-2</v>
      </c>
      <c r="CY35" s="152">
        <f t="shared" si="67"/>
        <v>4.1254336448612657E-2</v>
      </c>
      <c r="CZ35" s="152">
        <f t="shared" si="68"/>
        <v>4.1254336448612657E-2</v>
      </c>
      <c r="DA35" s="152">
        <f t="shared" si="69"/>
        <v>4.1254336448612657E-2</v>
      </c>
      <c r="DC35" s="154">
        <f t="shared" si="115"/>
        <v>3.1219979209107209E-2</v>
      </c>
      <c r="DD35" s="154">
        <f t="shared" si="116"/>
        <v>3.1219979209107209E-2</v>
      </c>
      <c r="DE35" s="154">
        <f t="shared" si="117"/>
        <v>-5.0560601199771819E-10</v>
      </c>
      <c r="DF35" s="154">
        <f t="shared" si="118"/>
        <v>-5.0560601199771819E-10</v>
      </c>
      <c r="DG35" s="154">
        <f t="shared" si="119"/>
        <v>-5.0560601199771819E-10</v>
      </c>
      <c r="DH35" s="154">
        <f t="shared" si="120"/>
        <v>-5.0560601199771819E-10</v>
      </c>
      <c r="DI35" s="154">
        <f t="shared" si="121"/>
        <v>-5.0560601199771819E-10</v>
      </c>
      <c r="DJ35" s="154">
        <f t="shared" si="122"/>
        <v>-5.0560601199771819E-10</v>
      </c>
      <c r="DK35" s="154">
        <f t="shared" si="123"/>
        <v>-5.3901126153102003E-10</v>
      </c>
      <c r="DL35" s="154">
        <f t="shared" si="124"/>
        <v>-6.184746345616802E-10</v>
      </c>
      <c r="DM35" s="154">
        <f t="shared" si="125"/>
        <v>-7.254190506410454E-10</v>
      </c>
      <c r="DN35" s="154">
        <f t="shared" si="126"/>
        <v>-8.7708070029652114E-10</v>
      </c>
      <c r="DO35" s="154">
        <f t="shared" si="127"/>
        <v>-1.1089199857845276E-9</v>
      </c>
      <c r="DP35" s="154">
        <f t="shared" si="128"/>
        <v>-1.3114629203123915E-9</v>
      </c>
      <c r="DQ35" s="154">
        <f t="shared" si="129"/>
        <v>-1.3114629203123915E-9</v>
      </c>
      <c r="DR35" s="154">
        <f t="shared" si="130"/>
        <v>-1.3114629203123915E-9</v>
      </c>
      <c r="DS35" s="154">
        <f t="shared" si="131"/>
        <v>-1.3114629203123915E-9</v>
      </c>
      <c r="DT35" s="154">
        <f t="shared" si="132"/>
        <v>-1.3114629203123915E-9</v>
      </c>
      <c r="DU35" s="154">
        <f t="shared" si="133"/>
        <v>-1.3114629203123915E-9</v>
      </c>
      <c r="DW35" s="155">
        <f t="shared" si="70"/>
        <v>5.759857739289316E-2</v>
      </c>
      <c r="DX35" s="155">
        <f t="shared" si="71"/>
        <v>5.186199203036318E-2</v>
      </c>
      <c r="DY35" s="155">
        <f t="shared" si="72"/>
        <v>7.5204255708837639E-2</v>
      </c>
      <c r="DZ35" s="155">
        <f t="shared" si="73"/>
        <v>1.8750526881192362E-2</v>
      </c>
      <c r="EA35" s="156">
        <f t="shared" si="74"/>
        <v>5.759857739289316E-2</v>
      </c>
      <c r="EB35" s="156">
        <f t="shared" si="75"/>
        <v>5.186199203036318E-2</v>
      </c>
      <c r="EC35" s="156">
        <f t="shared" si="76"/>
        <v>2.6508794813469672E-2</v>
      </c>
      <c r="ED35" s="156">
        <f t="shared" si="77"/>
        <v>7.2832315166963618E-2</v>
      </c>
      <c r="EE35" s="156">
        <f t="shared" si="78"/>
        <v>-1.0786824252604773E-2</v>
      </c>
      <c r="EF35" s="156">
        <f t="shared" si="79"/>
        <v>7.6752242687663369E-2</v>
      </c>
      <c r="EG35" s="156">
        <f t="shared" si="80"/>
        <v>-4.5557195830328891E-2</v>
      </c>
      <c r="EH35" s="156">
        <f t="shared" si="81"/>
        <v>6.2704100688229486E-2</v>
      </c>
      <c r="EI35" s="156">
        <f t="shared" si="82"/>
        <v>-6.9662408538978621E-2</v>
      </c>
      <c r="EJ35" s="156">
        <f t="shared" si="83"/>
        <v>3.3976626842448558E-2</v>
      </c>
      <c r="EK35" s="156">
        <f t="shared" si="84"/>
        <v>-7.74593160341637E-2</v>
      </c>
      <c r="EL35" s="156">
        <f t="shared" si="85"/>
        <v>-2.7049389202174392E-3</v>
      </c>
      <c r="EM35" s="156">
        <f t="shared" si="86"/>
        <v>-6.7122624734748892E-2</v>
      </c>
      <c r="EN35" s="156">
        <f t="shared" si="87"/>
        <v>-3.8753265459321395E-2</v>
      </c>
      <c r="EO35" s="156">
        <f t="shared" si="88"/>
        <v>-4.1072203837675333E-2</v>
      </c>
      <c r="EP35" s="156">
        <f t="shared" si="89"/>
        <v>-6.5729265985244395E-2</v>
      </c>
      <c r="EQ35" s="156">
        <f t="shared" si="90"/>
        <v>-5.4065822890245196E-3</v>
      </c>
      <c r="ER35" s="156">
        <f t="shared" si="91"/>
        <v>-7.7317728904789773E-2</v>
      </c>
      <c r="ES35" s="156">
        <f t="shared" si="92"/>
        <v>6.1075979838642651E-2</v>
      </c>
      <c r="ET35" s="156">
        <f t="shared" si="93"/>
        <v>-4.7717785172745317E-2</v>
      </c>
      <c r="EU35" s="156">
        <f t="shared" si="94"/>
        <v>7.6329032557759968E-2</v>
      </c>
      <c r="EV35" s="156">
        <f t="shared" si="95"/>
        <v>-1.34588678513081E-2</v>
      </c>
      <c r="EW35" s="156">
        <f t="shared" si="96"/>
        <v>7.3713091285607171E-2</v>
      </c>
      <c r="EX35" s="156">
        <f t="shared" si="97"/>
        <v>2.3950835228908014E-2</v>
      </c>
      <c r="EY35" s="156">
        <f t="shared" si="98"/>
        <v>5.3840560467874207E-2</v>
      </c>
      <c r="EZ35" s="156">
        <f t="shared" si="99"/>
        <v>5.5753532475958309E-2</v>
      </c>
    </row>
    <row r="36" spans="1:156" ht="24.95" customHeight="1" x14ac:dyDescent="0.2">
      <c r="A36" s="34"/>
      <c r="B36" s="191" t="s">
        <v>318</v>
      </c>
      <c r="C36" s="101">
        <v>7</v>
      </c>
      <c r="D36" s="102" t="s">
        <v>53</v>
      </c>
      <c r="E36" s="96"/>
      <c r="F36" s="192"/>
      <c r="G36" s="193"/>
      <c r="H36" s="194"/>
      <c r="I36" s="96"/>
      <c r="J36" s="169"/>
      <c r="K36" s="142"/>
      <c r="L36" s="170"/>
      <c r="O36" s="158">
        <v>29</v>
      </c>
      <c r="P36" s="158">
        <f t="shared" si="100"/>
        <v>-2.8885199120506155</v>
      </c>
      <c r="Q36" s="147">
        <f t="shared" si="134"/>
        <v>0.2530727415391778</v>
      </c>
      <c r="R36" s="147">
        <f t="shared" si="4"/>
        <v>81.440883420588975</v>
      </c>
      <c r="S36" s="147">
        <f t="shared" si="5"/>
        <v>70.818159496164327</v>
      </c>
      <c r="T36" s="147">
        <f t="shared" si="6"/>
        <v>88.522699370205402</v>
      </c>
      <c r="U36" s="147">
        <f t="shared" si="7"/>
        <v>1</v>
      </c>
      <c r="V36" s="147">
        <f t="shared" si="8"/>
        <v>0</v>
      </c>
      <c r="W36" s="147">
        <f t="shared" si="9"/>
        <v>0.1768153707964267</v>
      </c>
      <c r="X36" s="147">
        <f t="shared" si="10"/>
        <v>0.20333767641589071</v>
      </c>
      <c r="Y36" s="147">
        <f t="shared" si="11"/>
        <v>0.16267014113271258</v>
      </c>
      <c r="Z36" s="147">
        <f t="shared" si="12"/>
        <v>3.1080778174826644</v>
      </c>
      <c r="AA36" s="147">
        <f t="shared" si="13"/>
        <v>3.1080778174826644</v>
      </c>
      <c r="AB36" s="147">
        <f t="shared" si="14"/>
        <v>2.9729824463100827</v>
      </c>
      <c r="AC36" s="147">
        <f t="shared" si="15"/>
        <v>2.8256416457426057</v>
      </c>
      <c r="AD36" s="147">
        <f t="shared" si="16"/>
        <v>26.166005168365121</v>
      </c>
      <c r="AE36" s="147">
        <f t="shared" si="17"/>
        <v>36.375119318937209</v>
      </c>
      <c r="AF36" s="147">
        <f t="shared" si="18"/>
        <v>2.6479890614388206</v>
      </c>
      <c r="AG36" s="147">
        <f t="shared" si="19"/>
        <v>3.0225967132896141</v>
      </c>
      <c r="AH36" s="147">
        <f t="shared" si="20"/>
        <v>2.2982376265170998</v>
      </c>
      <c r="AI36" s="147">
        <f t="shared" si="21"/>
        <v>5.7560668789214855</v>
      </c>
      <c r="AJ36" s="147">
        <f t="shared" si="22"/>
        <v>6.5560668789214853</v>
      </c>
      <c r="AK36" s="147">
        <f t="shared" si="23"/>
        <v>6.7955791595996962</v>
      </c>
      <c r="AL36" s="147">
        <f t="shared" si="24"/>
        <v>5.9238792722597049</v>
      </c>
      <c r="AM36" s="147">
        <f t="shared" si="102"/>
        <v>152.53047573616368</v>
      </c>
      <c r="AN36" s="147">
        <f t="shared" si="135"/>
        <v>147.15449213587064</v>
      </c>
      <c r="AO36" s="147">
        <f t="shared" si="136"/>
        <v>168.80830179689718</v>
      </c>
      <c r="AP36" s="147">
        <f t="shared" si="26"/>
        <v>1.0223678202525956</v>
      </c>
      <c r="AQ36" s="147">
        <f t="shared" si="27"/>
        <v>8.5846692047944137E-2</v>
      </c>
      <c r="AR36" s="147">
        <f t="shared" si="28"/>
        <v>8.5209838800371612E-2</v>
      </c>
      <c r="AS36" s="147">
        <f t="shared" si="29"/>
        <v>8.0986845193175935E-2</v>
      </c>
      <c r="AT36" s="147">
        <f t="shared" si="30"/>
        <v>2.4202388761284392E-3</v>
      </c>
      <c r="AU36" s="147">
        <f t="shared" si="31"/>
        <v>1.9609943452870964E-2</v>
      </c>
      <c r="AV36" s="147">
        <f t="shared" si="32"/>
        <v>1.8639128290107859E-2</v>
      </c>
      <c r="AW36" s="147">
        <f t="shared" si="33"/>
        <v>1.9315028275152541E-2</v>
      </c>
      <c r="AX36" s="147">
        <f t="shared" si="103"/>
        <v>1.7336697878611241E-2</v>
      </c>
      <c r="AY36" s="147">
        <f t="shared" si="104"/>
        <v>1.8950186043680251E-2</v>
      </c>
      <c r="AZ36" s="147">
        <f t="shared" si="105"/>
        <v>1.5709892649860922E-2</v>
      </c>
      <c r="BA36" s="147">
        <f t="shared" si="106"/>
        <v>3.2809981184786292E-2</v>
      </c>
      <c r="BB36" s="147">
        <f t="shared" si="107"/>
        <v>3.2539588083610883E-2</v>
      </c>
      <c r="BC36" s="147">
        <f t="shared" si="34"/>
        <v>2.1764915163254135E-2</v>
      </c>
      <c r="BD36" s="147">
        <f t="shared" si="35"/>
        <v>1.8926013185438378E-2</v>
      </c>
      <c r="BE36" s="147">
        <f t="shared" si="36"/>
        <v>2.3657516481797973E-2</v>
      </c>
      <c r="BF36" s="147">
        <f t="shared" si="37"/>
        <v>0</v>
      </c>
      <c r="BG36" s="147">
        <f t="shared" si="38"/>
        <v>0</v>
      </c>
      <c r="BH36" s="147">
        <f t="shared" si="39"/>
        <v>0</v>
      </c>
      <c r="BI36" s="147">
        <f t="shared" si="108"/>
        <v>3.910161304186538E-2</v>
      </c>
      <c r="BJ36" s="147">
        <f t="shared" si="109"/>
        <v>3.7876199229118626E-2</v>
      </c>
      <c r="BK36" s="147">
        <f t="shared" si="110"/>
        <v>3.9367409131658898E-2</v>
      </c>
      <c r="BL36" s="147">
        <f t="shared" si="40"/>
        <v>3.1844699092995397</v>
      </c>
      <c r="BM36" s="147">
        <f t="shared" si="41"/>
        <v>2.682322718116219</v>
      </c>
      <c r="BN36" s="147">
        <f t="shared" si="42"/>
        <v>3.4849093235457196</v>
      </c>
      <c r="BO36" s="150">
        <f t="shared" si="111"/>
        <v>1.5289361424757767E-3</v>
      </c>
      <c r="BP36" s="150">
        <f t="shared" si="111"/>
        <v>1.4346064680438864E-3</v>
      </c>
      <c r="BQ36" s="150">
        <f t="shared" si="111"/>
        <v>1.5497929017394205E-3</v>
      </c>
      <c r="BR36" s="147">
        <f t="shared" si="43"/>
        <v>0</v>
      </c>
      <c r="BS36" s="147">
        <f t="shared" si="44"/>
        <v>0</v>
      </c>
      <c r="BT36" s="147">
        <f t="shared" si="45"/>
        <v>0</v>
      </c>
      <c r="BU36" s="147">
        <f t="shared" si="46"/>
        <v>0.14588810801425359</v>
      </c>
      <c r="BV36" s="147">
        <f t="shared" si="47"/>
        <v>4.8629369338084524E-2</v>
      </c>
      <c r="BW36" s="147">
        <f t="shared" si="48"/>
        <v>2.5</v>
      </c>
      <c r="CA36" s="150">
        <f t="shared" si="49"/>
        <v>0</v>
      </c>
      <c r="CB36" s="150">
        <f t="shared" si="112"/>
        <v>0</v>
      </c>
      <c r="CC36" s="150">
        <f t="shared" si="113"/>
        <v>0</v>
      </c>
      <c r="CD36" s="150">
        <f t="shared" si="114"/>
        <v>0</v>
      </c>
      <c r="CE36" s="150">
        <f t="shared" si="50"/>
        <v>0</v>
      </c>
      <c r="CI36" s="152">
        <f t="shared" si="51"/>
        <v>0.1401558280335137</v>
      </c>
      <c r="CJ36" s="152">
        <f t="shared" si="52"/>
        <v>0.1401558280335137</v>
      </c>
      <c r="CK36" s="152">
        <f t="shared" si="53"/>
        <v>0.1401558280335137</v>
      </c>
      <c r="CL36" s="152">
        <f t="shared" si="54"/>
        <v>0.1401558280335137</v>
      </c>
      <c r="CM36" s="152">
        <f t="shared" si="55"/>
        <v>0.1401558280335137</v>
      </c>
      <c r="CN36" s="152">
        <f t="shared" si="56"/>
        <v>0.1401558280335137</v>
      </c>
      <c r="CO36" s="152">
        <f t="shared" si="57"/>
        <v>0.1401558280335137</v>
      </c>
      <c r="CP36" s="152">
        <f t="shared" si="58"/>
        <v>0.1401558280335137</v>
      </c>
      <c r="CQ36" s="152">
        <f t="shared" si="59"/>
        <v>0.1303464019949756</v>
      </c>
      <c r="CR36" s="152">
        <f t="shared" si="60"/>
        <v>0.11127045050411179</v>
      </c>
      <c r="CS36" s="152">
        <f t="shared" si="61"/>
        <v>9.2194499013247999E-2</v>
      </c>
      <c r="CT36" s="152">
        <f t="shared" si="62"/>
        <v>7.3118547522384211E-2</v>
      </c>
      <c r="CU36" s="152">
        <f t="shared" si="63"/>
        <v>5.4042596031520437E-2</v>
      </c>
      <c r="CV36" s="152">
        <f t="shared" si="64"/>
        <v>4.289708935734466E-2</v>
      </c>
      <c r="CW36" s="152">
        <f t="shared" si="65"/>
        <v>4.289708935734466E-2</v>
      </c>
      <c r="CX36" s="152">
        <f t="shared" si="66"/>
        <v>4.289708935734466E-2</v>
      </c>
      <c r="CY36" s="152">
        <f t="shared" si="67"/>
        <v>4.289708935734466E-2</v>
      </c>
      <c r="CZ36" s="152">
        <f t="shared" si="68"/>
        <v>4.289708935734466E-2</v>
      </c>
      <c r="DA36" s="152">
        <f t="shared" si="69"/>
        <v>4.289708935734466E-2</v>
      </c>
      <c r="DC36" s="154">
        <f t="shared" si="115"/>
        <v>3.298200602323445E-2</v>
      </c>
      <c r="DD36" s="154">
        <f t="shared" si="116"/>
        <v>3.298200602323445E-2</v>
      </c>
      <c r="DE36" s="154">
        <f t="shared" si="117"/>
        <v>-4.9721492852705926E-10</v>
      </c>
      <c r="DF36" s="154">
        <f t="shared" si="118"/>
        <v>-4.9721492852705926E-10</v>
      </c>
      <c r="DG36" s="154">
        <f t="shared" si="119"/>
        <v>-4.9721492852705926E-10</v>
      </c>
      <c r="DH36" s="154">
        <f t="shared" si="120"/>
        <v>-4.9721492852705926E-10</v>
      </c>
      <c r="DI36" s="154">
        <f t="shared" si="121"/>
        <v>-4.9721492852705926E-10</v>
      </c>
      <c r="DJ36" s="154">
        <f t="shared" si="122"/>
        <v>-4.9721492852705926E-10</v>
      </c>
      <c r="DK36" s="154">
        <f t="shared" si="123"/>
        <v>-5.3011501686079247E-10</v>
      </c>
      <c r="DL36" s="154">
        <f t="shared" si="124"/>
        <v>-6.0840129502382577E-10</v>
      </c>
      <c r="DM36" s="154">
        <f t="shared" si="125"/>
        <v>-7.1381617667624185E-10</v>
      </c>
      <c r="DN36" s="154">
        <f t="shared" si="126"/>
        <v>-8.634163364132474E-10</v>
      </c>
      <c r="DO36" s="154">
        <f t="shared" si="127"/>
        <v>-1.0923485502622425E-9</v>
      </c>
      <c r="DP36" s="154">
        <f t="shared" si="128"/>
        <v>-1.2925938542572244E-9</v>
      </c>
      <c r="DQ36" s="154">
        <f t="shared" si="129"/>
        <v>-1.2925938542572244E-9</v>
      </c>
      <c r="DR36" s="154">
        <f t="shared" si="130"/>
        <v>-1.2925938542572244E-9</v>
      </c>
      <c r="DS36" s="154">
        <f t="shared" si="131"/>
        <v>-1.2925938542572244E-9</v>
      </c>
      <c r="DT36" s="154">
        <f t="shared" si="132"/>
        <v>-1.2925938542572244E-9</v>
      </c>
      <c r="DU36" s="154">
        <f t="shared" si="133"/>
        <v>-1.2925938542572244E-9</v>
      </c>
      <c r="DW36" s="155">
        <f t="shared" si="70"/>
        <v>5.6726615931617944E-2</v>
      </c>
      <c r="DX36" s="155">
        <f t="shared" si="71"/>
        <v>5.3831548508749182E-2</v>
      </c>
      <c r="DY36" s="155">
        <f t="shared" si="72"/>
        <v>7.5712268802919619E-2</v>
      </c>
      <c r="DZ36" s="155">
        <f t="shared" si="73"/>
        <v>1.9580524063914903E-2</v>
      </c>
      <c r="EA36" s="156">
        <f t="shared" si="74"/>
        <v>5.6726615931617944E-2</v>
      </c>
      <c r="EB36" s="156">
        <f t="shared" si="75"/>
        <v>5.3831548508749182E-2</v>
      </c>
      <c r="EC36" s="156">
        <f t="shared" si="76"/>
        <v>2.3516163623321679E-2</v>
      </c>
      <c r="ED36" s="156">
        <f t="shared" si="77"/>
        <v>7.4583742319249899E-2</v>
      </c>
      <c r="EE36" s="156">
        <f t="shared" si="78"/>
        <v>-1.5591215649074442E-2</v>
      </c>
      <c r="EF36" s="156">
        <f t="shared" si="79"/>
        <v>7.6633273220495818E-2</v>
      </c>
      <c r="EG36" s="156">
        <f t="shared" si="80"/>
        <v>-5.0788932553203048E-2</v>
      </c>
      <c r="EH36" s="156">
        <f t="shared" si="81"/>
        <v>5.9466199643236808E-2</v>
      </c>
      <c r="EI36" s="156">
        <f t="shared" si="82"/>
        <v>-7.3250786982135496E-2</v>
      </c>
      <c r="EJ36" s="156">
        <f t="shared" si="83"/>
        <v>2.7387347012825417E-2</v>
      </c>
      <c r="EK36" s="156">
        <f t="shared" si="84"/>
        <v>-7.7344231162888147E-2</v>
      </c>
      <c r="EL36" s="156">
        <f t="shared" si="85"/>
        <v>-1.1559172795872107E-2</v>
      </c>
      <c r="EM36" s="156">
        <f t="shared" si="86"/>
        <v>-6.2042790635078407E-2</v>
      </c>
      <c r="EN36" s="156">
        <f t="shared" si="87"/>
        <v>-4.7607107663824047E-2</v>
      </c>
      <c r="EO36" s="156">
        <f t="shared" si="88"/>
        <v>-3.1183463587838314E-2</v>
      </c>
      <c r="EP36" s="156">
        <f t="shared" si="89"/>
        <v>-7.1717056329502732E-2</v>
      </c>
      <c r="EQ36" s="156">
        <f t="shared" si="90"/>
        <v>7.4954470535042372E-3</v>
      </c>
      <c r="ER36" s="156">
        <f t="shared" si="91"/>
        <v>-7.7843193943794617E-2</v>
      </c>
      <c r="ES36" s="156">
        <f t="shared" si="92"/>
        <v>6.9986754210462493E-2</v>
      </c>
      <c r="ET36" s="156">
        <f t="shared" si="93"/>
        <v>-3.4894108456692455E-2</v>
      </c>
      <c r="EU36" s="156">
        <f t="shared" si="94"/>
        <v>7.8128793940915153E-2</v>
      </c>
      <c r="EV36" s="156">
        <f t="shared" si="95"/>
        <v>3.4111768117651578E-3</v>
      </c>
      <c r="EW36" s="156">
        <f t="shared" si="96"/>
        <v>6.667921154105258E-2</v>
      </c>
      <c r="EX36" s="156">
        <f t="shared" si="97"/>
        <v>4.086107338490591E-2</v>
      </c>
      <c r="EY36" s="156">
        <f t="shared" si="98"/>
        <v>3.8509110999727009E-2</v>
      </c>
      <c r="EZ36" s="156">
        <f t="shared" si="99"/>
        <v>6.8064623262850815E-2</v>
      </c>
    </row>
    <row r="37" spans="1:156" ht="24.95" customHeight="1" thickBot="1" x14ac:dyDescent="0.25">
      <c r="A37" s="34"/>
      <c r="B37" s="188" t="s">
        <v>319</v>
      </c>
      <c r="C37" s="186">
        <f>Irms_L/1000/PI()/(Dp/2)^2/C44</f>
        <v>6.6675584282403522</v>
      </c>
      <c r="D37" s="71" t="s">
        <v>53</v>
      </c>
      <c r="E37" s="96"/>
      <c r="F37" s="188" t="s">
        <v>320</v>
      </c>
      <c r="G37" s="186">
        <f>Irms_Ls/1000/PI()/(Ds/2)^2/C44</f>
        <v>7.379259427363662</v>
      </c>
      <c r="H37" s="71" t="s">
        <v>53</v>
      </c>
      <c r="I37" s="96"/>
      <c r="J37" s="169"/>
      <c r="K37" s="142"/>
      <c r="L37" s="170"/>
      <c r="O37" s="158">
        <v>30</v>
      </c>
      <c r="P37" s="158">
        <f t="shared" si="100"/>
        <v>-2.8797932657906435</v>
      </c>
      <c r="Q37" s="147">
        <f t="shared" si="134"/>
        <v>0.26179938779914941</v>
      </c>
      <c r="R37" s="147">
        <f t="shared" si="4"/>
        <v>84.185842870420885</v>
      </c>
      <c r="S37" s="147">
        <f t="shared" si="5"/>
        <v>73.205080756887725</v>
      </c>
      <c r="T37" s="147">
        <f t="shared" si="6"/>
        <v>91.506350946109663</v>
      </c>
      <c r="U37" s="147">
        <f t="shared" si="7"/>
        <v>1</v>
      </c>
      <c r="V37" s="147">
        <f t="shared" si="8"/>
        <v>0</v>
      </c>
      <c r="W37" s="147">
        <f t="shared" si="9"/>
        <v>0.17105013751735582</v>
      </c>
      <c r="X37" s="147">
        <f t="shared" si="10"/>
        <v>0.19670765814495919</v>
      </c>
      <c r="Y37" s="147">
        <f t="shared" si="11"/>
        <v>0.15736612651596735</v>
      </c>
      <c r="Z37" s="147">
        <f t="shared" si="12"/>
        <v>3.2214644252168347</v>
      </c>
      <c r="AA37" s="147">
        <f t="shared" si="13"/>
        <v>3.2214644252168347</v>
      </c>
      <c r="AB37" s="147">
        <f t="shared" si="14"/>
        <v>3.0850205580291901</v>
      </c>
      <c r="AC37" s="147">
        <f t="shared" si="15"/>
        <v>2.9321271565389426</v>
      </c>
      <c r="AD37" s="147">
        <f t="shared" si="16"/>
        <v>27.605864252264315</v>
      </c>
      <c r="AE37" s="147">
        <f t="shared" si="17"/>
        <v>38.306154899707963</v>
      </c>
      <c r="AF37" s="147">
        <f t="shared" si="18"/>
        <v>2.6581856904752641</v>
      </c>
      <c r="AG37" s="147">
        <f t="shared" si="19"/>
        <v>3.0342358464948855</v>
      </c>
      <c r="AH37" s="147">
        <f t="shared" si="20"/>
        <v>2.3070874653840541</v>
      </c>
      <c r="AI37" s="147">
        <f t="shared" si="21"/>
        <v>5.8796501156920993</v>
      </c>
      <c r="AJ37" s="147">
        <f t="shared" si="22"/>
        <v>6.6796501156920991</v>
      </c>
      <c r="AK37" s="147">
        <f t="shared" si="23"/>
        <v>6.9192564045240754</v>
      </c>
      <c r="AL37" s="147">
        <f t="shared" si="24"/>
        <v>6.039214621922997</v>
      </c>
      <c r="AM37" s="147">
        <f t="shared" si="102"/>
        <v>149.70844021466937</v>
      </c>
      <c r="AN37" s="147">
        <f t="shared" si="135"/>
        <v>144.5242005118009</v>
      </c>
      <c r="AO37" s="147">
        <f t="shared" si="136"/>
        <v>165.58444476702198</v>
      </c>
      <c r="AP37" s="147">
        <f t="shared" si="26"/>
        <v>1.0792548414083749</v>
      </c>
      <c r="AQ37" s="147">
        <f t="shared" si="27"/>
        <v>8.9081861258687667E-2</v>
      </c>
      <c r="AR37" s="147">
        <f t="shared" si="28"/>
        <v>8.8421007924808281E-2</v>
      </c>
      <c r="AS37" s="147">
        <f t="shared" si="29"/>
        <v>8.4038869002059438E-2</v>
      </c>
      <c r="AT37" s="147">
        <f t="shared" si="30"/>
        <v>2.6060915474796702E-3</v>
      </c>
      <c r="AU37" s="147">
        <f t="shared" si="31"/>
        <v>2.0725138354862511E-2</v>
      </c>
      <c r="AV37" s="147">
        <f t="shared" si="32"/>
        <v>1.9711700204205009E-2</v>
      </c>
      <c r="AW37" s="147">
        <f t="shared" si="33"/>
        <v>2.0401049988444046E-2</v>
      </c>
      <c r="AX37" s="147">
        <f t="shared" si="103"/>
        <v>1.7725189551654471E-2</v>
      </c>
      <c r="AY37" s="147">
        <f t="shared" si="104"/>
        <v>1.9387212739597506E-2</v>
      </c>
      <c r="AZ37" s="147">
        <f t="shared" si="105"/>
        <v>1.6052171798621E-2</v>
      </c>
      <c r="BA37" s="147">
        <f t="shared" si="106"/>
        <v>3.3805688784462454E-2</v>
      </c>
      <c r="BB37" s="147">
        <f t="shared" si="107"/>
        <v>3.4087421659604739E-2</v>
      </c>
      <c r="BC37" s="147">
        <f t="shared" si="34"/>
        <v>2.1714966588119892E-2</v>
      </c>
      <c r="BD37" s="147">
        <f t="shared" si="35"/>
        <v>1.8882579641843384E-2</v>
      </c>
      <c r="BE37" s="147">
        <f t="shared" si="36"/>
        <v>2.3603224552304233E-2</v>
      </c>
      <c r="BF37" s="147">
        <f t="shared" si="37"/>
        <v>0</v>
      </c>
      <c r="BG37" s="147">
        <f t="shared" si="38"/>
        <v>0</v>
      </c>
      <c r="BH37" s="147">
        <f t="shared" si="39"/>
        <v>0</v>
      </c>
      <c r="BI37" s="147">
        <f t="shared" si="108"/>
        <v>3.9440156139774363E-2</v>
      </c>
      <c r="BJ37" s="147">
        <f t="shared" si="109"/>
        <v>3.826979238144089E-2</v>
      </c>
      <c r="BK37" s="147">
        <f t="shared" si="110"/>
        <v>3.9655396350925229E-2</v>
      </c>
      <c r="BL37" s="147">
        <f t="shared" si="40"/>
        <v>3.3203027875679099</v>
      </c>
      <c r="BM37" s="147">
        <f t="shared" si="41"/>
        <v>2.8015432418327069</v>
      </c>
      <c r="BN37" s="147">
        <f t="shared" si="42"/>
        <v>3.6287206153948404</v>
      </c>
      <c r="BO37" s="150">
        <f t="shared" si="111"/>
        <v>1.5555259163297815E-3</v>
      </c>
      <c r="BP37" s="150">
        <f t="shared" si="111"/>
        <v>1.4645770089185912E-3</v>
      </c>
      <c r="BQ37" s="150">
        <f t="shared" si="111"/>
        <v>1.572550459748974E-3</v>
      </c>
      <c r="BR37" s="147">
        <f t="shared" si="43"/>
        <v>0</v>
      </c>
      <c r="BS37" s="147">
        <f t="shared" si="44"/>
        <v>0</v>
      </c>
      <c r="BT37" s="147">
        <f t="shared" si="45"/>
        <v>0</v>
      </c>
      <c r="BU37" s="147">
        <f t="shared" si="46"/>
        <v>0.15080525679619552</v>
      </c>
      <c r="BV37" s="147">
        <f t="shared" si="47"/>
        <v>5.0268418932065177E-2</v>
      </c>
      <c r="BW37" s="147">
        <f t="shared" si="48"/>
        <v>2.5</v>
      </c>
      <c r="CA37" s="150">
        <f t="shared" si="49"/>
        <v>0</v>
      </c>
      <c r="CB37" s="150">
        <f t="shared" si="112"/>
        <v>0</v>
      </c>
      <c r="CC37" s="150">
        <f t="shared" si="113"/>
        <v>0</v>
      </c>
      <c r="CD37" s="150">
        <f t="shared" si="114"/>
        <v>0</v>
      </c>
      <c r="CE37" s="150">
        <f t="shared" si="50"/>
        <v>0</v>
      </c>
      <c r="CI37" s="152">
        <f t="shared" si="51"/>
        <v>0.14507297681545567</v>
      </c>
      <c r="CJ37" s="152">
        <f t="shared" si="52"/>
        <v>0.14507297681545567</v>
      </c>
      <c r="CK37" s="152">
        <f t="shared" si="53"/>
        <v>0.14507297681545567</v>
      </c>
      <c r="CL37" s="152">
        <f t="shared" si="54"/>
        <v>0.14507297681545567</v>
      </c>
      <c r="CM37" s="152">
        <f t="shared" si="55"/>
        <v>0.14507297681545567</v>
      </c>
      <c r="CN37" s="152">
        <f t="shared" si="56"/>
        <v>0.14507297681545567</v>
      </c>
      <c r="CO37" s="152">
        <f t="shared" si="57"/>
        <v>0.14507297681545567</v>
      </c>
      <c r="CP37" s="152">
        <f t="shared" si="58"/>
        <v>0.14507297681545567</v>
      </c>
      <c r="CQ37" s="152">
        <f t="shared" si="59"/>
        <v>0.13493292473786964</v>
      </c>
      <c r="CR37" s="152">
        <f t="shared" si="60"/>
        <v>0.11521401959633183</v>
      </c>
      <c r="CS37" s="152">
        <f t="shared" si="61"/>
        <v>9.5495114454794069E-2</v>
      </c>
      <c r="CT37" s="152">
        <f t="shared" si="62"/>
        <v>7.5776209313256279E-2</v>
      </c>
      <c r="CU37" s="152">
        <f t="shared" si="63"/>
        <v>5.6057304171718537E-2</v>
      </c>
      <c r="CV37" s="152">
        <f t="shared" si="64"/>
        <v>4.4536138951325306E-2</v>
      </c>
      <c r="CW37" s="152">
        <f t="shared" si="65"/>
        <v>4.4536138951325306E-2</v>
      </c>
      <c r="CX37" s="152">
        <f t="shared" si="66"/>
        <v>4.4536138951325306E-2</v>
      </c>
      <c r="CY37" s="152">
        <f t="shared" si="67"/>
        <v>4.4536138951325306E-2</v>
      </c>
      <c r="CZ37" s="152">
        <f t="shared" si="68"/>
        <v>4.4536138951325306E-2</v>
      </c>
      <c r="DA37" s="152">
        <f t="shared" si="69"/>
        <v>4.4536138951325306E-2</v>
      </c>
      <c r="DC37" s="154">
        <f t="shared" si="115"/>
        <v>3.4762844449704074E-2</v>
      </c>
      <c r="DD37" s="154">
        <f t="shared" si="116"/>
        <v>3.4762844449704074E-2</v>
      </c>
      <c r="DE37" s="154">
        <f t="shared" si="117"/>
        <v>-4.8911657670195989E-10</v>
      </c>
      <c r="DF37" s="154">
        <f t="shared" si="118"/>
        <v>-4.8911657670195989E-10</v>
      </c>
      <c r="DG37" s="154">
        <f t="shared" si="119"/>
        <v>-4.8911657670195989E-10</v>
      </c>
      <c r="DH37" s="154">
        <f t="shared" si="120"/>
        <v>-4.8911657670195989E-10</v>
      </c>
      <c r="DI37" s="154">
        <f t="shared" si="121"/>
        <v>-4.8911657670195989E-10</v>
      </c>
      <c r="DJ37" s="154">
        <f t="shared" si="122"/>
        <v>-4.8911657670195989E-10</v>
      </c>
      <c r="DK37" s="154">
        <f t="shared" si="123"/>
        <v>-5.21527568344654E-10</v>
      </c>
      <c r="DL37" s="154">
        <f t="shared" si="124"/>
        <v>-5.9867340945656741E-10</v>
      </c>
      <c r="DM37" s="154">
        <f t="shared" si="125"/>
        <v>-7.0260469396610081E-10</v>
      </c>
      <c r="DN37" s="154">
        <f t="shared" si="126"/>
        <v>-8.5020200712018515E-10</v>
      </c>
      <c r="DO37" s="154">
        <f t="shared" si="127"/>
        <v>-1.0763026613232902E-9</v>
      </c>
      <c r="DP37" s="154">
        <f t="shared" si="128"/>
        <v>-1.2743030390589606E-9</v>
      </c>
      <c r="DQ37" s="154">
        <f t="shared" si="129"/>
        <v>-1.2743030390589606E-9</v>
      </c>
      <c r="DR37" s="154">
        <f t="shared" si="130"/>
        <v>-1.2743030390589606E-9</v>
      </c>
      <c r="DS37" s="154">
        <f t="shared" si="131"/>
        <v>-1.2743030390589606E-9</v>
      </c>
      <c r="DT37" s="154">
        <f t="shared" si="132"/>
        <v>-1.2743030390589606E-9</v>
      </c>
      <c r="DU37" s="154">
        <f t="shared" si="133"/>
        <v>-1.2743030390589606E-9</v>
      </c>
      <c r="DW37" s="155">
        <f t="shared" si="70"/>
        <v>5.5776803714981366E-2</v>
      </c>
      <c r="DX37" s="155">
        <f t="shared" si="71"/>
        <v>5.5776803714981428E-2</v>
      </c>
      <c r="DY37" s="155">
        <f t="shared" si="72"/>
        <v>7.619253081656284E-2</v>
      </c>
      <c r="DZ37" s="155">
        <f t="shared" si="73"/>
        <v>2.0415727101581453E-2</v>
      </c>
      <c r="EA37" s="156">
        <f t="shared" si="74"/>
        <v>5.5776803714981366E-2</v>
      </c>
      <c r="EB37" s="156">
        <f t="shared" si="75"/>
        <v>5.5776803714981428E-2</v>
      </c>
      <c r="EC37" s="156">
        <f t="shared" si="76"/>
        <v>2.0415727101581418E-2</v>
      </c>
      <c r="ED37" s="156">
        <f t="shared" si="77"/>
        <v>7.6192530816562853E-2</v>
      </c>
      <c r="EE37" s="156">
        <f t="shared" si="78"/>
        <v>-2.0415727101581457E-2</v>
      </c>
      <c r="EF37" s="156">
        <f t="shared" si="79"/>
        <v>7.619253081656284E-2</v>
      </c>
      <c r="EG37" s="156">
        <f t="shared" si="80"/>
        <v>-5.5776803714981497E-2</v>
      </c>
      <c r="EH37" s="156">
        <f t="shared" si="81"/>
        <v>5.5776803714981296E-2</v>
      </c>
      <c r="EI37" s="156">
        <f t="shared" si="82"/>
        <v>-7.6192530816562881E-2</v>
      </c>
      <c r="EJ37" s="156">
        <f t="shared" si="83"/>
        <v>2.0415727101581328E-2</v>
      </c>
      <c r="EK37" s="156">
        <f t="shared" si="84"/>
        <v>-7.6192530816562826E-2</v>
      </c>
      <c r="EL37" s="156">
        <f t="shared" si="85"/>
        <v>-2.041572710158154E-2</v>
      </c>
      <c r="EM37" s="156">
        <f t="shared" si="86"/>
        <v>-5.5776803714981241E-2</v>
      </c>
      <c r="EN37" s="156">
        <f t="shared" si="87"/>
        <v>-5.5776803714981553E-2</v>
      </c>
      <c r="EO37" s="156">
        <f t="shared" si="88"/>
        <v>-2.0415727101581391E-2</v>
      </c>
      <c r="EP37" s="156">
        <f t="shared" si="89"/>
        <v>-7.6192530816562853E-2</v>
      </c>
      <c r="EQ37" s="156">
        <f t="shared" si="90"/>
        <v>2.041572710158163E-2</v>
      </c>
      <c r="ER37" s="156">
        <f t="shared" si="91"/>
        <v>-7.6192530816562798E-2</v>
      </c>
      <c r="ES37" s="156">
        <f t="shared" si="92"/>
        <v>7.6192530816562881E-2</v>
      </c>
      <c r="ET37" s="156">
        <f t="shared" si="93"/>
        <v>-2.04157271015813E-2</v>
      </c>
      <c r="EU37" s="156">
        <f t="shared" si="94"/>
        <v>7.619253081656284E-2</v>
      </c>
      <c r="EV37" s="156">
        <f t="shared" si="95"/>
        <v>2.041572710158145E-2</v>
      </c>
      <c r="EW37" s="156">
        <f t="shared" si="96"/>
        <v>5.5776803714981123E-2</v>
      </c>
      <c r="EX37" s="156">
        <f t="shared" si="97"/>
        <v>5.5776803714981671E-2</v>
      </c>
      <c r="EY37" s="156">
        <f t="shared" si="98"/>
        <v>2.041572710158121E-2</v>
      </c>
      <c r="EZ37" s="156">
        <f t="shared" si="99"/>
        <v>7.6192530816562909E-2</v>
      </c>
    </row>
    <row r="38" spans="1:156" ht="24.95" customHeight="1" x14ac:dyDescent="0.2">
      <c r="A38" s="34"/>
      <c r="B38" s="179" t="s">
        <v>316</v>
      </c>
      <c r="C38" s="61">
        <f>2*SQRT(Irms_L/1000/Iden_r/PI())</f>
        <v>0.11711584092358</v>
      </c>
      <c r="D38" s="93" t="s">
        <v>52</v>
      </c>
      <c r="E38" s="96"/>
      <c r="F38" s="179" t="s">
        <v>321</v>
      </c>
      <c r="G38" s="61">
        <f>2*SQRT(Irms_Ls/1000/Iden_r/PI())</f>
        <v>0.15400989630339731</v>
      </c>
      <c r="H38" s="93" t="s">
        <v>52</v>
      </c>
      <c r="I38" s="183"/>
      <c r="J38" s="169"/>
      <c r="K38" s="142"/>
      <c r="L38" s="170"/>
      <c r="M38" s="97"/>
      <c r="N38" s="161"/>
      <c r="O38" s="158">
        <v>31</v>
      </c>
      <c r="P38" s="158">
        <f t="shared" si="100"/>
        <v>-2.871066619530672</v>
      </c>
      <c r="Q38" s="147">
        <f t="shared" si="134"/>
        <v>0.27052603405912107</v>
      </c>
      <c r="R38" s="147">
        <f t="shared" si="4"/>
        <v>86.924391242379485</v>
      </c>
      <c r="S38" s="147">
        <f t="shared" si="5"/>
        <v>75.586427167286502</v>
      </c>
      <c r="T38" s="147">
        <f t="shared" si="6"/>
        <v>94.483033959108127</v>
      </c>
      <c r="U38" s="147">
        <f t="shared" si="7"/>
        <v>1</v>
      </c>
      <c r="V38" s="147">
        <f t="shared" si="8"/>
        <v>0</v>
      </c>
      <c r="W38" s="147">
        <f t="shared" si="9"/>
        <v>0.16566121193586644</v>
      </c>
      <c r="X38" s="147">
        <f t="shared" si="10"/>
        <v>0.19051039372624642</v>
      </c>
      <c r="Y38" s="147">
        <f t="shared" si="11"/>
        <v>0.15240831498099713</v>
      </c>
      <c r="Z38" s="147">
        <f t="shared" si="12"/>
        <v>3.335348004829723</v>
      </c>
      <c r="AA38" s="147">
        <f t="shared" si="13"/>
        <v>3.335348004829723</v>
      </c>
      <c r="AB38" s="147">
        <f t="shared" si="14"/>
        <v>3.197566007791584</v>
      </c>
      <c r="AC38" s="147">
        <f t="shared" si="15"/>
        <v>3.0390948617408871</v>
      </c>
      <c r="AD38" s="147">
        <f t="shared" si="16"/>
        <v>29.067038838975314</v>
      </c>
      <c r="AE38" s="147">
        <f t="shared" si="17"/>
        <v>40.262177064680017</v>
      </c>
      <c r="AF38" s="147">
        <f t="shared" si="18"/>
        <v>2.6683585044485008</v>
      </c>
      <c r="AG38" s="147">
        <f t="shared" si="19"/>
        <v>3.0458477955501828</v>
      </c>
      <c r="AH38" s="147">
        <f t="shared" si="20"/>
        <v>2.3159166347266753</v>
      </c>
      <c r="AI38" s="147">
        <f t="shared" si="21"/>
        <v>6.0037065092782242</v>
      </c>
      <c r="AJ38" s="147">
        <f t="shared" si="22"/>
        <v>6.8037065092782241</v>
      </c>
      <c r="AK38" s="147">
        <f t="shared" si="23"/>
        <v>7.0434138033417666</v>
      </c>
      <c r="AL38" s="147">
        <f t="shared" si="24"/>
        <v>6.1550114964675622</v>
      </c>
      <c r="AM38" s="147">
        <f t="shared" si="102"/>
        <v>146.97870912513622</v>
      </c>
      <c r="AN38" s="147">
        <f t="shared" si="135"/>
        <v>141.97660792349689</v>
      </c>
      <c r="AO38" s="147">
        <f t="shared" si="136"/>
        <v>162.46923349759987</v>
      </c>
      <c r="AP38" s="147">
        <f t="shared" si="26"/>
        <v>1.137054860995182</v>
      </c>
      <c r="AQ38" s="147">
        <f t="shared" si="27"/>
        <v>9.2331680166680613E-2</v>
      </c>
      <c r="AR38" s="147">
        <f t="shared" si="28"/>
        <v>9.1646718067789956E-2</v>
      </c>
      <c r="AS38" s="147">
        <f t="shared" si="29"/>
        <v>8.7104713177633394E-2</v>
      </c>
      <c r="AT38" s="147">
        <f t="shared" si="30"/>
        <v>2.7997069775323271E-3</v>
      </c>
      <c r="AU38" s="147">
        <f t="shared" si="31"/>
        <v>2.185890964756609E-2</v>
      </c>
      <c r="AV38" s="147">
        <f t="shared" si="32"/>
        <v>2.0802868267517118E-2</v>
      </c>
      <c r="AW38" s="147">
        <f t="shared" si="33"/>
        <v>2.150438510242703E-2</v>
      </c>
      <c r="AX38" s="147">
        <f t="shared" si="103"/>
        <v>1.8105868004947054E-2</v>
      </c>
      <c r="AY38" s="147">
        <f t="shared" si="104"/>
        <v>1.9815813892955395E-2</v>
      </c>
      <c r="AZ38" s="147">
        <f t="shared" si="105"/>
        <v>1.6387236183632706E-2</v>
      </c>
      <c r="BA38" s="147">
        <f t="shared" si="106"/>
        <v>3.4795155880586584E-2</v>
      </c>
      <c r="BB38" s="147">
        <f t="shared" si="107"/>
        <v>3.5651224171102155E-2</v>
      </c>
      <c r="BC38" s="147">
        <f t="shared" si="34"/>
        <v>2.1663364334207048E-2</v>
      </c>
      <c r="BD38" s="147">
        <f t="shared" si="35"/>
        <v>1.8837708116701782E-2</v>
      </c>
      <c r="BE38" s="147">
        <f t="shared" si="36"/>
        <v>2.3547135145877227E-2</v>
      </c>
      <c r="BF38" s="147">
        <f t="shared" si="37"/>
        <v>0</v>
      </c>
      <c r="BG38" s="147">
        <f t="shared" si="38"/>
        <v>0</v>
      </c>
      <c r="BH38" s="147">
        <f t="shared" si="39"/>
        <v>0</v>
      </c>
      <c r="BI38" s="147">
        <f t="shared" si="108"/>
        <v>3.9769232339154102E-2</v>
      </c>
      <c r="BJ38" s="147">
        <f t="shared" si="109"/>
        <v>3.8653522009657174E-2</v>
      </c>
      <c r="BK38" s="147">
        <f t="shared" si="110"/>
        <v>3.993437132950993E-2</v>
      </c>
      <c r="BL38" s="147">
        <f t="shared" si="40"/>
        <v>3.4569163112577219</v>
      </c>
      <c r="BM38" s="147">
        <f t="shared" si="41"/>
        <v>2.9216816261420577</v>
      </c>
      <c r="BN38" s="147">
        <f t="shared" si="42"/>
        <v>3.7731205624617208</v>
      </c>
      <c r="BO38" s="150">
        <f t="shared" si="111"/>
        <v>1.5815918408456204E-3</v>
      </c>
      <c r="BP38" s="150">
        <f t="shared" si="111"/>
        <v>1.4940947637510516E-3</v>
      </c>
      <c r="BQ38" s="150">
        <f t="shared" si="111"/>
        <v>1.5947540134831847E-3</v>
      </c>
      <c r="BR38" s="147">
        <f t="shared" si="43"/>
        <v>0</v>
      </c>
      <c r="BS38" s="147">
        <f t="shared" si="44"/>
        <v>0</v>
      </c>
      <c r="BT38" s="147">
        <f t="shared" si="45"/>
        <v>0</v>
      </c>
      <c r="BU38" s="147">
        <f t="shared" si="46"/>
        <v>0.15571092117396615</v>
      </c>
      <c r="BV38" s="147">
        <f t="shared" si="47"/>
        <v>5.1903640391322052E-2</v>
      </c>
      <c r="BW38" s="147">
        <f t="shared" si="48"/>
        <v>2.5</v>
      </c>
      <c r="CA38" s="150">
        <f t="shared" si="49"/>
        <v>0</v>
      </c>
      <c r="CB38" s="150">
        <f t="shared" si="112"/>
        <v>0</v>
      </c>
      <c r="CC38" s="150">
        <f t="shared" si="113"/>
        <v>0</v>
      </c>
      <c r="CD38" s="150">
        <f t="shared" si="114"/>
        <v>0</v>
      </c>
      <c r="CE38" s="150">
        <f t="shared" si="50"/>
        <v>0</v>
      </c>
      <c r="CI38" s="152">
        <f t="shared" si="51"/>
        <v>0.14997864119322629</v>
      </c>
      <c r="CJ38" s="152">
        <f t="shared" si="52"/>
        <v>0.14997864119322629</v>
      </c>
      <c r="CK38" s="152">
        <f t="shared" si="53"/>
        <v>0.14997864119322629</v>
      </c>
      <c r="CL38" s="152">
        <f t="shared" si="54"/>
        <v>0.14997864119322629</v>
      </c>
      <c r="CM38" s="152">
        <f t="shared" si="55"/>
        <v>0.14997864119322629</v>
      </c>
      <c r="CN38" s="152">
        <f t="shared" si="56"/>
        <v>0.14997864119322629</v>
      </c>
      <c r="CO38" s="152">
        <f t="shared" si="57"/>
        <v>0.14997864119322629</v>
      </c>
      <c r="CP38" s="152">
        <f t="shared" si="58"/>
        <v>0.14997864119322629</v>
      </c>
      <c r="CQ38" s="152">
        <f t="shared" si="59"/>
        <v>0.13950873528081684</v>
      </c>
      <c r="CR38" s="152">
        <f t="shared" si="60"/>
        <v>0.11914837815957648</v>
      </c>
      <c r="CS38" s="152">
        <f t="shared" si="61"/>
        <v>9.8788021038336088E-2</v>
      </c>
      <c r="CT38" s="152">
        <f t="shared" si="62"/>
        <v>7.84276639170957E-2</v>
      </c>
      <c r="CU38" s="152">
        <f t="shared" si="63"/>
        <v>5.8067306795855332E-2</v>
      </c>
      <c r="CV38" s="152">
        <f t="shared" si="64"/>
        <v>4.6171360410582188E-2</v>
      </c>
      <c r="CW38" s="152">
        <f t="shared" si="65"/>
        <v>4.6171360410582188E-2</v>
      </c>
      <c r="CX38" s="152">
        <f t="shared" si="66"/>
        <v>4.6171360410582188E-2</v>
      </c>
      <c r="CY38" s="152">
        <f t="shared" si="67"/>
        <v>4.6171360410582188E-2</v>
      </c>
      <c r="CZ38" s="152">
        <f t="shared" si="68"/>
        <v>4.6171360410582188E-2</v>
      </c>
      <c r="DA38" s="152">
        <f t="shared" si="69"/>
        <v>4.6171360410582188E-2</v>
      </c>
      <c r="DC38" s="154">
        <f t="shared" si="115"/>
        <v>3.6561114519364092E-2</v>
      </c>
      <c r="DD38" s="154">
        <f t="shared" si="116"/>
        <v>3.6561114519364092E-2</v>
      </c>
      <c r="DE38" s="154">
        <f t="shared" si="117"/>
        <v>-4.8129647782387156E-10</v>
      </c>
      <c r="DF38" s="154">
        <f t="shared" si="118"/>
        <v>-4.8129647782387156E-10</v>
      </c>
      <c r="DG38" s="154">
        <f t="shared" si="119"/>
        <v>-4.8129647782387156E-10</v>
      </c>
      <c r="DH38" s="154">
        <f t="shared" si="120"/>
        <v>-4.8129647782387156E-10</v>
      </c>
      <c r="DI38" s="154">
        <f t="shared" si="121"/>
        <v>-4.8129647782387156E-10</v>
      </c>
      <c r="DJ38" s="154">
        <f t="shared" si="122"/>
        <v>-4.8129647782387156E-10</v>
      </c>
      <c r="DK38" s="154">
        <f t="shared" si="123"/>
        <v>-5.1323372366612685E-10</v>
      </c>
      <c r="DL38" s="154">
        <f t="shared" si="124"/>
        <v>-5.8927419767934879E-10</v>
      </c>
      <c r="DM38" s="154">
        <f t="shared" si="125"/>
        <v>-6.9176592039206976E-10</v>
      </c>
      <c r="DN38" s="154">
        <f t="shared" si="126"/>
        <v>-8.3741676967499606E-10</v>
      </c>
      <c r="DO38" s="154">
        <f t="shared" si="127"/>
        <v>-1.060758827346485E-9</v>
      </c>
      <c r="DP38" s="154">
        <f t="shared" si="128"/>
        <v>-1.2565655589919013E-9</v>
      </c>
      <c r="DQ38" s="154">
        <f t="shared" si="129"/>
        <v>-1.2565655589919013E-9</v>
      </c>
      <c r="DR38" s="154">
        <f t="shared" si="130"/>
        <v>-1.2565655589919013E-9</v>
      </c>
      <c r="DS38" s="154">
        <f t="shared" si="131"/>
        <v>-1.2565655589919013E-9</v>
      </c>
      <c r="DT38" s="154">
        <f t="shared" si="132"/>
        <v>-1.2565655589919013E-9</v>
      </c>
      <c r="DU38" s="154">
        <f t="shared" si="133"/>
        <v>-1.2565655589919013E-9</v>
      </c>
      <c r="DW38" s="155">
        <f t="shared" si="70"/>
        <v>5.4750666104969446E-2</v>
      </c>
      <c r="DX38" s="155">
        <f t="shared" si="71"/>
        <v>5.7695163787310905E-2</v>
      </c>
      <c r="DY38" s="155">
        <f t="shared" si="72"/>
        <v>7.6645686765476187E-2</v>
      </c>
      <c r="DZ38" s="155">
        <f t="shared" si="73"/>
        <v>2.1255730136388883E-2</v>
      </c>
      <c r="EA38" s="156">
        <f t="shared" si="74"/>
        <v>5.4750666104969446E-2</v>
      </c>
      <c r="EB38" s="156">
        <f t="shared" si="75"/>
        <v>5.7695163787310905E-2</v>
      </c>
      <c r="EC38" s="156">
        <f t="shared" si="76"/>
        <v>1.7215274588202462E-2</v>
      </c>
      <c r="ED38" s="156">
        <f t="shared" si="77"/>
        <v>7.7653085477882161E-2</v>
      </c>
      <c r="EE38" s="156">
        <f t="shared" si="78"/>
        <v>-2.5237925205739212E-2</v>
      </c>
      <c r="EF38" s="156">
        <f t="shared" si="79"/>
        <v>7.5428207553222382E-2</v>
      </c>
      <c r="EG38" s="156">
        <f t="shared" si="80"/>
        <v>-6.048152303605292E-2</v>
      </c>
      <c r="EH38" s="156">
        <f t="shared" si="81"/>
        <v>5.1656100652506504E-2</v>
      </c>
      <c r="EI38" s="156">
        <f t="shared" si="82"/>
        <v>-7.8447642480593063E-2</v>
      </c>
      <c r="EJ38" s="156">
        <f t="shared" si="83"/>
        <v>1.3127633168988739E-2</v>
      </c>
      <c r="EK38" s="156">
        <f t="shared" si="84"/>
        <v>-7.4003984867015621E-2</v>
      </c>
      <c r="EL38" s="156">
        <f t="shared" si="85"/>
        <v>-2.9150944876367307E-2</v>
      </c>
      <c r="EM38" s="156">
        <f t="shared" si="86"/>
        <v>-4.841994941872646E-2</v>
      </c>
      <c r="EN38" s="156">
        <f t="shared" si="87"/>
        <v>-6.3102106634172317E-2</v>
      </c>
      <c r="EO38" s="156">
        <f t="shared" si="88"/>
        <v>-9.0040098197495567E-3</v>
      </c>
      <c r="EP38" s="156">
        <f t="shared" si="89"/>
        <v>-7.9027179948093398E-2</v>
      </c>
      <c r="EQ38" s="156">
        <f t="shared" si="90"/>
        <v>3.2984063833346372E-2</v>
      </c>
      <c r="ER38" s="156">
        <f t="shared" si="91"/>
        <v>-7.2376922402242361E-2</v>
      </c>
      <c r="ES38" s="156">
        <f t="shared" si="92"/>
        <v>7.9390109408467954E-2</v>
      </c>
      <c r="ET38" s="156">
        <f t="shared" si="93"/>
        <v>-4.8557071054553327E-3</v>
      </c>
      <c r="EU38" s="156">
        <f t="shared" si="94"/>
        <v>7.055147982402267E-2</v>
      </c>
      <c r="EV38" s="156">
        <f t="shared" si="95"/>
        <v>3.672677576405263E-2</v>
      </c>
      <c r="EW38" s="156">
        <f t="shared" si="96"/>
        <v>4.1558733634126196E-2</v>
      </c>
      <c r="EX38" s="156">
        <f t="shared" si="97"/>
        <v>6.781768959578488E-2</v>
      </c>
      <c r="EY38" s="156">
        <f t="shared" si="98"/>
        <v>6.9409523550143437E-4</v>
      </c>
      <c r="EZ38" s="156">
        <f t="shared" si="99"/>
        <v>7.953543609729273E-2</v>
      </c>
    </row>
    <row r="39" spans="1:156" ht="24.95" customHeight="1" thickBot="1" x14ac:dyDescent="0.25">
      <c r="A39" s="34"/>
      <c r="B39" s="190" t="s">
        <v>317</v>
      </c>
      <c r="C39" s="103">
        <v>0.12</v>
      </c>
      <c r="D39" s="71" t="s">
        <v>52</v>
      </c>
      <c r="E39" s="104"/>
      <c r="F39" s="190" t="s">
        <v>322</v>
      </c>
      <c r="G39" s="103">
        <v>0.15</v>
      </c>
      <c r="H39" s="71" t="s">
        <v>52</v>
      </c>
      <c r="I39" s="183"/>
      <c r="J39" s="169"/>
      <c r="K39" s="142"/>
      <c r="L39" s="170"/>
      <c r="M39" s="97"/>
      <c r="N39" s="161"/>
      <c r="O39" s="158">
        <v>32</v>
      </c>
      <c r="P39" s="158">
        <f t="shared" si="100"/>
        <v>-2.8623399732707</v>
      </c>
      <c r="Q39" s="147">
        <f t="shared" si="134"/>
        <v>0.27925268031909273</v>
      </c>
      <c r="R39" s="147">
        <f t="shared" si="4"/>
        <v>89.656319985403513</v>
      </c>
      <c r="S39" s="147">
        <f t="shared" si="5"/>
        <v>77.962017378611748</v>
      </c>
      <c r="T39" s="147">
        <f t="shared" si="6"/>
        <v>97.452521723264695</v>
      </c>
      <c r="U39" s="147">
        <f t="shared" si="7"/>
        <v>1</v>
      </c>
      <c r="V39" s="147">
        <f t="shared" si="8"/>
        <v>0</v>
      </c>
      <c r="W39" s="147">
        <f t="shared" si="9"/>
        <v>0.16061332879092508</v>
      </c>
      <c r="X39" s="147">
        <f t="shared" si="10"/>
        <v>0.18470532810956383</v>
      </c>
      <c r="Y39" s="147">
        <f t="shared" si="11"/>
        <v>0.14776426248765104</v>
      </c>
      <c r="Z39" s="147">
        <f t="shared" si="12"/>
        <v>3.4497141976958154</v>
      </c>
      <c r="AA39" s="147">
        <f t="shared" si="13"/>
        <v>3.4497141976958154</v>
      </c>
      <c r="AB39" s="147">
        <f t="shared" si="14"/>
        <v>3.3106047426493457</v>
      </c>
      <c r="AC39" s="147">
        <f t="shared" si="15"/>
        <v>3.1465314048636297</v>
      </c>
      <c r="AD39" s="147">
        <f t="shared" si="16"/>
        <v>30.548718848751896</v>
      </c>
      <c r="AE39" s="147">
        <f t="shared" si="17"/>
        <v>42.242174425747805</v>
      </c>
      <c r="AF39" s="147">
        <f t="shared" si="18"/>
        <v>2.6785067286593609</v>
      </c>
      <c r="AG39" s="147">
        <f t="shared" si="19"/>
        <v>3.0574316761606277</v>
      </c>
      <c r="AH39" s="147">
        <f t="shared" si="20"/>
        <v>2.324724462169534</v>
      </c>
      <c r="AI39" s="147">
        <f t="shared" si="21"/>
        <v>6.1282209263551763</v>
      </c>
      <c r="AJ39" s="147">
        <f t="shared" si="22"/>
        <v>6.9282209263551762</v>
      </c>
      <c r="AK39" s="147">
        <f t="shared" si="23"/>
        <v>7.1680364188099732</v>
      </c>
      <c r="AL39" s="147">
        <f t="shared" si="24"/>
        <v>6.2712558670331635</v>
      </c>
      <c r="AM39" s="147">
        <f t="shared" si="102"/>
        <v>144.3371986300217</v>
      </c>
      <c r="AN39" s="147">
        <f t="shared" si="135"/>
        <v>139.50821976515829</v>
      </c>
      <c r="AO39" s="147">
        <f t="shared" si="136"/>
        <v>159.45769415290735</v>
      </c>
      <c r="AP39" s="147">
        <f t="shared" si="26"/>
        <v>1.1957352676758315</v>
      </c>
      <c r="AQ39" s="147">
        <f t="shared" si="27"/>
        <v>9.5595742984430382E-2</v>
      </c>
      <c r="AR39" s="147">
        <f t="shared" si="28"/>
        <v>9.4886566452156512E-2</v>
      </c>
      <c r="AS39" s="147">
        <f t="shared" si="29"/>
        <v>9.0183994904345366E-2</v>
      </c>
      <c r="AT39" s="147">
        <f t="shared" si="30"/>
        <v>3.0011534976931717E-3</v>
      </c>
      <c r="AU39" s="147">
        <f t="shared" si="31"/>
        <v>2.3010601335016138E-2</v>
      </c>
      <c r="AV39" s="147">
        <f t="shared" si="32"/>
        <v>2.1911991456196225E-2</v>
      </c>
      <c r="AW39" s="147">
        <f t="shared" si="33"/>
        <v>2.2624396694541176E-2</v>
      </c>
      <c r="AX39" s="147">
        <f t="shared" si="103"/>
        <v>1.8479047040846418E-2</v>
      </c>
      <c r="AY39" s="147">
        <f t="shared" si="104"/>
        <v>2.023630859014993E-2</v>
      </c>
      <c r="AZ39" s="147">
        <f t="shared" si="105"/>
        <v>1.6715387116670772E-2</v>
      </c>
      <c r="BA39" s="147">
        <f t="shared" si="106"/>
        <v>3.577852092886278E-2</v>
      </c>
      <c r="BB39" s="147">
        <f t="shared" si="107"/>
        <v>3.7230397157054042E-2</v>
      </c>
      <c r="BC39" s="147">
        <f t="shared" si="34"/>
        <v>2.1610112331227036E-2</v>
      </c>
      <c r="BD39" s="147">
        <f t="shared" si="35"/>
        <v>1.8791402027153944E-2</v>
      </c>
      <c r="BE39" s="147">
        <f t="shared" si="36"/>
        <v>2.3489252533942431E-2</v>
      </c>
      <c r="BF39" s="147">
        <f t="shared" si="37"/>
        <v>0</v>
      </c>
      <c r="BG39" s="147">
        <f t="shared" si="38"/>
        <v>0</v>
      </c>
      <c r="BH39" s="147">
        <f t="shared" si="39"/>
        <v>0</v>
      </c>
      <c r="BI39" s="147">
        <f t="shared" si="108"/>
        <v>4.0089159372073455E-2</v>
      </c>
      <c r="BJ39" s="147">
        <f t="shared" si="109"/>
        <v>3.9027710617303875E-2</v>
      </c>
      <c r="BK39" s="147">
        <f t="shared" si="110"/>
        <v>4.0204639650613203E-2</v>
      </c>
      <c r="BL39" s="147">
        <f t="shared" si="40"/>
        <v>3.5942465006084556</v>
      </c>
      <c r="BM39" s="147">
        <f t="shared" si="41"/>
        <v>3.0426790533936749</v>
      </c>
      <c r="BN39" s="147">
        <f t="shared" si="42"/>
        <v>3.9180435189274121</v>
      </c>
      <c r="BO39" s="150">
        <f t="shared" si="111"/>
        <v>1.607140699159505E-3</v>
      </c>
      <c r="BP39" s="150">
        <f t="shared" si="111"/>
        <v>1.5231621960280137E-3</v>
      </c>
      <c r="BQ39" s="150">
        <f t="shared" si="111"/>
        <v>1.6164130494356593E-3</v>
      </c>
      <c r="BR39" s="147">
        <f t="shared" si="43"/>
        <v>0</v>
      </c>
      <c r="BS39" s="147">
        <f t="shared" si="44"/>
        <v>0</v>
      </c>
      <c r="BT39" s="147">
        <f t="shared" si="45"/>
        <v>0</v>
      </c>
      <c r="BU39" s="147">
        <f t="shared" si="46"/>
        <v>0.16060472756223007</v>
      </c>
      <c r="BV39" s="147">
        <f t="shared" si="47"/>
        <v>5.3534909187410017E-2</v>
      </c>
      <c r="BW39" s="147">
        <f t="shared" si="48"/>
        <v>2.5</v>
      </c>
      <c r="CA39" s="150">
        <f t="shared" si="49"/>
        <v>0</v>
      </c>
      <c r="CB39" s="150">
        <f t="shared" si="112"/>
        <v>0</v>
      </c>
      <c r="CC39" s="150">
        <f t="shared" si="113"/>
        <v>0</v>
      </c>
      <c r="CD39" s="150">
        <f t="shared" si="114"/>
        <v>0</v>
      </c>
      <c r="CE39" s="150">
        <f t="shared" si="50"/>
        <v>0</v>
      </c>
      <c r="CI39" s="152">
        <f t="shared" si="51"/>
        <v>0.15487244758149019</v>
      </c>
      <c r="CJ39" s="152">
        <f t="shared" si="52"/>
        <v>0.15487244758149019</v>
      </c>
      <c r="CK39" s="152">
        <f t="shared" si="53"/>
        <v>0.15487244758149019</v>
      </c>
      <c r="CL39" s="152">
        <f t="shared" si="54"/>
        <v>0.15487244758149019</v>
      </c>
      <c r="CM39" s="152">
        <f t="shared" si="55"/>
        <v>0.15487244758149019</v>
      </c>
      <c r="CN39" s="152">
        <f t="shared" si="56"/>
        <v>0.15487244758149019</v>
      </c>
      <c r="CO39" s="152">
        <f t="shared" si="57"/>
        <v>0.15487244758149019</v>
      </c>
      <c r="CP39" s="152">
        <f t="shared" si="58"/>
        <v>0.15487244758149019</v>
      </c>
      <c r="CQ39" s="152">
        <f t="shared" si="59"/>
        <v>0.14407348515812848</v>
      </c>
      <c r="CR39" s="152">
        <f t="shared" si="60"/>
        <v>0.12307322657720857</v>
      </c>
      <c r="CS39" s="152">
        <f t="shared" si="61"/>
        <v>0.10207296799628868</v>
      </c>
      <c r="CT39" s="152">
        <f t="shared" si="62"/>
        <v>8.1072709415368788E-2</v>
      </c>
      <c r="CU39" s="152">
        <f t="shared" si="63"/>
        <v>6.0072450834448947E-2</v>
      </c>
      <c r="CV39" s="152">
        <f t="shared" si="64"/>
        <v>4.7802629206670146E-2</v>
      </c>
      <c r="CW39" s="152">
        <f t="shared" si="65"/>
        <v>4.7802629206670146E-2</v>
      </c>
      <c r="CX39" s="152">
        <f t="shared" si="66"/>
        <v>4.7802629206670146E-2</v>
      </c>
      <c r="CY39" s="152">
        <f t="shared" si="67"/>
        <v>4.7802629206670146E-2</v>
      </c>
      <c r="CZ39" s="152">
        <f t="shared" si="68"/>
        <v>4.7802629206670146E-2</v>
      </c>
      <c r="DA39" s="152">
        <f t="shared" si="69"/>
        <v>4.7802629206670146E-2</v>
      </c>
      <c r="DC39" s="154">
        <f t="shared" si="115"/>
        <v>3.8375513483415176E-2</v>
      </c>
      <c r="DD39" s="154">
        <f t="shared" si="116"/>
        <v>3.8375513483415176E-2</v>
      </c>
      <c r="DE39" s="154">
        <f t="shared" si="117"/>
        <v>-4.7374110362180524E-10</v>
      </c>
      <c r="DF39" s="154">
        <f t="shared" si="118"/>
        <v>-4.7374110362180524E-10</v>
      </c>
      <c r="DG39" s="154">
        <f t="shared" si="119"/>
        <v>-4.7374110362180524E-10</v>
      </c>
      <c r="DH39" s="154">
        <f t="shared" si="120"/>
        <v>-4.7374110362180524E-10</v>
      </c>
      <c r="DI39" s="154">
        <f t="shared" si="121"/>
        <v>-4.7374110362180524E-10</v>
      </c>
      <c r="DJ39" s="154">
        <f t="shared" si="122"/>
        <v>-4.7374110362180524E-10</v>
      </c>
      <c r="DK39" s="154">
        <f t="shared" si="123"/>
        <v>-5.0521928286210813E-10</v>
      </c>
      <c r="DL39" s="154">
        <f t="shared" si="124"/>
        <v>-5.8018796266550903E-10</v>
      </c>
      <c r="DM39" s="154">
        <f t="shared" si="125"/>
        <v>-6.812823604179811E-10</v>
      </c>
      <c r="DN39" s="154">
        <f t="shared" si="126"/>
        <v>-8.2504098080007721E-10</v>
      </c>
      <c r="DO39" s="154">
        <f t="shared" si="127"/>
        <v>-1.0456949618699962E-9</v>
      </c>
      <c r="DP39" s="154">
        <f t="shared" si="128"/>
        <v>-1.2393579403497068E-9</v>
      </c>
      <c r="DQ39" s="154">
        <f t="shared" si="129"/>
        <v>-1.2393579403497068E-9</v>
      </c>
      <c r="DR39" s="154">
        <f t="shared" si="130"/>
        <v>-1.2393579403497068E-9</v>
      </c>
      <c r="DS39" s="154">
        <f t="shared" si="131"/>
        <v>-1.2393579403497068E-9</v>
      </c>
      <c r="DT39" s="154">
        <f t="shared" si="132"/>
        <v>-1.2393579403497068E-9</v>
      </c>
      <c r="DU39" s="154">
        <f t="shared" si="133"/>
        <v>-1.2393579403497068E-9</v>
      </c>
      <c r="DW39" s="155">
        <f t="shared" si="70"/>
        <v>5.3649767038104784E-2</v>
      </c>
      <c r="DX39" s="155">
        <f t="shared" si="71"/>
        <v>5.9584102690189981E-2</v>
      </c>
      <c r="DY39" s="155">
        <f t="shared" si="72"/>
        <v>7.7072346653481755E-2</v>
      </c>
      <c r="DZ39" s="155">
        <f t="shared" si="73"/>
        <v>2.2100139772489216E-2</v>
      </c>
      <c r="EA39" s="156">
        <f t="shared" si="74"/>
        <v>5.3649767038104784E-2</v>
      </c>
      <c r="EB39" s="156">
        <f t="shared" si="75"/>
        <v>5.9584102690189981E-2</v>
      </c>
      <c r="EC39" s="156">
        <f t="shared" si="76"/>
        <v>1.3922818938319297E-2</v>
      </c>
      <c r="ED39" s="156">
        <f t="shared" si="77"/>
        <v>7.8960229922719935E-2</v>
      </c>
      <c r="EE39" s="156">
        <f t="shared" si="78"/>
        <v>-3.0035326850560172E-2</v>
      </c>
      <c r="EF39" s="156">
        <f t="shared" si="79"/>
        <v>7.4340042625882577E-2</v>
      </c>
      <c r="EG39" s="156">
        <f t="shared" si="80"/>
        <v>-6.4865622444426341E-2</v>
      </c>
      <c r="EH39" s="156">
        <f t="shared" si="81"/>
        <v>4.7127633311414577E-2</v>
      </c>
      <c r="EI39" s="156">
        <f t="shared" si="82"/>
        <v>-7.9983008389434396E-2</v>
      </c>
      <c r="EJ39" s="156">
        <f t="shared" si="83"/>
        <v>5.5929567863239795E-3</v>
      </c>
      <c r="EK39" s="156">
        <f t="shared" si="84"/>
        <v>-7.0793253534620182E-2</v>
      </c>
      <c r="EL39" s="156">
        <f t="shared" si="85"/>
        <v>-3.7641440602360167E-2</v>
      </c>
      <c r="EM39" s="156">
        <f t="shared" si="86"/>
        <v>-4.0089159372073205E-2</v>
      </c>
      <c r="EN39" s="156">
        <f t="shared" si="87"/>
        <v>-6.9436460865157396E-2</v>
      </c>
      <c r="EO39" s="156">
        <f t="shared" si="88"/>
        <v>2.7981829706237842E-3</v>
      </c>
      <c r="EP39" s="156">
        <f t="shared" si="89"/>
        <v>-8.0129476278713641E-2</v>
      </c>
      <c r="EQ39" s="156">
        <f t="shared" si="90"/>
        <v>4.4835146853942839E-2</v>
      </c>
      <c r="ER39" s="156">
        <f t="shared" si="91"/>
        <v>-6.6470838743191735E-2</v>
      </c>
      <c r="ES39" s="156">
        <f t="shared" si="92"/>
        <v>7.9398028857712299E-2</v>
      </c>
      <c r="ET39" s="156">
        <f t="shared" si="93"/>
        <v>1.1158665249388206E-2</v>
      </c>
      <c r="EU39" s="156">
        <f t="shared" si="94"/>
        <v>6.1420155532575793E-2</v>
      </c>
      <c r="EV39" s="156">
        <f t="shared" si="95"/>
        <v>5.1537629854235809E-2</v>
      </c>
      <c r="EW39" s="156">
        <f t="shared" si="96"/>
        <v>2.4776463072352005E-2</v>
      </c>
      <c r="EX39" s="156">
        <f t="shared" si="97"/>
        <v>7.6254112507211036E-2</v>
      </c>
      <c r="EY39" s="156">
        <f t="shared" si="98"/>
        <v>-1.9396890856578704E-2</v>
      </c>
      <c r="EZ39" s="156">
        <f t="shared" si="99"/>
        <v>7.7796680017440278E-2</v>
      </c>
    </row>
    <row r="40" spans="1:156" ht="24.95" customHeight="1" x14ac:dyDescent="0.2">
      <c r="A40" s="127"/>
      <c r="B40" s="234" t="s">
        <v>54</v>
      </c>
      <c r="C40" s="232"/>
      <c r="D40" s="232"/>
      <c r="E40" s="232"/>
      <c r="F40" s="232"/>
      <c r="G40" s="232"/>
      <c r="H40" s="233"/>
      <c r="I40" s="183"/>
      <c r="J40" s="169"/>
      <c r="K40" s="142"/>
      <c r="L40" s="170"/>
      <c r="M40" s="97"/>
      <c r="N40" s="161"/>
      <c r="O40" s="158">
        <v>33</v>
      </c>
      <c r="P40" s="158">
        <f t="shared" si="100"/>
        <v>-2.8536133270107289</v>
      </c>
      <c r="Q40" s="147">
        <f t="shared" si="134"/>
        <v>0.28797932657906439</v>
      </c>
      <c r="R40" s="147">
        <f t="shared" si="4"/>
        <v>92.381421052542109</v>
      </c>
      <c r="S40" s="147">
        <f t="shared" si="5"/>
        <v>80.331670480471402</v>
      </c>
      <c r="T40" s="147">
        <f t="shared" si="6"/>
        <v>100.41458810058926</v>
      </c>
      <c r="U40" s="147">
        <f t="shared" si="7"/>
        <v>1</v>
      </c>
      <c r="V40" s="147">
        <f t="shared" si="8"/>
        <v>0</v>
      </c>
      <c r="W40" s="147">
        <f t="shared" si="9"/>
        <v>0.1558754978645541</v>
      </c>
      <c r="X40" s="147">
        <f t="shared" si="10"/>
        <v>0.17925682254423719</v>
      </c>
      <c r="Y40" s="147">
        <f t="shared" si="11"/>
        <v>0.14340545803538976</v>
      </c>
      <c r="Z40" s="147">
        <f t="shared" si="12"/>
        <v>3.5645484473683564</v>
      </c>
      <c r="AA40" s="147">
        <f t="shared" si="13"/>
        <v>3.5645484473683564</v>
      </c>
      <c r="AB40" s="147">
        <f t="shared" si="14"/>
        <v>3.4241225104963524</v>
      </c>
      <c r="AC40" s="147">
        <f t="shared" si="15"/>
        <v>3.2544232401344209</v>
      </c>
      <c r="AD40" s="147">
        <f t="shared" si="16"/>
        <v>32.05012757177446</v>
      </c>
      <c r="AE40" s="147">
        <f t="shared" si="17"/>
        <v>44.245181827293393</v>
      </c>
      <c r="AF40" s="147">
        <f t="shared" si="18"/>
        <v>2.68862959028128</v>
      </c>
      <c r="AG40" s="147">
        <f t="shared" si="19"/>
        <v>3.0689866061688633</v>
      </c>
      <c r="AH40" s="147">
        <f t="shared" si="20"/>
        <v>2.3335102769624694</v>
      </c>
      <c r="AI40" s="147">
        <f t="shared" si="21"/>
        <v>6.2531780376496364</v>
      </c>
      <c r="AJ40" s="147">
        <f t="shared" si="22"/>
        <v>7.0531780376496362</v>
      </c>
      <c r="AK40" s="147">
        <f t="shared" si="23"/>
        <v>7.2931091166652156</v>
      </c>
      <c r="AL40" s="147">
        <f t="shared" si="24"/>
        <v>6.3879335170968901</v>
      </c>
      <c r="AM40" s="147">
        <f t="shared" si="102"/>
        <v>141.78005923883282</v>
      </c>
      <c r="AN40" s="147">
        <f t="shared" si="135"/>
        <v>137.1157326735914</v>
      </c>
      <c r="AO40" s="147">
        <f t="shared" si="136"/>
        <v>156.54514833687057</v>
      </c>
      <c r="AP40" s="147">
        <f t="shared" si="26"/>
        <v>1.2552646185262593</v>
      </c>
      <c r="AQ40" s="147">
        <f t="shared" si="27"/>
        <v>9.8873638173629055E-2</v>
      </c>
      <c r="AR40" s="147">
        <f t="shared" si="28"/>
        <v>9.8140144592594875E-2</v>
      </c>
      <c r="AS40" s="147">
        <f t="shared" si="29"/>
        <v>9.327632594138556E-2</v>
      </c>
      <c r="AT40" s="147">
        <f t="shared" si="30"/>
        <v>3.2104959935518105E-3</v>
      </c>
      <c r="AU40" s="147">
        <f t="shared" si="31"/>
        <v>2.4179581201061159E-2</v>
      </c>
      <c r="AV40" s="147">
        <f t="shared" si="32"/>
        <v>2.3038450512781666E-2</v>
      </c>
      <c r="AW40" s="147">
        <f t="shared" si="33"/>
        <v>2.3760472063883709E-2</v>
      </c>
      <c r="AX40" s="147">
        <f t="shared" si="103"/>
        <v>1.8845021908802481E-2</v>
      </c>
      <c r="AY40" s="147">
        <f t="shared" si="104"/>
        <v>2.0648997873479586E-2</v>
      </c>
      <c r="AZ40" s="147">
        <f t="shared" si="105"/>
        <v>1.7036907522516312E-2</v>
      </c>
      <c r="BA40" s="147">
        <f t="shared" si="106"/>
        <v>3.6755912331627873E-2</v>
      </c>
      <c r="BB40" s="147">
        <f t="shared" si="107"/>
        <v>3.8824364694097793E-2</v>
      </c>
      <c r="BC40" s="147">
        <f t="shared" si="34"/>
        <v>2.1555214634526042E-2</v>
      </c>
      <c r="BD40" s="147">
        <f t="shared" si="35"/>
        <v>1.8743664899587863E-2</v>
      </c>
      <c r="BE40" s="147">
        <f t="shared" si="36"/>
        <v>2.342958112448483E-2</v>
      </c>
      <c r="BF40" s="147">
        <f t="shared" si="37"/>
        <v>0</v>
      </c>
      <c r="BG40" s="147">
        <f t="shared" si="38"/>
        <v>0</v>
      </c>
      <c r="BH40" s="147">
        <f t="shared" si="39"/>
        <v>0</v>
      </c>
      <c r="BI40" s="147">
        <f t="shared" si="108"/>
        <v>4.0400236543328527E-2</v>
      </c>
      <c r="BJ40" s="147">
        <f t="shared" si="109"/>
        <v>3.9392662773067452E-2</v>
      </c>
      <c r="BK40" s="147">
        <f t="shared" si="110"/>
        <v>4.0466488647001142E-2</v>
      </c>
      <c r="BL40" s="147">
        <f t="shared" si="40"/>
        <v>3.7322312627315308</v>
      </c>
      <c r="BM40" s="147">
        <f t="shared" si="41"/>
        <v>3.1644784052343873</v>
      </c>
      <c r="BN40" s="147">
        <f t="shared" si="42"/>
        <v>4.063425789365791</v>
      </c>
      <c r="BO40" s="150">
        <f t="shared" si="111"/>
        <v>1.6321791127568977E-3</v>
      </c>
      <c r="BP40" s="150">
        <f t="shared" si="111"/>
        <v>1.5517818803526143E-3</v>
      </c>
      <c r="BQ40" s="150">
        <f t="shared" si="111"/>
        <v>1.6375367034178723E-3</v>
      </c>
      <c r="BR40" s="147">
        <f t="shared" si="43"/>
        <v>0</v>
      </c>
      <c r="BS40" s="147">
        <f t="shared" si="44"/>
        <v>0</v>
      </c>
      <c r="BT40" s="147">
        <f t="shared" si="45"/>
        <v>0</v>
      </c>
      <c r="BU40" s="147">
        <f t="shared" si="46"/>
        <v>0.16548630327868361</v>
      </c>
      <c r="BV40" s="147">
        <f t="shared" si="47"/>
        <v>5.5162101092894537E-2</v>
      </c>
      <c r="BW40" s="147">
        <f t="shared" si="48"/>
        <v>2.5</v>
      </c>
      <c r="CA40" s="150">
        <f t="shared" si="49"/>
        <v>0</v>
      </c>
      <c r="CB40" s="150">
        <f t="shared" si="112"/>
        <v>0</v>
      </c>
      <c r="CC40" s="150">
        <f t="shared" si="113"/>
        <v>0</v>
      </c>
      <c r="CD40" s="150">
        <f t="shared" si="114"/>
        <v>0</v>
      </c>
      <c r="CE40" s="150">
        <f t="shared" si="50"/>
        <v>0</v>
      </c>
      <c r="CI40" s="152">
        <f t="shared" si="51"/>
        <v>0.15975402329794378</v>
      </c>
      <c r="CJ40" s="152">
        <f t="shared" si="52"/>
        <v>0.15975402329794378</v>
      </c>
      <c r="CK40" s="152">
        <f t="shared" si="53"/>
        <v>0.15975402329794378</v>
      </c>
      <c r="CL40" s="152">
        <f t="shared" si="54"/>
        <v>0.15975402329794378</v>
      </c>
      <c r="CM40" s="152">
        <f t="shared" si="55"/>
        <v>0.15975402329794378</v>
      </c>
      <c r="CN40" s="152">
        <f t="shared" si="56"/>
        <v>0.15975402329794378</v>
      </c>
      <c r="CO40" s="152">
        <f t="shared" si="57"/>
        <v>0.15975402329794378</v>
      </c>
      <c r="CP40" s="152">
        <f t="shared" si="58"/>
        <v>0.15975402329794378</v>
      </c>
      <c r="CQ40" s="152">
        <f t="shared" si="59"/>
        <v>0.14862682674642819</v>
      </c>
      <c r="CR40" s="152">
        <f t="shared" si="60"/>
        <v>0.12698826595682555</v>
      </c>
      <c r="CS40" s="152">
        <f t="shared" si="61"/>
        <v>0.10534970516722289</v>
      </c>
      <c r="CT40" s="152">
        <f t="shared" si="62"/>
        <v>8.3711144377620242E-2</v>
      </c>
      <c r="CU40" s="152">
        <f t="shared" si="63"/>
        <v>6.2072583588017621E-2</v>
      </c>
      <c r="CV40" s="152">
        <f t="shared" si="64"/>
        <v>4.9429821112154673E-2</v>
      </c>
      <c r="CW40" s="152">
        <f t="shared" si="65"/>
        <v>4.9429821112154673E-2</v>
      </c>
      <c r="CX40" s="152">
        <f t="shared" si="66"/>
        <v>4.9429821112154673E-2</v>
      </c>
      <c r="CY40" s="152">
        <f t="shared" si="67"/>
        <v>4.9429821112154673E-2</v>
      </c>
      <c r="CZ40" s="152">
        <f t="shared" si="68"/>
        <v>4.9429821112154673E-2</v>
      </c>
      <c r="DA40" s="152">
        <f t="shared" si="69"/>
        <v>4.9429821112154673E-2</v>
      </c>
      <c r="DC40" s="154">
        <f t="shared" si="115"/>
        <v>4.0204809755585005E-2</v>
      </c>
      <c r="DD40" s="154">
        <f t="shared" si="116"/>
        <v>4.0204809755585005E-2</v>
      </c>
      <c r="DE40" s="154">
        <f t="shared" si="117"/>
        <v>-4.6643779835083679E-10</v>
      </c>
      <c r="DF40" s="154">
        <f t="shared" si="118"/>
        <v>-4.6643779835083679E-10</v>
      </c>
      <c r="DG40" s="154">
        <f t="shared" si="119"/>
        <v>-4.6643779835083679E-10</v>
      </c>
      <c r="DH40" s="154">
        <f t="shared" si="120"/>
        <v>-4.6643779835083679E-10</v>
      </c>
      <c r="DI40" s="154">
        <f t="shared" si="121"/>
        <v>-4.6643779835083679E-10</v>
      </c>
      <c r="DJ40" s="154">
        <f t="shared" si="122"/>
        <v>-4.6643779835083679E-10</v>
      </c>
      <c r="DK40" s="154">
        <f t="shared" si="123"/>
        <v>-4.9747095733896925E-10</v>
      </c>
      <c r="DL40" s="154">
        <f t="shared" si="124"/>
        <v>-5.7140000306266528E-10</v>
      </c>
      <c r="DM40" s="154">
        <f t="shared" si="125"/>
        <v>-6.711376105920745E-10</v>
      </c>
      <c r="DN40" s="154">
        <f t="shared" si="126"/>
        <v>-8.1305619523518295E-10</v>
      </c>
      <c r="DO40" s="154">
        <f t="shared" si="127"/>
        <v>-1.0310902771659694E-9</v>
      </c>
      <c r="DP40" s="154">
        <f t="shared" si="128"/>
        <v>-1.2226580450337217E-9</v>
      </c>
      <c r="DQ40" s="154">
        <f t="shared" si="129"/>
        <v>-1.2226580450337217E-9</v>
      </c>
      <c r="DR40" s="154">
        <f t="shared" si="130"/>
        <v>-1.2226580450337217E-9</v>
      </c>
      <c r="DS40" s="154">
        <f t="shared" si="131"/>
        <v>-1.2226580450337217E-9</v>
      </c>
      <c r="DT40" s="154">
        <f t="shared" si="132"/>
        <v>-1.2226580450337217E-9</v>
      </c>
      <c r="DU40" s="154">
        <f t="shared" si="133"/>
        <v>-1.2226580450337217E-9</v>
      </c>
      <c r="DW40" s="155">
        <f t="shared" si="70"/>
        <v>5.2475709550284959E-2</v>
      </c>
      <c r="DX40" s="155">
        <f t="shared" si="71"/>
        <v>6.1441161758398768E-2</v>
      </c>
      <c r="DY40" s="155">
        <f t="shared" si="72"/>
        <v>7.7473088182173092E-2</v>
      </c>
      <c r="DZ40" s="155">
        <f t="shared" si="73"/>
        <v>2.2948574215946926E-2</v>
      </c>
      <c r="EA40" s="156">
        <f t="shared" si="74"/>
        <v>5.2475709550284959E-2</v>
      </c>
      <c r="EB40" s="156">
        <f t="shared" si="75"/>
        <v>6.1441161758398768E-2</v>
      </c>
      <c r="EC40" s="156">
        <f t="shared" si="76"/>
        <v>1.0546578081580108E-2</v>
      </c>
      <c r="ED40" s="156">
        <f t="shared" si="77"/>
        <v>8.0109213838338994E-2</v>
      </c>
      <c r="EE40" s="156">
        <f t="shared" si="78"/>
        <v>-3.4785500291165797E-2</v>
      </c>
      <c r="EF40" s="156">
        <f t="shared" si="79"/>
        <v>7.2929317976523647E-2</v>
      </c>
      <c r="EG40" s="156">
        <f t="shared" si="80"/>
        <v>-6.8893728652495712E-2</v>
      </c>
      <c r="EH40" s="156">
        <f t="shared" si="81"/>
        <v>4.2218131216147911E-2</v>
      </c>
      <c r="EI40" s="156">
        <f t="shared" si="82"/>
        <v>-8.0772784782567109E-2</v>
      </c>
      <c r="EJ40" s="156">
        <f t="shared" si="83"/>
        <v>-2.1151098072410305E-3</v>
      </c>
      <c r="EK40" s="156">
        <f t="shared" si="84"/>
        <v>-6.6589785923762398E-2</v>
      </c>
      <c r="EL40" s="156">
        <f t="shared" si="85"/>
        <v>-4.5765891902759703E-2</v>
      </c>
      <c r="EM40" s="156">
        <f t="shared" si="86"/>
        <v>-3.0921002377525056E-2</v>
      </c>
      <c r="EN40" s="156">
        <f t="shared" si="87"/>
        <v>-7.4649903301991491E-2</v>
      </c>
      <c r="EO40" s="156">
        <f t="shared" si="88"/>
        <v>1.4724716672961109E-2</v>
      </c>
      <c r="EP40" s="156">
        <f t="shared" si="89"/>
        <v>-7.9447461695944771E-2</v>
      </c>
      <c r="EQ40" s="156">
        <f t="shared" si="90"/>
        <v>5.5619375367420343E-2</v>
      </c>
      <c r="ER40" s="156">
        <f t="shared" si="91"/>
        <v>-5.8610592342729195E-2</v>
      </c>
      <c r="ES40" s="156">
        <f t="shared" si="92"/>
        <v>7.6165878431359774E-2</v>
      </c>
      <c r="ET40" s="156">
        <f t="shared" si="93"/>
        <v>2.6971752145659996E-2</v>
      </c>
      <c r="EU40" s="156">
        <f t="shared" si="94"/>
        <v>4.9188211460814202E-2</v>
      </c>
      <c r="EV40" s="156">
        <f t="shared" si="95"/>
        <v>6.4103325220411289E-2</v>
      </c>
      <c r="EW40" s="156">
        <f t="shared" si="96"/>
        <v>6.3395320527612903E-3</v>
      </c>
      <c r="EX40" s="156">
        <f t="shared" si="97"/>
        <v>8.0551392193925514E-2</v>
      </c>
      <c r="EY40" s="156">
        <f t="shared" si="98"/>
        <v>-3.8554653566419184E-2</v>
      </c>
      <c r="EZ40" s="156">
        <f t="shared" si="99"/>
        <v>7.1008838459736767E-2</v>
      </c>
    </row>
    <row r="41" spans="1:156" ht="24.95" customHeight="1" x14ac:dyDescent="0.2">
      <c r="A41" s="127"/>
      <c r="B41" s="46" t="s">
        <v>55</v>
      </c>
      <c r="C41" s="176">
        <f>VLOOKUP(C16,常用变压器磁芯!A:D,3,FALSE)</f>
        <v>7.4</v>
      </c>
      <c r="D41" s="100" t="s">
        <v>52</v>
      </c>
      <c r="E41" s="181"/>
      <c r="F41" s="199" t="s">
        <v>61</v>
      </c>
      <c r="G41" s="200">
        <v>0.15</v>
      </c>
      <c r="H41" s="48" t="s">
        <v>52</v>
      </c>
      <c r="I41" s="183"/>
      <c r="J41" s="169"/>
      <c r="K41" s="142"/>
      <c r="L41" s="170"/>
      <c r="M41" s="97"/>
      <c r="N41" s="161"/>
      <c r="O41" s="158">
        <v>34</v>
      </c>
      <c r="P41" s="158">
        <f t="shared" si="100"/>
        <v>-2.8448866807507569</v>
      </c>
      <c r="Q41" s="147">
        <f t="shared" si="134"/>
        <v>0.29670597283903605</v>
      </c>
      <c r="R41" s="147">
        <f t="shared" si="4"/>
        <v>95.099486916798341</v>
      </c>
      <c r="S41" s="147">
        <f t="shared" si="5"/>
        <v>82.695206014607251</v>
      </c>
      <c r="T41" s="147">
        <f t="shared" si="6"/>
        <v>103.36900751825905</v>
      </c>
      <c r="U41" s="147">
        <f t="shared" si="7"/>
        <v>1</v>
      </c>
      <c r="V41" s="147">
        <f t="shared" si="8"/>
        <v>0</v>
      </c>
      <c r="W41" s="147">
        <f t="shared" si="9"/>
        <v>0.15142037530232341</v>
      </c>
      <c r="X41" s="147">
        <f t="shared" si="10"/>
        <v>0.17413343159767194</v>
      </c>
      <c r="Y41" s="147">
        <f t="shared" si="11"/>
        <v>0.13930674527813755</v>
      </c>
      <c r="Z41" s="147">
        <f t="shared" si="12"/>
        <v>3.6798360024689365</v>
      </c>
      <c r="AA41" s="147">
        <f t="shared" si="13"/>
        <v>3.6798360024689365</v>
      </c>
      <c r="AB41" s="147">
        <f t="shared" si="14"/>
        <v>3.5381048628727734</v>
      </c>
      <c r="AC41" s="147">
        <f t="shared" si="15"/>
        <v>3.3627566351580831</v>
      </c>
      <c r="AD41" s="147">
        <f t="shared" si="16"/>
        <v>33.570518807757729</v>
      </c>
      <c r="AE41" s="147">
        <f t="shared" si="17"/>
        <v>46.270275999689396</v>
      </c>
      <c r="AF41" s="147">
        <f t="shared" si="18"/>
        <v>2.6987263184191539</v>
      </c>
      <c r="AG41" s="147">
        <f t="shared" si="19"/>
        <v>3.0805117056222326</v>
      </c>
      <c r="AH41" s="147">
        <f t="shared" si="20"/>
        <v>2.34227341003167</v>
      </c>
      <c r="AI41" s="147">
        <f t="shared" si="21"/>
        <v>6.3785623208880899</v>
      </c>
      <c r="AJ41" s="147">
        <f t="shared" si="22"/>
        <v>7.1785623208880898</v>
      </c>
      <c r="AK41" s="147">
        <f t="shared" si="23"/>
        <v>7.4186165684950058</v>
      </c>
      <c r="AL41" s="147">
        <f t="shared" si="24"/>
        <v>6.5050300451897529</v>
      </c>
      <c r="AM41" s="147">
        <f t="shared" si="102"/>
        <v>139.303659326076</v>
      </c>
      <c r="AN41" s="147">
        <f t="shared" si="135"/>
        <v>134.79602170662761</v>
      </c>
      <c r="AO41" s="147">
        <f t="shared" si="136"/>
        <v>153.72719158145406</v>
      </c>
      <c r="AP41" s="147">
        <f t="shared" si="26"/>
        <v>1.3156125486467345</v>
      </c>
      <c r="AQ41" s="147">
        <f t="shared" si="27"/>
        <v>0.102164948526135</v>
      </c>
      <c r="AR41" s="147">
        <f t="shared" si="28"/>
        <v>0.10140703837601986</v>
      </c>
      <c r="AS41" s="147">
        <f t="shared" si="29"/>
        <v>9.6381312699084162E-2</v>
      </c>
      <c r="AT41" s="147">
        <f t="shared" si="30"/>
        <v>3.4277958107318558E-3</v>
      </c>
      <c r="AU41" s="147">
        <f t="shared" si="31"/>
        <v>2.5365238969824906E-2</v>
      </c>
      <c r="AV41" s="147">
        <f t="shared" si="32"/>
        <v>2.4181646333840835E-2</v>
      </c>
      <c r="AW41" s="147">
        <f t="shared" si="33"/>
        <v>2.4912020806660835E-2</v>
      </c>
      <c r="AX41" s="147">
        <f t="shared" si="103"/>
        <v>1.9204070612101946E-2</v>
      </c>
      <c r="AY41" s="147">
        <f t="shared" si="104"/>
        <v>2.1054165953018438E-2</v>
      </c>
      <c r="AZ41" s="147">
        <f t="shared" si="105"/>
        <v>1.735206327954995E-2</v>
      </c>
      <c r="BA41" s="147">
        <f t="shared" si="106"/>
        <v>3.7727449023867952E-2</v>
      </c>
      <c r="BB41" s="147">
        <f t="shared" si="107"/>
        <v>4.0432571153413699E-2</v>
      </c>
      <c r="BC41" s="147">
        <f t="shared" si="34"/>
        <v>2.1498675424776226E-2</v>
      </c>
      <c r="BD41" s="147">
        <f t="shared" si="35"/>
        <v>1.8694500369370631E-2</v>
      </c>
      <c r="BE41" s="147">
        <f t="shared" si="36"/>
        <v>2.3368125461713289E-2</v>
      </c>
      <c r="BF41" s="147">
        <f t="shared" si="37"/>
        <v>0</v>
      </c>
      <c r="BG41" s="147">
        <f t="shared" si="38"/>
        <v>0</v>
      </c>
      <c r="BH41" s="147">
        <f t="shared" si="39"/>
        <v>0</v>
      </c>
      <c r="BI41" s="147">
        <f t="shared" si="108"/>
        <v>4.0702746036878172E-2</v>
      </c>
      <c r="BJ41" s="147">
        <f t="shared" si="109"/>
        <v>3.9748666322389069E-2</v>
      </c>
      <c r="BK41" s="147">
        <f t="shared" si="110"/>
        <v>4.0720188741263236E-2</v>
      </c>
      <c r="BL41" s="147">
        <f t="shared" si="40"/>
        <v>3.8708102642118614</v>
      </c>
      <c r="BM41" s="147">
        <f t="shared" si="41"/>
        <v>3.2870241503358453</v>
      </c>
      <c r="BN41" s="147">
        <f t="shared" si="42"/>
        <v>4.2092054961405667</v>
      </c>
      <c r="BO41" s="150">
        <f t="shared" si="111"/>
        <v>1.6567135349426017E-3</v>
      </c>
      <c r="BP41" s="150">
        <f t="shared" si="111"/>
        <v>1.5799564744086269E-3</v>
      </c>
      <c r="BQ41" s="150">
        <f t="shared" si="111"/>
        <v>1.6581337711241012E-3</v>
      </c>
      <c r="BR41" s="147">
        <f t="shared" si="43"/>
        <v>0</v>
      </c>
      <c r="BS41" s="147">
        <f t="shared" si="44"/>
        <v>0</v>
      </c>
      <c r="BT41" s="147">
        <f t="shared" si="45"/>
        <v>0</v>
      </c>
      <c r="BU41" s="147">
        <f t="shared" si="46"/>
        <v>0.17035527657243626</v>
      </c>
      <c r="BV41" s="147">
        <f t="shared" si="47"/>
        <v>5.6785092190812077E-2</v>
      </c>
      <c r="BW41" s="147">
        <f t="shared" si="48"/>
        <v>2.5</v>
      </c>
      <c r="CA41" s="150">
        <f t="shared" si="49"/>
        <v>0</v>
      </c>
      <c r="CB41" s="150">
        <f t="shared" si="112"/>
        <v>0</v>
      </c>
      <c r="CC41" s="150">
        <f t="shared" si="113"/>
        <v>0</v>
      </c>
      <c r="CD41" s="150">
        <f t="shared" si="114"/>
        <v>0</v>
      </c>
      <c r="CE41" s="150">
        <f t="shared" si="50"/>
        <v>0</v>
      </c>
      <c r="CI41" s="152">
        <f t="shared" si="51"/>
        <v>0.16462299659169638</v>
      </c>
      <c r="CJ41" s="152">
        <f t="shared" si="52"/>
        <v>0.16462299659169638</v>
      </c>
      <c r="CK41" s="152">
        <f t="shared" si="53"/>
        <v>0.16462299659169638</v>
      </c>
      <c r="CL41" s="152">
        <f t="shared" si="54"/>
        <v>0.16462299659169638</v>
      </c>
      <c r="CM41" s="152">
        <f t="shared" si="55"/>
        <v>0.16462299659169638</v>
      </c>
      <c r="CN41" s="152">
        <f t="shared" si="56"/>
        <v>0.16462299659169638</v>
      </c>
      <c r="CO41" s="152">
        <f t="shared" si="57"/>
        <v>0.16462299659169638</v>
      </c>
      <c r="CP41" s="152">
        <f t="shared" si="58"/>
        <v>0.16462299659169638</v>
      </c>
      <c r="CQ41" s="152">
        <f t="shared" si="59"/>
        <v>0.15316841329112504</v>
      </c>
      <c r="CR41" s="152">
        <f t="shared" si="60"/>
        <v>0.13089319815302083</v>
      </c>
      <c r="CS41" s="152">
        <f t="shared" si="61"/>
        <v>0.10861798301491667</v>
      </c>
      <c r="CT41" s="152">
        <f t="shared" si="62"/>
        <v>8.6342767876812471E-2</v>
      </c>
      <c r="CU41" s="152">
        <f t="shared" si="63"/>
        <v>6.406755273870833E-2</v>
      </c>
      <c r="CV41" s="152">
        <f t="shared" si="64"/>
        <v>5.105281221007222E-2</v>
      </c>
      <c r="CW41" s="152">
        <f t="shared" si="65"/>
        <v>5.105281221007222E-2</v>
      </c>
      <c r="CX41" s="152">
        <f t="shared" si="66"/>
        <v>5.105281221007222E-2</v>
      </c>
      <c r="CY41" s="152">
        <f t="shared" si="67"/>
        <v>5.105281221007222E-2</v>
      </c>
      <c r="CZ41" s="152">
        <f t="shared" si="68"/>
        <v>5.105281221007222E-2</v>
      </c>
      <c r="DA41" s="152">
        <f t="shared" si="69"/>
        <v>5.105281221007222E-2</v>
      </c>
      <c r="DC41" s="154">
        <f t="shared" si="115"/>
        <v>4.2047837421562761E-2</v>
      </c>
      <c r="DD41" s="154">
        <f t="shared" si="116"/>
        <v>4.2047837421562761E-2</v>
      </c>
      <c r="DE41" s="154">
        <f t="shared" si="117"/>
        <v>-4.5937470864487966E-10</v>
      </c>
      <c r="DF41" s="154">
        <f t="shared" si="118"/>
        <v>-4.5937470864487966E-10</v>
      </c>
      <c r="DG41" s="154">
        <f t="shared" si="119"/>
        <v>-4.5937470864487966E-10</v>
      </c>
      <c r="DH41" s="154">
        <f t="shared" si="120"/>
        <v>-4.5937470864487966E-10</v>
      </c>
      <c r="DI41" s="154">
        <f t="shared" si="121"/>
        <v>-4.5937470864487966E-10</v>
      </c>
      <c r="DJ41" s="154">
        <f t="shared" si="122"/>
        <v>-4.5937470864487966E-10</v>
      </c>
      <c r="DK41" s="154">
        <f t="shared" si="123"/>
        <v>-4.8997629692322929E-10</v>
      </c>
      <c r="DL41" s="154">
        <f t="shared" si="124"/>
        <v>-5.6289653432550376E-10</v>
      </c>
      <c r="DM41" s="154">
        <f t="shared" si="125"/>
        <v>-6.6131627425946077E-10</v>
      </c>
      <c r="DN41" s="154">
        <f t="shared" si="126"/>
        <v>-8.0144507404583397E-10</v>
      </c>
      <c r="DO41" s="154">
        <f t="shared" si="127"/>
        <v>-1.0169251878653045E-9</v>
      </c>
      <c r="DP41" s="154">
        <f t="shared" si="128"/>
        <v>-1.2064449740630299E-9</v>
      </c>
      <c r="DQ41" s="154">
        <f t="shared" si="129"/>
        <v>-1.2064449740630299E-9</v>
      </c>
      <c r="DR41" s="154">
        <f t="shared" si="130"/>
        <v>-1.2064449740630299E-9</v>
      </c>
      <c r="DS41" s="154">
        <f t="shared" si="131"/>
        <v>-1.2064449740630299E-9</v>
      </c>
      <c r="DT41" s="154">
        <f t="shared" si="132"/>
        <v>-1.2064449740630299E-9</v>
      </c>
      <c r="DU41" s="154">
        <f t="shared" si="133"/>
        <v>-1.2064449740630299E-9</v>
      </c>
      <c r="DW41" s="155">
        <f t="shared" si="70"/>
        <v>5.1230136105460726E-2</v>
      </c>
      <c r="DX41" s="155">
        <f t="shared" si="71"/>
        <v>6.3263949405537243E-2</v>
      </c>
      <c r="DY41" s="155">
        <f t="shared" si="72"/>
        <v>7.7848459231644379E-2</v>
      </c>
      <c r="DZ41" s="155">
        <f t="shared" si="73"/>
        <v>2.3800662491397388E-2</v>
      </c>
      <c r="EA41" s="156">
        <f t="shared" si="74"/>
        <v>5.1230136105460726E-2</v>
      </c>
      <c r="EB41" s="156">
        <f t="shared" si="75"/>
        <v>6.3263949405537243E-2</v>
      </c>
      <c r="EC41" s="156">
        <f t="shared" si="76"/>
        <v>7.0949561254268073E-3</v>
      </c>
      <c r="ED41" s="156">
        <f t="shared" si="77"/>
        <v>8.1095719599425686E-2</v>
      </c>
      <c r="EE41" s="156">
        <f t="shared" si="78"/>
        <v>-3.9466165698244113E-2</v>
      </c>
      <c r="EF41" s="156">
        <f t="shared" si="79"/>
        <v>7.1198847637087115E-2</v>
      </c>
      <c r="EG41" s="156">
        <f t="shared" si="80"/>
        <v>-7.2532824542481417E-2</v>
      </c>
      <c r="EH41" s="156">
        <f t="shared" si="81"/>
        <v>3.6957320028108274E-2</v>
      </c>
      <c r="EI41" s="156">
        <f t="shared" si="82"/>
        <v>-8.0798707880274989E-2</v>
      </c>
      <c r="EJ41" s="156">
        <f t="shared" si="83"/>
        <v>-9.9208338686018055E-3</v>
      </c>
      <c r="EK41" s="156">
        <f t="shared" si="84"/>
        <v>-6.1437504750812756E-2</v>
      </c>
      <c r="EL41" s="156">
        <f t="shared" si="85"/>
        <v>-5.3406808084403123E-2</v>
      </c>
      <c r="EM41" s="156">
        <f t="shared" si="86"/>
        <v>-2.1069291724630356E-2</v>
      </c>
      <c r="EN41" s="156">
        <f t="shared" si="87"/>
        <v>-7.8631667195811314E-2</v>
      </c>
      <c r="EO41" s="156">
        <f t="shared" si="88"/>
        <v>2.6503035817129872E-2</v>
      </c>
      <c r="EP41" s="156">
        <f t="shared" si="89"/>
        <v>-7.6970404911539461E-2</v>
      </c>
      <c r="EQ41" s="156">
        <f t="shared" si="90"/>
        <v>6.5013316682975414E-2</v>
      </c>
      <c r="ER41" s="156">
        <f t="shared" si="91"/>
        <v>-4.8991048097071339E-2</v>
      </c>
      <c r="ES41" s="156">
        <f t="shared" si="92"/>
        <v>6.9778125903188826E-2</v>
      </c>
      <c r="ET41" s="156">
        <f t="shared" si="93"/>
        <v>4.1926927924773323E-2</v>
      </c>
      <c r="EU41" s="156">
        <f t="shared" si="94"/>
        <v>3.4403447556356805E-2</v>
      </c>
      <c r="EV41" s="156">
        <f t="shared" si="95"/>
        <v>7.377843137399584E-2</v>
      </c>
      <c r="EW41" s="156">
        <f t="shared" si="96"/>
        <v>-1.2734624603894936E-2</v>
      </c>
      <c r="EX41" s="156">
        <f t="shared" si="97"/>
        <v>8.0403255381659017E-2</v>
      </c>
      <c r="EY41" s="156">
        <f t="shared" si="98"/>
        <v>-5.551841209438281E-2</v>
      </c>
      <c r="EZ41" s="156">
        <f t="shared" si="99"/>
        <v>5.9536207960271495E-2</v>
      </c>
    </row>
    <row r="42" spans="1:156" ht="24.95" customHeight="1" thickBot="1" x14ac:dyDescent="0.25">
      <c r="A42" s="127"/>
      <c r="B42" s="54" t="s">
        <v>58</v>
      </c>
      <c r="C42" s="185">
        <f>VLOOKUP(C16,常用变压器磁芯!A:D,4,FALSE)</f>
        <v>2.9</v>
      </c>
      <c r="D42" s="48" t="s">
        <v>52</v>
      </c>
      <c r="E42" s="96"/>
      <c r="F42" s="133" t="s">
        <v>323</v>
      </c>
      <c r="G42" s="61">
        <f>VLOOKUP(Ds,漆包线常用规格!A:I,5,TRUE)</f>
        <v>0.182</v>
      </c>
      <c r="H42" s="82" t="s">
        <v>327</v>
      </c>
      <c r="I42" s="183"/>
      <c r="J42" s="169"/>
      <c r="K42" s="142"/>
      <c r="L42" s="170"/>
      <c r="M42" s="97"/>
      <c r="N42" s="161"/>
      <c r="O42" s="158">
        <v>35</v>
      </c>
      <c r="P42" s="158">
        <f t="shared" si="100"/>
        <v>-2.8361600344907854</v>
      </c>
      <c r="Q42" s="147">
        <f t="shared" si="134"/>
        <v>0.30543261909900765</v>
      </c>
      <c r="R42" s="147">
        <f t="shared" si="4"/>
        <v>97.810310586933184</v>
      </c>
      <c r="S42" s="147">
        <f t="shared" si="5"/>
        <v>85.052443988637563</v>
      </c>
      <c r="T42" s="147">
        <f t="shared" si="6"/>
        <v>106.31555498579695</v>
      </c>
      <c r="U42" s="147">
        <f t="shared" si="7"/>
        <v>1</v>
      </c>
      <c r="V42" s="147">
        <f t="shared" si="8"/>
        <v>0</v>
      </c>
      <c r="W42" s="147">
        <f t="shared" si="9"/>
        <v>0.14722374270758881</v>
      </c>
      <c r="X42" s="147">
        <f t="shared" si="10"/>
        <v>0.1693073041137271</v>
      </c>
      <c r="Y42" s="147">
        <f t="shared" si="11"/>
        <v>0.13544584329098169</v>
      </c>
      <c r="Z42" s="147">
        <f t="shared" si="12"/>
        <v>3.7955619196404462</v>
      </c>
      <c r="AA42" s="147">
        <f t="shared" si="13"/>
        <v>3.7955619196404462</v>
      </c>
      <c r="AB42" s="147">
        <f t="shared" si="14"/>
        <v>3.6525371578332244</v>
      </c>
      <c r="AC42" s="147">
        <f t="shared" si="15"/>
        <v>3.4715176736430133</v>
      </c>
      <c r="AD42" s="147">
        <f t="shared" si="16"/>
        <v>35.10917427732813</v>
      </c>
      <c r="AE42" s="147">
        <f t="shared" si="17"/>
        <v>48.316571666278158</v>
      </c>
      <c r="AF42" s="147">
        <f t="shared" si="18"/>
        <v>2.7087961441680437</v>
      </c>
      <c r="AG42" s="147">
        <f t="shared" si="19"/>
        <v>3.0920060968397909</v>
      </c>
      <c r="AH42" s="147">
        <f t="shared" si="20"/>
        <v>2.3510131940306245</v>
      </c>
      <c r="AI42" s="147">
        <f t="shared" si="21"/>
        <v>6.5043580638084899</v>
      </c>
      <c r="AJ42" s="147">
        <f t="shared" si="22"/>
        <v>7.3043580638084897</v>
      </c>
      <c r="AK42" s="147">
        <f t="shared" si="23"/>
        <v>7.5445432546730151</v>
      </c>
      <c r="AL42" s="147">
        <f t="shared" si="24"/>
        <v>6.6225308676736381</v>
      </c>
      <c r="AM42" s="147">
        <f t="shared" si="102"/>
        <v>136.90457002029831</v>
      </c>
      <c r="AN42" s="147">
        <f t="shared" si="135"/>
        <v>132.54612853874355</v>
      </c>
      <c r="AO42" s="147">
        <f t="shared" si="136"/>
        <v>150.99967368687854</v>
      </c>
      <c r="AP42" s="147">
        <f t="shared" si="26"/>
        <v>1.3767496885046784</v>
      </c>
      <c r="AQ42" s="147">
        <f t="shared" si="27"/>
        <v>0.1054692512467925</v>
      </c>
      <c r="AR42" s="147">
        <f t="shared" si="28"/>
        <v>0.10468682814377941</v>
      </c>
      <c r="AS42" s="147">
        <f t="shared" si="29"/>
        <v>9.9498556317042394E-2</v>
      </c>
      <c r="AT42" s="147">
        <f t="shared" si="30"/>
        <v>3.6531106622684027E-3</v>
      </c>
      <c r="AU42" s="147">
        <f t="shared" si="31"/>
        <v>2.6566984623354901E-2</v>
      </c>
      <c r="AV42" s="147">
        <f t="shared" si="32"/>
        <v>2.5340998489563747E-2</v>
      </c>
      <c r="AW42" s="147">
        <f t="shared" si="33"/>
        <v>2.6078473061417064E-2</v>
      </c>
      <c r="AX42" s="147">
        <f t="shared" si="103"/>
        <v>1.9556455105970053E-2</v>
      </c>
      <c r="AY42" s="147">
        <f t="shared" si="104"/>
        <v>2.1452081322410974E-2</v>
      </c>
      <c r="AZ42" s="147">
        <f t="shared" si="105"/>
        <v>1.7661104444994306E-2</v>
      </c>
      <c r="BA42" s="147">
        <f t="shared" si="106"/>
        <v>3.8693241018086681E-2</v>
      </c>
      <c r="BB42" s="147">
        <f t="shared" si="107"/>
        <v>4.2054479208032423E-2</v>
      </c>
      <c r="BC42" s="147">
        <f t="shared" si="34"/>
        <v>2.1440499007657311E-2</v>
      </c>
      <c r="BD42" s="147">
        <f t="shared" si="35"/>
        <v>1.8643912180571574E-2</v>
      </c>
      <c r="BE42" s="147">
        <f t="shared" si="36"/>
        <v>2.3304890225714466E-2</v>
      </c>
      <c r="BF42" s="147">
        <f t="shared" si="37"/>
        <v>0</v>
      </c>
      <c r="BG42" s="147">
        <f t="shared" si="38"/>
        <v>0</v>
      </c>
      <c r="BH42" s="147">
        <f t="shared" si="39"/>
        <v>0</v>
      </c>
      <c r="BI42" s="147">
        <f t="shared" si="108"/>
        <v>4.099695411362736E-2</v>
      </c>
      <c r="BJ42" s="147">
        <f t="shared" si="109"/>
        <v>4.0095993502982548E-2</v>
      </c>
      <c r="BK42" s="147">
        <f t="shared" si="110"/>
        <v>4.0965994670708772E-2</v>
      </c>
      <c r="BL42" s="147">
        <f t="shared" si="40"/>
        <v>4.0099248149721403</v>
      </c>
      <c r="BM42" s="147">
        <f t="shared" si="41"/>
        <v>3.4102622415811989</v>
      </c>
      <c r="BN42" s="147">
        <f t="shared" si="42"/>
        <v>4.3553224589616031</v>
      </c>
      <c r="BO42" s="150">
        <f t="shared" si="111"/>
        <v>1.6807502465948673E-3</v>
      </c>
      <c r="BP42" s="150">
        <f t="shared" si="111"/>
        <v>1.6076886949912188E-3</v>
      </c>
      <c r="BQ42" s="150">
        <f t="shared" si="111"/>
        <v>1.6782127193605396E-3</v>
      </c>
      <c r="BR42" s="147">
        <f t="shared" si="43"/>
        <v>0</v>
      </c>
      <c r="BS42" s="147">
        <f t="shared" si="44"/>
        <v>0</v>
      </c>
      <c r="BT42" s="147">
        <f t="shared" si="45"/>
        <v>0</v>
      </c>
      <c r="BU42" s="147">
        <f t="shared" si="46"/>
        <v>0.17521127665232053</v>
      </c>
      <c r="BV42" s="147">
        <f t="shared" si="47"/>
        <v>5.840375888410685E-2</v>
      </c>
      <c r="BW42" s="147">
        <f t="shared" si="48"/>
        <v>2.5</v>
      </c>
      <c r="CA42" s="150">
        <f t="shared" si="49"/>
        <v>0</v>
      </c>
      <c r="CB42" s="150">
        <f t="shared" si="112"/>
        <v>0</v>
      </c>
      <c r="CC42" s="150">
        <f t="shared" si="113"/>
        <v>0</v>
      </c>
      <c r="CD42" s="150">
        <f t="shared" si="114"/>
        <v>0</v>
      </c>
      <c r="CE42" s="150">
        <f t="shared" si="50"/>
        <v>0</v>
      </c>
      <c r="CI42" s="152">
        <f t="shared" si="51"/>
        <v>0.16947899667158067</v>
      </c>
      <c r="CJ42" s="152">
        <f t="shared" si="52"/>
        <v>0.16947899667158067</v>
      </c>
      <c r="CK42" s="152">
        <f t="shared" si="53"/>
        <v>0.16947899667158067</v>
      </c>
      <c r="CL42" s="152">
        <f t="shared" si="54"/>
        <v>0.16947899667158067</v>
      </c>
      <c r="CM42" s="152">
        <f t="shared" si="55"/>
        <v>0.16947899667158067</v>
      </c>
      <c r="CN42" s="152">
        <f t="shared" si="56"/>
        <v>0.16947899667158067</v>
      </c>
      <c r="CO42" s="152">
        <f t="shared" si="57"/>
        <v>0.16947899667158067</v>
      </c>
      <c r="CP42" s="152">
        <f t="shared" si="58"/>
        <v>0.16947899667158067</v>
      </c>
      <c r="CQ42" s="152">
        <f t="shared" si="59"/>
        <v>0.1576978989328201</v>
      </c>
      <c r="CR42" s="152">
        <f t="shared" si="60"/>
        <v>0.13478772579008919</v>
      </c>
      <c r="CS42" s="152">
        <f t="shared" si="61"/>
        <v>0.11187755264735824</v>
      </c>
      <c r="CT42" s="152">
        <f t="shared" si="62"/>
        <v>8.8967379504627284E-2</v>
      </c>
      <c r="CU42" s="152">
        <f t="shared" si="63"/>
        <v>6.6057206361896381E-2</v>
      </c>
      <c r="CV42" s="152">
        <f t="shared" si="64"/>
        <v>5.2671478903366965E-2</v>
      </c>
      <c r="CW42" s="152">
        <f t="shared" si="65"/>
        <v>5.2671478903366965E-2</v>
      </c>
      <c r="CX42" s="152">
        <f t="shared" si="66"/>
        <v>5.2671478903366965E-2</v>
      </c>
      <c r="CY42" s="152">
        <f t="shared" si="67"/>
        <v>5.2671478903366965E-2</v>
      </c>
      <c r="CZ42" s="152">
        <f t="shared" si="68"/>
        <v>5.2671478903366965E-2</v>
      </c>
      <c r="DA42" s="152">
        <f t="shared" si="69"/>
        <v>5.2671478903366965E-2</v>
      </c>
      <c r="DC42" s="154">
        <f t="shared" si="115"/>
        <v>4.3903491254809295E-2</v>
      </c>
      <c r="DD42" s="154">
        <f t="shared" si="116"/>
        <v>4.3903491254809295E-2</v>
      </c>
      <c r="DE42" s="154">
        <f t="shared" si="117"/>
        <v>-4.5254072019774318E-10</v>
      </c>
      <c r="DF42" s="154">
        <f t="shared" si="118"/>
        <v>-4.5254072019774318E-10</v>
      </c>
      <c r="DG42" s="154">
        <f t="shared" si="119"/>
        <v>-4.5254072019774318E-10</v>
      </c>
      <c r="DH42" s="154">
        <f t="shared" si="120"/>
        <v>-4.5254072019774318E-10</v>
      </c>
      <c r="DI42" s="154">
        <f t="shared" si="121"/>
        <v>-4.5254072019774318E-10</v>
      </c>
      <c r="DJ42" s="154">
        <f t="shared" si="122"/>
        <v>-4.5254072019774318E-10</v>
      </c>
      <c r="DK42" s="154">
        <f t="shared" si="123"/>
        <v>-4.8272362398890217E-10</v>
      </c>
      <c r="DL42" s="154">
        <f t="shared" si="124"/>
        <v>-5.5466461743775028E-10</v>
      </c>
      <c r="DM42" s="154">
        <f t="shared" si="125"/>
        <v>-6.5180388439491573E-10</v>
      </c>
      <c r="DN42" s="154">
        <f t="shared" si="126"/>
        <v>-7.9019130153682583E-10</v>
      </c>
      <c r="DO42" s="154">
        <f t="shared" si="127"/>
        <v>-1.0031812234471363E-9</v>
      </c>
      <c r="DP42" s="154">
        <f t="shared" si="128"/>
        <v>-1.1906989798284833E-9</v>
      </c>
      <c r="DQ42" s="154">
        <f t="shared" si="129"/>
        <v>-1.1906989798284833E-9</v>
      </c>
      <c r="DR42" s="154">
        <f t="shared" si="130"/>
        <v>-1.1906989798284833E-9</v>
      </c>
      <c r="DS42" s="154">
        <f t="shared" si="131"/>
        <v>-1.1906989798284833E-9</v>
      </c>
      <c r="DT42" s="154">
        <f t="shared" si="132"/>
        <v>-1.1906989798284833E-9</v>
      </c>
      <c r="DU42" s="154">
        <f t="shared" si="133"/>
        <v>-1.1906989798284833E-9</v>
      </c>
      <c r="DW42" s="155">
        <f t="shared" si="70"/>
        <v>4.9914728742433481E-2</v>
      </c>
      <c r="DX42" s="155">
        <f t="shared" si="71"/>
        <v>6.5050140975625531E-2</v>
      </c>
      <c r="DY42" s="155">
        <f t="shared" si="72"/>
        <v>7.8198980134427332E-2</v>
      </c>
      <c r="DZ42" s="155">
        <f t="shared" si="73"/>
        <v>2.4656043727956635E-2</v>
      </c>
      <c r="EA42" s="156">
        <f t="shared" si="74"/>
        <v>4.9914728742433481E-2</v>
      </c>
      <c r="EB42" s="156">
        <f t="shared" si="75"/>
        <v>6.5050140975625531E-2</v>
      </c>
      <c r="EC42" s="156">
        <f t="shared" si="76"/>
        <v>3.5765240445623731E-3</v>
      </c>
      <c r="ED42" s="156">
        <f t="shared" si="77"/>
        <v>8.1915868194984892E-2</v>
      </c>
      <c r="EE42" s="156">
        <f t="shared" si="78"/>
        <v>-4.4055294777329404E-2</v>
      </c>
      <c r="EF42" s="156">
        <f t="shared" si="79"/>
        <v>6.9152960807633404E-2</v>
      </c>
      <c r="EG42" s="156">
        <f t="shared" si="80"/>
        <v>-7.5752493601769472E-2</v>
      </c>
      <c r="EH42" s="156">
        <f t="shared" si="81"/>
        <v>3.1377710233433928E-2</v>
      </c>
      <c r="EI42" s="156">
        <f t="shared" si="82"/>
        <v>-8.0050325210427015E-2</v>
      </c>
      <c r="EJ42" s="156">
        <f t="shared" si="83"/>
        <v>-1.7746729841983382E-2</v>
      </c>
      <c r="EK42" s="156">
        <f t="shared" si="84"/>
        <v>-5.5394281482470262E-2</v>
      </c>
      <c r="EL42" s="156">
        <f t="shared" si="85"/>
        <v>-6.0452250292444207E-2</v>
      </c>
      <c r="EM42" s="156">
        <f t="shared" si="86"/>
        <v>-1.0702352626143666E-2</v>
      </c>
      <c r="EN42" s="156">
        <f t="shared" si="87"/>
        <v>-8.129243897586752E-2</v>
      </c>
      <c r="EO42" s="156">
        <f t="shared" si="88"/>
        <v>3.7860573417655495E-2</v>
      </c>
      <c r="EP42" s="156">
        <f t="shared" si="89"/>
        <v>-7.2729484852195853E-2</v>
      </c>
      <c r="EQ42" s="156">
        <f t="shared" si="90"/>
        <v>7.272948485219588E-2</v>
      </c>
      <c r="ER42" s="156">
        <f t="shared" si="91"/>
        <v>-3.786057341765546E-2</v>
      </c>
      <c r="ES42" s="156">
        <f t="shared" si="92"/>
        <v>6.0452250292443964E-2</v>
      </c>
      <c r="ET42" s="156">
        <f t="shared" si="93"/>
        <v>5.5394281482470539E-2</v>
      </c>
      <c r="EU42" s="156">
        <f t="shared" si="94"/>
        <v>1.774672984198334E-2</v>
      </c>
      <c r="EV42" s="156">
        <f t="shared" si="95"/>
        <v>8.0050325210427015E-2</v>
      </c>
      <c r="EW42" s="156">
        <f t="shared" si="96"/>
        <v>-3.1377710233434275E-2</v>
      </c>
      <c r="EX42" s="156">
        <f t="shared" si="97"/>
        <v>7.5752493601769333E-2</v>
      </c>
      <c r="EY42" s="156">
        <f t="shared" si="98"/>
        <v>-6.9152960807633432E-2</v>
      </c>
      <c r="EZ42" s="156">
        <f t="shared" si="99"/>
        <v>4.4055294777329362E-2</v>
      </c>
    </row>
    <row r="43" spans="1:156" ht="24.95" customHeight="1" thickBot="1" x14ac:dyDescent="0.25">
      <c r="A43" s="127"/>
      <c r="B43" s="60" t="s">
        <v>60</v>
      </c>
      <c r="C43" s="61">
        <f>VLOOKUP(Dp,漆包线常用规格!A:I,5,TRUE)</f>
        <v>0.14499999999999999</v>
      </c>
      <c r="D43" s="93" t="s">
        <v>52</v>
      </c>
      <c r="E43" s="96"/>
      <c r="F43" s="188" t="s">
        <v>324</v>
      </c>
      <c r="G43" s="79">
        <v>1</v>
      </c>
      <c r="H43" s="71" t="s">
        <v>328</v>
      </c>
      <c r="I43" s="129"/>
      <c r="J43" s="169"/>
      <c r="K43" s="142"/>
      <c r="L43" s="170"/>
      <c r="O43" s="158">
        <v>36</v>
      </c>
      <c r="P43" s="158">
        <f t="shared" si="100"/>
        <v>-2.8274333882308138</v>
      </c>
      <c r="Q43" s="147">
        <f t="shared" si="134"/>
        <v>0.31415926535897931</v>
      </c>
      <c r="R43" s="147">
        <f t="shared" si="4"/>
        <v>100.51368562322884</v>
      </c>
      <c r="S43" s="147">
        <f t="shared" si="5"/>
        <v>87.403204889764211</v>
      </c>
      <c r="T43" s="147">
        <f t="shared" si="6"/>
        <v>109.25400611220526</v>
      </c>
      <c r="U43" s="147">
        <f t="shared" si="7"/>
        <v>1</v>
      </c>
      <c r="V43" s="147">
        <f t="shared" si="8"/>
        <v>0</v>
      </c>
      <c r="W43" s="147">
        <f t="shared" si="9"/>
        <v>0.14326407305347225</v>
      </c>
      <c r="X43" s="147">
        <f t="shared" si="10"/>
        <v>0.1647536840114931</v>
      </c>
      <c r="Y43" s="147">
        <f t="shared" si="11"/>
        <v>0.13180294720919447</v>
      </c>
      <c r="Z43" s="147">
        <f t="shared" si="12"/>
        <v>3.9117110665626154</v>
      </c>
      <c r="AA43" s="147">
        <f t="shared" si="13"/>
        <v>3.9117110665626154</v>
      </c>
      <c r="AB43" s="147">
        <f t="shared" si="14"/>
        <v>3.7674045628778163</v>
      </c>
      <c r="AC43" s="147">
        <f t="shared" si="15"/>
        <v>3.5806922581869713</v>
      </c>
      <c r="AD43" s="147">
        <f t="shared" si="16"/>
        <v>36.665401276232259</v>
      </c>
      <c r="AE43" s="147">
        <f t="shared" si="17"/>
        <v>50.383218050627725</v>
      </c>
      <c r="AF43" s="147">
        <f t="shared" si="18"/>
        <v>2.7188383006717314</v>
      </c>
      <c r="AG43" s="147">
        <f t="shared" si="19"/>
        <v>3.1034689044791448</v>
      </c>
      <c r="AH43" s="147">
        <f t="shared" si="20"/>
        <v>2.3597289633909435</v>
      </c>
      <c r="AI43" s="147">
        <f t="shared" si="21"/>
        <v>6.6305493672343463</v>
      </c>
      <c r="AJ43" s="147">
        <f t="shared" si="22"/>
        <v>7.4305493672343461</v>
      </c>
      <c r="AK43" s="147">
        <f t="shared" si="23"/>
        <v>7.6708734673569614</v>
      </c>
      <c r="AL43" s="147">
        <f t="shared" si="24"/>
        <v>6.7404212215779147</v>
      </c>
      <c r="AM43" s="147">
        <f t="shared" si="102"/>
        <v>134.57955133298583</v>
      </c>
      <c r="AN43" s="147">
        <f t="shared" si="135"/>
        <v>130.36325058097395</v>
      </c>
      <c r="AO43" s="147">
        <f t="shared" si="136"/>
        <v>148.35868073032722</v>
      </c>
      <c r="AP43" s="147">
        <f t="shared" si="26"/>
        <v>1.4386475882729044</v>
      </c>
      <c r="AQ43" s="147">
        <f t="shared" si="27"/>
        <v>0.10878611803806752</v>
      </c>
      <c r="AR43" s="147">
        <f t="shared" si="28"/>
        <v>0.10797908877566266</v>
      </c>
      <c r="AS43" s="147">
        <f t="shared" si="29"/>
        <v>0.102627652743977</v>
      </c>
      <c r="AT43" s="147">
        <f t="shared" si="30"/>
        <v>3.8864945376074801E-3</v>
      </c>
      <c r="AU43" s="147">
        <f t="shared" si="31"/>
        <v>2.7784246861490749E-2</v>
      </c>
      <c r="AV43" s="147">
        <f t="shared" si="32"/>
        <v>2.651594386333082E-2</v>
      </c>
      <c r="AW43" s="147">
        <f t="shared" si="33"/>
        <v>2.7259277907308463E-2</v>
      </c>
      <c r="AX43" s="147">
        <f t="shared" si="103"/>
        <v>1.9902422397429023E-2</v>
      </c>
      <c r="AY43" s="147">
        <f t="shared" si="104"/>
        <v>2.1842997787364482E-2</v>
      </c>
      <c r="AZ43" s="147">
        <f t="shared" si="105"/>
        <v>1.7964266376226442E-2</v>
      </c>
      <c r="BA43" s="147">
        <f t="shared" si="106"/>
        <v>3.965338991148535E-2</v>
      </c>
      <c r="BB43" s="147">
        <f t="shared" si="107"/>
        <v>4.3689568058119119E-2</v>
      </c>
      <c r="BC43" s="147">
        <f t="shared" si="34"/>
        <v>2.1380689813528687E-2</v>
      </c>
      <c r="BD43" s="147">
        <f t="shared" si="35"/>
        <v>1.8591904185677115E-2</v>
      </c>
      <c r="BE43" s="147">
        <f t="shared" si="36"/>
        <v>2.3239880232096395E-2</v>
      </c>
      <c r="BF43" s="147">
        <f t="shared" si="37"/>
        <v>0</v>
      </c>
      <c r="BG43" s="147">
        <f t="shared" si="38"/>
        <v>0</v>
      </c>
      <c r="BH43" s="147">
        <f t="shared" si="39"/>
        <v>0</v>
      </c>
      <c r="BI43" s="147">
        <f t="shared" si="108"/>
        <v>4.1283112210957706E-2</v>
      </c>
      <c r="BJ43" s="147">
        <f t="shared" si="109"/>
        <v>4.0434901973041601E-2</v>
      </c>
      <c r="BK43" s="147">
        <f t="shared" si="110"/>
        <v>4.1204146608322834E-2</v>
      </c>
      <c r="BL43" s="147">
        <f t="shared" si="40"/>
        <v>4.1495177623206825</v>
      </c>
      <c r="BM43" s="147">
        <f t="shared" si="41"/>
        <v>3.534140021847286</v>
      </c>
      <c r="BN43" s="147">
        <f t="shared" si="42"/>
        <v>4.5017180853939047</v>
      </c>
      <c r="BO43" s="150">
        <f t="shared" si="111"/>
        <v>1.7042953538225253E-3</v>
      </c>
      <c r="BP43" s="150">
        <f t="shared" si="111"/>
        <v>1.6349812975694836E-3</v>
      </c>
      <c r="BQ43" s="150">
        <f t="shared" si="111"/>
        <v>1.697781697720162E-3</v>
      </c>
      <c r="BR43" s="147">
        <f t="shared" si="43"/>
        <v>0</v>
      </c>
      <c r="BS43" s="147">
        <f t="shared" si="44"/>
        <v>0</v>
      </c>
      <c r="BT43" s="147">
        <f t="shared" si="45"/>
        <v>0</v>
      </c>
      <c r="BU43" s="147">
        <f t="shared" si="46"/>
        <v>0.18005393371512973</v>
      </c>
      <c r="BV43" s="147">
        <f t="shared" si="47"/>
        <v>6.0017977905043249E-2</v>
      </c>
      <c r="BW43" s="147">
        <f t="shared" si="48"/>
        <v>2.5</v>
      </c>
      <c r="CA43" s="150">
        <f t="shared" si="49"/>
        <v>0</v>
      </c>
      <c r="CB43" s="150">
        <f t="shared" si="112"/>
        <v>0</v>
      </c>
      <c r="CC43" s="150">
        <f t="shared" si="113"/>
        <v>0</v>
      </c>
      <c r="CD43" s="150">
        <f t="shared" si="114"/>
        <v>0</v>
      </c>
      <c r="CE43" s="150">
        <f t="shared" si="50"/>
        <v>0</v>
      </c>
      <c r="CI43" s="152">
        <f t="shared" si="51"/>
        <v>0.17432165373438988</v>
      </c>
      <c r="CJ43" s="152">
        <f t="shared" si="52"/>
        <v>0.17432165373438988</v>
      </c>
      <c r="CK43" s="152">
        <f t="shared" si="53"/>
        <v>0.17432165373438988</v>
      </c>
      <c r="CL43" s="152">
        <f t="shared" si="54"/>
        <v>0.17432165373438988</v>
      </c>
      <c r="CM43" s="152">
        <f t="shared" si="55"/>
        <v>0.17432165373438988</v>
      </c>
      <c r="CN43" s="152">
        <f t="shared" si="56"/>
        <v>0.17432165373438988</v>
      </c>
      <c r="CO43" s="152">
        <f t="shared" si="57"/>
        <v>0.17432165373438988</v>
      </c>
      <c r="CP43" s="152">
        <f t="shared" si="58"/>
        <v>0.17432165373438988</v>
      </c>
      <c r="CQ43" s="152">
        <f t="shared" si="59"/>
        <v>0.16221493873364531</v>
      </c>
      <c r="CR43" s="152">
        <f t="shared" si="60"/>
        <v>0.13867155228467273</v>
      </c>
      <c r="CS43" s="152">
        <f t="shared" si="61"/>
        <v>0.11512816583570021</v>
      </c>
      <c r="CT43" s="152">
        <f t="shared" si="62"/>
        <v>9.1584779386727655E-2</v>
      </c>
      <c r="CU43" s="152">
        <f t="shared" si="63"/>
        <v>6.8041392937755157E-2</v>
      </c>
      <c r="CV43" s="152">
        <f t="shared" si="64"/>
        <v>5.4285697924303385E-2</v>
      </c>
      <c r="CW43" s="152">
        <f t="shared" si="65"/>
        <v>5.4285697924303385E-2</v>
      </c>
      <c r="CX43" s="152">
        <f t="shared" si="66"/>
        <v>5.4285697924303385E-2</v>
      </c>
      <c r="CY43" s="152">
        <f t="shared" si="67"/>
        <v>5.4285697924303385E-2</v>
      </c>
      <c r="CZ43" s="152">
        <f t="shared" si="68"/>
        <v>5.4285697924303385E-2</v>
      </c>
      <c r="DA43" s="152">
        <f t="shared" si="69"/>
        <v>5.4285697924303385E-2</v>
      </c>
      <c r="DC43" s="154">
        <f t="shared" si="115"/>
        <v>4.5770722185213525E-2</v>
      </c>
      <c r="DD43" s="154">
        <f t="shared" si="116"/>
        <v>4.5770722185213525E-2</v>
      </c>
      <c r="DE43" s="154">
        <f t="shared" si="117"/>
        <v>-4.4592540047888589E-10</v>
      </c>
      <c r="DF43" s="154">
        <f t="shared" si="118"/>
        <v>-4.4592540047888589E-10</v>
      </c>
      <c r="DG43" s="154">
        <f t="shared" si="119"/>
        <v>-4.4592540047888589E-10</v>
      </c>
      <c r="DH43" s="154">
        <f t="shared" si="120"/>
        <v>-4.4592540047888589E-10</v>
      </c>
      <c r="DI43" s="154">
        <f t="shared" si="121"/>
        <v>-4.4592540047888589E-10</v>
      </c>
      <c r="DJ43" s="154">
        <f t="shared" si="122"/>
        <v>-4.4592540047888589E-10</v>
      </c>
      <c r="DK43" s="154">
        <f t="shared" si="123"/>
        <v>-4.7570197384064385E-10</v>
      </c>
      <c r="DL43" s="154">
        <f t="shared" si="124"/>
        <v>-5.4669209434677571E-10</v>
      </c>
      <c r="DM43" s="154">
        <f t="shared" si="125"/>
        <v>-6.4258683362279351E-10</v>
      </c>
      <c r="DN43" s="154">
        <f t="shared" si="126"/>
        <v>-7.7927950978720439E-10</v>
      </c>
      <c r="DO43" s="154">
        <f t="shared" si="127"/>
        <v>-9.8984094858315506E-10</v>
      </c>
      <c r="DP43" s="154">
        <f t="shared" si="128"/>
        <v>-1.1754013860917845E-9</v>
      </c>
      <c r="DQ43" s="154">
        <f t="shared" si="129"/>
        <v>-1.1754013860917845E-9</v>
      </c>
      <c r="DR43" s="154">
        <f t="shared" si="130"/>
        <v>-1.1754013860917845E-9</v>
      </c>
      <c r="DS43" s="154">
        <f t="shared" si="131"/>
        <v>-1.1754013860917845E-9</v>
      </c>
      <c r="DT43" s="154">
        <f t="shared" si="132"/>
        <v>-1.1754013860917845E-9</v>
      </c>
      <c r="DU43" s="154">
        <f t="shared" si="133"/>
        <v>-1.1754013860917845E-9</v>
      </c>
      <c r="DW43" s="155">
        <f t="shared" si="70"/>
        <v>4.8531209052672497E-2</v>
      </c>
      <c r="DX43" s="155">
        <f t="shared" si="71"/>
        <v>6.6797478718705394E-2</v>
      </c>
      <c r="DY43" s="155">
        <f t="shared" si="72"/>
        <v>7.8525145762350701E-2</v>
      </c>
      <c r="DZ43" s="155">
        <f t="shared" si="73"/>
        <v>2.5514366507747684E-2</v>
      </c>
      <c r="EA43" s="156">
        <f t="shared" si="74"/>
        <v>4.8531209052672497E-2</v>
      </c>
      <c r="EB43" s="156">
        <f t="shared" si="75"/>
        <v>6.6797478718705394E-2</v>
      </c>
      <c r="EC43" s="156">
        <f t="shared" si="76"/>
        <v>-2.0231176455629607E-17</v>
      </c>
      <c r="ED43" s="156">
        <f t="shared" si="77"/>
        <v>8.2566224421915413E-2</v>
      </c>
      <c r="EE43" s="156">
        <f t="shared" si="78"/>
        <v>-4.853120905267258E-2</v>
      </c>
      <c r="EF43" s="156">
        <f t="shared" si="79"/>
        <v>6.6797478718705325E-2</v>
      </c>
      <c r="EG43" s="156">
        <f t="shared" si="80"/>
        <v>-7.8525145762350701E-2</v>
      </c>
      <c r="EH43" s="156">
        <f t="shared" si="81"/>
        <v>2.5514366507747716E-2</v>
      </c>
      <c r="EI43" s="156">
        <f t="shared" si="82"/>
        <v>-7.8525145762350673E-2</v>
      </c>
      <c r="EJ43" s="156">
        <f t="shared" si="83"/>
        <v>-2.5514366507747792E-2</v>
      </c>
      <c r="EK43" s="156">
        <f t="shared" si="84"/>
        <v>-4.8531209052672525E-2</v>
      </c>
      <c r="EL43" s="156">
        <f t="shared" si="85"/>
        <v>-6.6797478718705366E-2</v>
      </c>
      <c r="EM43" s="156">
        <f t="shared" si="86"/>
        <v>1.3402706809455154E-16</v>
      </c>
      <c r="EN43" s="156">
        <f t="shared" si="87"/>
        <v>-8.2566224421915413E-2</v>
      </c>
      <c r="EO43" s="156">
        <f t="shared" si="88"/>
        <v>4.8531209052672504E-2</v>
      </c>
      <c r="EP43" s="156">
        <f t="shared" si="89"/>
        <v>-6.6797478718705394E-2</v>
      </c>
      <c r="EQ43" s="156">
        <f t="shared" si="90"/>
        <v>7.8525145762350756E-2</v>
      </c>
      <c r="ER43" s="156">
        <f t="shared" si="91"/>
        <v>-2.5514366507747535E-2</v>
      </c>
      <c r="ES43" s="156">
        <f t="shared" si="92"/>
        <v>4.8531209052672372E-2</v>
      </c>
      <c r="ET43" s="156">
        <f t="shared" si="93"/>
        <v>6.6797478718705477E-2</v>
      </c>
      <c r="EU43" s="156">
        <f t="shared" si="94"/>
        <v>-2.7822343550485317E-17</v>
      </c>
      <c r="EV43" s="156">
        <f t="shared" si="95"/>
        <v>8.2566224421915413E-2</v>
      </c>
      <c r="EW43" s="156">
        <f t="shared" si="96"/>
        <v>-4.8531209052672421E-2</v>
      </c>
      <c r="EX43" s="156">
        <f t="shared" si="97"/>
        <v>6.679747871870545E-2</v>
      </c>
      <c r="EY43" s="156">
        <f t="shared" si="98"/>
        <v>-7.8525145762350812E-2</v>
      </c>
      <c r="EZ43" s="156">
        <f t="shared" si="99"/>
        <v>2.5514366507747362E-2</v>
      </c>
    </row>
    <row r="44" spans="1:156" ht="24.95" customHeight="1" thickBot="1" x14ac:dyDescent="0.25">
      <c r="A44" s="127"/>
      <c r="B44" s="105" t="s">
        <v>62</v>
      </c>
      <c r="C44" s="79">
        <v>1</v>
      </c>
      <c r="D44" s="106" t="s">
        <v>63</v>
      </c>
      <c r="E44" s="96"/>
      <c r="F44" s="202" t="s">
        <v>325</v>
      </c>
      <c r="G44" s="196">
        <f>ROUND(G35,0)/INT(C41/G42/C44)</f>
        <v>7.5</v>
      </c>
      <c r="H44" s="82" t="s">
        <v>329</v>
      </c>
      <c r="I44" s="129"/>
      <c r="J44" s="169"/>
      <c r="K44" s="142"/>
      <c r="L44" s="170"/>
      <c r="O44" s="158">
        <v>37</v>
      </c>
      <c r="P44" s="158">
        <f t="shared" si="100"/>
        <v>-2.8187067419708423</v>
      </c>
      <c r="Q44" s="147">
        <f t="shared" si="134"/>
        <v>0.32288591161895097</v>
      </c>
      <c r="R44" s="147">
        <f t="shared" si="4"/>
        <v>103.20940615320974</v>
      </c>
      <c r="S44" s="147">
        <f t="shared" si="5"/>
        <v>89.74730969844326</v>
      </c>
      <c r="T44" s="147">
        <f t="shared" si="6"/>
        <v>112.18413712305407</v>
      </c>
      <c r="U44" s="147">
        <f t="shared" si="7"/>
        <v>1</v>
      </c>
      <c r="V44" s="147">
        <f t="shared" si="8"/>
        <v>0</v>
      </c>
      <c r="W44" s="147">
        <f t="shared" si="9"/>
        <v>0.13952216698760814</v>
      </c>
      <c r="X44" s="147">
        <f t="shared" si="10"/>
        <v>0.16045049203574935</v>
      </c>
      <c r="Y44" s="147">
        <f t="shared" si="11"/>
        <v>0.12836039362859947</v>
      </c>
      <c r="Z44" s="147">
        <f>IF(AF47*R47/Vout&lt;2.5,2.5,AF47*R47/Vout)</f>
        <v>4.0282681250293244</v>
      </c>
      <c r="AA44" s="147">
        <f>IF(AF47*R47/Vout&lt;2.5,2.5,AF47*R47/Vout)</f>
        <v>4.0282681250293244</v>
      </c>
      <c r="AB44" s="147">
        <f t="shared" si="14"/>
        <v>3.8826920579453184</v>
      </c>
      <c r="AC44" s="147">
        <f t="shared" si="15"/>
        <v>3.6902661131219023</v>
      </c>
      <c r="AD44" s="147">
        <f t="shared" si="16"/>
        <v>38.238530546917474</v>
      </c>
      <c r="AE44" s="147">
        <f t="shared" si="17"/>
        <v>52.469395737896754</v>
      </c>
      <c r="AF44" s="147">
        <f t="shared" si="18"/>
        <v>2.72885202318112</v>
      </c>
      <c r="AG44" s="147">
        <f t="shared" si="19"/>
        <v>3.1148992556031128</v>
      </c>
      <c r="AH44" s="147">
        <f t="shared" si="20"/>
        <v>2.368420054373046</v>
      </c>
      <c r="AI44" s="147">
        <f t="shared" si="21"/>
        <v>6.7571201482104444</v>
      </c>
      <c r="AJ44" s="147">
        <f t="shared" si="22"/>
        <v>7.5571201482104442</v>
      </c>
      <c r="AK44" s="147">
        <f t="shared" si="23"/>
        <v>7.7975913135484314</v>
      </c>
      <c r="AL44" s="147">
        <f t="shared" si="24"/>
        <v>6.8586861674949482</v>
      </c>
      <c r="AM44" s="147">
        <f t="shared" si="102"/>
        <v>132.32553941024796</v>
      </c>
      <c r="AN44" s="147">
        <f t="shared" si="135"/>
        <v>128.24473094178262</v>
      </c>
      <c r="AO44" s="147">
        <f t="shared" si="136"/>
        <v>145.80051858025718</v>
      </c>
      <c r="AP44" s="147">
        <f t="shared" si="26"/>
        <v>1.5012786485064482</v>
      </c>
      <c r="AQ44" s="147">
        <f t="shared" si="27"/>
        <v>0.11211511518647736</v>
      </c>
      <c r="AR44" s="147">
        <f t="shared" si="28"/>
        <v>0.11128338977568812</v>
      </c>
      <c r="AS44" s="147">
        <f t="shared" si="29"/>
        <v>0.10576819281925699</v>
      </c>
      <c r="AT44" s="147">
        <f t="shared" si="30"/>
        <v>4.1279976133225772E-3</v>
      </c>
      <c r="AU44" s="147">
        <f t="shared" si="31"/>
        <v>2.9016471690598632E-2</v>
      </c>
      <c r="AV44" s="147">
        <f t="shared" si="32"/>
        <v>2.7705935400506473E-2</v>
      </c>
      <c r="AW44" s="147">
        <f t="shared" si="33"/>
        <v>2.84539019005518E-2</v>
      </c>
      <c r="AX44" s="147">
        <f t="shared" si="103"/>
        <v>2.0242205556190086E-2</v>
      </c>
      <c r="AY44" s="147">
        <f t="shared" si="104"/>
        <v>2.2227155414710941E-2</v>
      </c>
      <c r="AZ44" s="147">
        <f t="shared" si="105"/>
        <v>1.8261770758306671E-2</v>
      </c>
      <c r="BA44" s="147">
        <f t="shared" si="106"/>
        <v>4.0607989358582085E-2</v>
      </c>
      <c r="BB44" s="147">
        <f t="shared" si="107"/>
        <v>4.5337331846688547E-2</v>
      </c>
      <c r="BC44" s="147">
        <f t="shared" si="34"/>
        <v>2.1319252397092061E-2</v>
      </c>
      <c r="BD44" s="147">
        <f t="shared" si="35"/>
        <v>1.8538480345297443E-2</v>
      </c>
      <c r="BE44" s="147">
        <f t="shared" si="36"/>
        <v>2.3173100431621803E-2</v>
      </c>
      <c r="BF44" s="147">
        <f t="shared" si="37"/>
        <v>0</v>
      </c>
      <c r="BG44" s="147">
        <f t="shared" si="38"/>
        <v>0</v>
      </c>
      <c r="BH44" s="147">
        <f t="shared" si="39"/>
        <v>0</v>
      </c>
      <c r="BI44" s="147">
        <f t="shared" si="108"/>
        <v>4.1561457953282144E-2</v>
      </c>
      <c r="BJ44" s="147">
        <f t="shared" si="109"/>
        <v>4.0765635760008384E-2</v>
      </c>
      <c r="BK44" s="147">
        <f t="shared" si="110"/>
        <v>4.1434871189928474E-2</v>
      </c>
      <c r="BL44" s="147">
        <f t="shared" si="40"/>
        <v>4.2895333942198457</v>
      </c>
      <c r="BM44" s="147">
        <f t="shared" si="41"/>
        <v>3.6586061376074057</v>
      </c>
      <c r="BN44" s="147">
        <f t="shared" si="42"/>
        <v>4.648335271247019</v>
      </c>
      <c r="BO44" s="150">
        <f t="shared" si="111"/>
        <v>1.7273547872024395E-3</v>
      </c>
      <c r="BP44" s="150">
        <f t="shared" si="111"/>
        <v>1.6618370589176743E-3</v>
      </c>
      <c r="BQ44" s="150">
        <f t="shared" si="111"/>
        <v>1.7168485505259646E-3</v>
      </c>
      <c r="BR44" s="147">
        <f t="shared" si="43"/>
        <v>0</v>
      </c>
      <c r="BS44" s="147">
        <f t="shared" si="44"/>
        <v>0</v>
      </c>
      <c r="BT44" s="147">
        <f t="shared" si="45"/>
        <v>0</v>
      </c>
      <c r="BU44" s="147">
        <f t="shared" si="46"/>
        <v>0.18488287897377945</v>
      </c>
      <c r="BV44" s="147">
        <f t="shared" si="47"/>
        <v>6.1627626324593142E-2</v>
      </c>
      <c r="BW44" s="147">
        <f t="shared" si="48"/>
        <v>2.5</v>
      </c>
      <c r="CA44" s="150">
        <f t="shared" si="49"/>
        <v>0</v>
      </c>
      <c r="CB44" s="150">
        <f t="shared" si="112"/>
        <v>0</v>
      </c>
      <c r="CC44" s="150">
        <f t="shared" si="113"/>
        <v>0</v>
      </c>
      <c r="CD44" s="150">
        <f t="shared" si="114"/>
        <v>0</v>
      </c>
      <c r="CE44" s="150">
        <f t="shared" si="50"/>
        <v>0</v>
      </c>
      <c r="CI44" s="152">
        <f t="shared" si="51"/>
        <v>0.17915059899303956</v>
      </c>
      <c r="CJ44" s="152">
        <f t="shared" si="52"/>
        <v>0.17915059899303956</v>
      </c>
      <c r="CK44" s="152">
        <f t="shared" si="53"/>
        <v>0.17915059899303956</v>
      </c>
      <c r="CL44" s="152">
        <f t="shared" si="54"/>
        <v>0.17915059899303956</v>
      </c>
      <c r="CM44" s="152">
        <f t="shared" si="55"/>
        <v>0.17915059899303956</v>
      </c>
      <c r="CN44" s="152">
        <f t="shared" si="56"/>
        <v>0.17915059899303956</v>
      </c>
      <c r="CO44" s="152">
        <f t="shared" si="57"/>
        <v>0.17915059899303956</v>
      </c>
      <c r="CP44" s="152">
        <f t="shared" si="58"/>
        <v>0.17915059899303956</v>
      </c>
      <c r="CQ44" s="152">
        <f t="shared" si="59"/>
        <v>0.16671918870353131</v>
      </c>
      <c r="CR44" s="152">
        <f t="shared" si="60"/>
        <v>0.1425443818683472</v>
      </c>
      <c r="CS44" s="152">
        <f t="shared" si="61"/>
        <v>0.11836957503316305</v>
      </c>
      <c r="CT44" s="152">
        <f t="shared" si="62"/>
        <v>9.4194768197978923E-2</v>
      </c>
      <c r="CU44" s="152">
        <f t="shared" si="63"/>
        <v>7.0019961362794814E-2</v>
      </c>
      <c r="CV44" s="152">
        <f t="shared" si="64"/>
        <v>5.5895346343853278E-2</v>
      </c>
      <c r="CW44" s="152">
        <f t="shared" si="65"/>
        <v>5.5895346343853278E-2</v>
      </c>
      <c r="CX44" s="152">
        <f t="shared" si="66"/>
        <v>5.5895346343853278E-2</v>
      </c>
      <c r="CY44" s="152">
        <f t="shared" si="67"/>
        <v>5.5895346343853278E-2</v>
      </c>
      <c r="CZ44" s="152">
        <f t="shared" si="68"/>
        <v>5.5895346343853278E-2</v>
      </c>
      <c r="DA44" s="152">
        <f t="shared" si="69"/>
        <v>5.5895346343853278E-2</v>
      </c>
      <c r="DC44" s="154">
        <f t="shared" si="115"/>
        <v>4.7648533173435655E-2</v>
      </c>
      <c r="DD44" s="154">
        <f t="shared" si="116"/>
        <v>4.7648533173435655E-2</v>
      </c>
      <c r="DE44" s="154">
        <f t="shared" si="117"/>
        <v>-4.395189468000055E-10</v>
      </c>
      <c r="DF44" s="154">
        <f t="shared" si="118"/>
        <v>-4.395189468000055E-10</v>
      </c>
      <c r="DG44" s="154">
        <f t="shared" si="119"/>
        <v>-4.395189468000055E-10</v>
      </c>
      <c r="DH44" s="154">
        <f t="shared" si="120"/>
        <v>-4.395189468000055E-10</v>
      </c>
      <c r="DI44" s="154">
        <f t="shared" si="121"/>
        <v>-4.395189468000055E-10</v>
      </c>
      <c r="DJ44" s="154">
        <f t="shared" si="122"/>
        <v>-4.395189468000055E-10</v>
      </c>
      <c r="DK44" s="154">
        <f t="shared" si="123"/>
        <v>-4.6890104064535503E-10</v>
      </c>
      <c r="DL44" s="154">
        <f t="shared" si="124"/>
        <v>-5.3896752935560201E-10</v>
      </c>
      <c r="DM44" s="154">
        <f t="shared" si="125"/>
        <v>-6.3365231062031146E-10</v>
      </c>
      <c r="DN44" s="154">
        <f t="shared" si="126"/>
        <v>-7.6869520996036751E-10</v>
      </c>
      <c r="DO44" s="154">
        <f t="shared" si="127"/>
        <v>-9.7688789047019038E-10</v>
      </c>
      <c r="DP44" s="154">
        <f t="shared" si="128"/>
        <v>-1.1605345148755036E-9</v>
      </c>
      <c r="DQ44" s="154">
        <f t="shared" si="129"/>
        <v>-1.1605345148755036E-9</v>
      </c>
      <c r="DR44" s="154">
        <f t="shared" si="130"/>
        <v>-1.1605345148755036E-9</v>
      </c>
      <c r="DS44" s="154">
        <f t="shared" si="131"/>
        <v>-1.1605345148755036E-9</v>
      </c>
      <c r="DT44" s="154">
        <f t="shared" si="132"/>
        <v>-1.1605345148755036E-9</v>
      </c>
      <c r="DU44" s="154">
        <f t="shared" si="133"/>
        <v>-1.1605345148755036E-9</v>
      </c>
      <c r="DW44" s="155">
        <f t="shared" si="70"/>
        <v>4.7081338000856385E-2</v>
      </c>
      <c r="DX44" s="155">
        <f t="shared" si="71"/>
        <v>6.850377187322515E-2</v>
      </c>
      <c r="DY44" s="155">
        <f t="shared" si="72"/>
        <v>7.8827427443910567E-2</v>
      </c>
      <c r="DZ44" s="155">
        <f t="shared" si="73"/>
        <v>2.637528827112175E-2</v>
      </c>
      <c r="EA44" s="156">
        <f t="shared" si="74"/>
        <v>4.7081338000856385E-2</v>
      </c>
      <c r="EB44" s="156">
        <f t="shared" si="75"/>
        <v>6.850377187322515E-2</v>
      </c>
      <c r="EC44" s="156">
        <f t="shared" si="76"/>
        <v>-3.6257706678646563E-3</v>
      </c>
      <c r="ED44" s="156">
        <f t="shared" si="77"/>
        <v>8.3043801309151372E-2</v>
      </c>
      <c r="EE44" s="156">
        <f t="shared" si="78"/>
        <v>-5.287267641414567E-2</v>
      </c>
      <c r="EF44" s="156">
        <f t="shared" si="79"/>
        <v>6.4139685356375126E-2</v>
      </c>
      <c r="EG44" s="156">
        <f t="shared" si="80"/>
        <v>-8.0826223123288674E-2</v>
      </c>
      <c r="EH44" s="156">
        <f t="shared" si="81"/>
        <v>1.9404659348571746E-2</v>
      </c>
      <c r="EI44" s="156">
        <f t="shared" si="82"/>
        <v>-7.6228707444382274E-2</v>
      </c>
      <c r="EJ44" s="156">
        <f t="shared" si="83"/>
        <v>-3.3145185324094009E-2</v>
      </c>
      <c r="EK44" s="156">
        <f t="shared" si="84"/>
        <v>-4.0931682176891457E-2</v>
      </c>
      <c r="EL44" s="156">
        <f t="shared" si="85"/>
        <v>-7.2346503322411548E-2</v>
      </c>
      <c r="EM44" s="156">
        <f t="shared" si="86"/>
        <v>1.0849717699511405E-2</v>
      </c>
      <c r="EN44" s="156">
        <f t="shared" si="87"/>
        <v>-8.241178783797054E-2</v>
      </c>
      <c r="EO44" s="156">
        <f t="shared" si="88"/>
        <v>5.8261621834528349E-2</v>
      </c>
      <c r="EP44" s="156">
        <f t="shared" si="89"/>
        <v>-5.9287457105362242E-2</v>
      </c>
      <c r="EQ44" s="156">
        <f t="shared" si="90"/>
        <v>8.2209882440490684E-2</v>
      </c>
      <c r="ER44" s="156">
        <f t="shared" si="91"/>
        <v>-1.2286349251525452E-2</v>
      </c>
      <c r="ES44" s="156">
        <f t="shared" si="92"/>
        <v>3.4470511536334868E-2</v>
      </c>
      <c r="ET44" s="156">
        <f t="shared" si="93"/>
        <v>7.5638634197301338E-2</v>
      </c>
      <c r="EU44" s="156">
        <f t="shared" si="94"/>
        <v>-1.7991091828226315E-2</v>
      </c>
      <c r="EV44" s="156">
        <f t="shared" si="95"/>
        <v>8.1152570899744675E-2</v>
      </c>
      <c r="EW44" s="156">
        <f t="shared" si="96"/>
        <v>-6.320716113342123E-2</v>
      </c>
      <c r="EX44" s="156">
        <f t="shared" si="97"/>
        <v>5.39840155070321E-2</v>
      </c>
      <c r="EY44" s="156">
        <f t="shared" si="98"/>
        <v>-8.2967874912636352E-2</v>
      </c>
      <c r="EZ44" s="156">
        <f t="shared" si="99"/>
        <v>5.0745326179744091E-3</v>
      </c>
    </row>
    <row r="45" spans="1:156" ht="24.95" customHeight="1" thickBot="1" x14ac:dyDescent="0.25">
      <c r="A45" s="127"/>
      <c r="B45" s="108" t="s">
        <v>56</v>
      </c>
      <c r="C45" s="196">
        <f>ROUND(G34,0)/INT(C41/C43/C44)</f>
        <v>5.882352941176471</v>
      </c>
      <c r="D45" s="197" t="s">
        <v>57</v>
      </c>
      <c r="E45" s="96"/>
      <c r="F45" s="201" t="s">
        <v>326</v>
      </c>
      <c r="G45" s="185">
        <f>CEILING(G44,1)*G42</f>
        <v>1.456</v>
      </c>
      <c r="H45" s="71" t="s">
        <v>327</v>
      </c>
      <c r="I45" s="195"/>
      <c r="J45" s="169"/>
      <c r="K45" s="142"/>
      <c r="L45" s="170"/>
      <c r="O45" s="158"/>
      <c r="P45" s="158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BR45" s="147"/>
      <c r="BS45" s="147"/>
      <c r="BW45" s="147"/>
      <c r="CA45" s="150"/>
      <c r="CB45" s="150"/>
      <c r="CC45" s="150"/>
      <c r="CW45" s="152"/>
      <c r="CX45" s="152"/>
      <c r="CY45" s="152"/>
      <c r="CZ45" s="152"/>
      <c r="DA45" s="152"/>
    </row>
    <row r="46" spans="1:156" ht="24.95" customHeight="1" thickBot="1" x14ac:dyDescent="0.25">
      <c r="A46" s="127"/>
      <c r="B46" s="109" t="s">
        <v>59</v>
      </c>
      <c r="C46" s="63">
        <f>CEILING(C45,1)*C43</f>
        <v>0.86999999999999988</v>
      </c>
      <c r="D46" s="106" t="s">
        <v>52</v>
      </c>
      <c r="E46" s="104"/>
      <c r="F46" s="198" t="s">
        <v>64</v>
      </c>
      <c r="G46" s="63">
        <f>IF((C46+G41+G45)&lt;C42,(C46+G41+G45),绕不下)</f>
        <v>2.476</v>
      </c>
      <c r="H46" s="106" t="s">
        <v>52</v>
      </c>
      <c r="I46" s="195"/>
      <c r="J46" s="169"/>
      <c r="K46" s="142"/>
      <c r="L46" s="170"/>
      <c r="O46" s="158"/>
      <c r="P46" s="158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BR46" s="147"/>
      <c r="BS46" s="147"/>
      <c r="BW46" s="147"/>
      <c r="CA46" s="150"/>
      <c r="CB46" s="150"/>
      <c r="CC46" s="150"/>
      <c r="CW46" s="152"/>
      <c r="CX46" s="152"/>
      <c r="CY46" s="152"/>
      <c r="CZ46" s="152"/>
      <c r="DA46" s="152"/>
    </row>
    <row r="47" spans="1:156" ht="24.95" customHeight="1" x14ac:dyDescent="0.2">
      <c r="A47" s="127"/>
      <c r="B47" s="234" t="s">
        <v>294</v>
      </c>
      <c r="C47" s="232"/>
      <c r="D47" s="232"/>
      <c r="E47" s="232"/>
      <c r="F47" s="232"/>
      <c r="G47" s="232"/>
      <c r="H47" s="233"/>
      <c r="I47" s="56"/>
      <c r="J47" s="169"/>
      <c r="K47" s="142"/>
      <c r="L47" s="170"/>
      <c r="O47" s="158">
        <v>38</v>
      </c>
      <c r="P47" s="158">
        <f t="shared" si="100"/>
        <v>-2.8099800957108703</v>
      </c>
      <c r="Q47" s="147">
        <f t="shared" si="134"/>
        <v>0.33161255787892258</v>
      </c>
      <c r="R47" s="147">
        <f t="shared" si="4"/>
        <v>105.8972668873206</v>
      </c>
      <c r="S47" s="147">
        <f t="shared" si="5"/>
        <v>92.084579902017907</v>
      </c>
      <c r="T47" s="147">
        <f t="shared" si="6"/>
        <v>115.10572487752239</v>
      </c>
      <c r="U47" s="147">
        <f t="shared" si="7"/>
        <v>1</v>
      </c>
      <c r="V47" s="147">
        <f t="shared" si="8"/>
        <v>0</v>
      </c>
      <c r="W47" s="147">
        <f t="shared" si="9"/>
        <v>0.13598084656256748</v>
      </c>
      <c r="X47" s="147">
        <f t="shared" si="10"/>
        <v>0.1563779735469526</v>
      </c>
      <c r="Y47" s="147">
        <f t="shared" si="11"/>
        <v>0.12510237883756209</v>
      </c>
      <c r="Z47" s="147">
        <f t="shared" si="12"/>
        <v>4.1452175940868905</v>
      </c>
      <c r="AA47" s="147">
        <f t="shared" si="13"/>
        <v>4.1452175940868905</v>
      </c>
      <c r="AB47" s="147">
        <f t="shared" si="14"/>
        <v>3.9983844384676441</v>
      </c>
      <c r="AC47" s="147">
        <f t="shared" si="15"/>
        <v>3.8002247874170454</v>
      </c>
      <c r="AD47" s="147">
        <f t="shared" si="16"/>
        <v>39.827914345041286</v>
      </c>
      <c r="AE47" s="147">
        <f t="shared" si="17"/>
        <v>54.574313850143227</v>
      </c>
      <c r="AF47" s="147">
        <f t="shared" si="18"/>
        <v>2.7388365491124698</v>
      </c>
      <c r="AG47" s="147">
        <f t="shared" si="19"/>
        <v>3.1262962797462013</v>
      </c>
      <c r="AH47" s="147">
        <f t="shared" si="20"/>
        <v>2.377085805116705</v>
      </c>
      <c r="AI47" s="147">
        <f t="shared" si="21"/>
        <v>6.8840541431993607</v>
      </c>
      <c r="AJ47" s="147">
        <f t="shared" si="22"/>
        <v>7.6840541431993605</v>
      </c>
      <c r="AK47" s="147">
        <f t="shared" si="23"/>
        <v>7.9246807182138452</v>
      </c>
      <c r="AL47" s="147">
        <f t="shared" si="24"/>
        <v>6.9773105925337502</v>
      </c>
      <c r="AM47" s="147">
        <f t="shared" si="102"/>
        <v>130.13963480268197</v>
      </c>
      <c r="AN47" s="147">
        <f t="shared" si="135"/>
        <v>126.18804915403473</v>
      </c>
      <c r="AO47" s="147">
        <f t="shared" si="136"/>
        <v>143.32169777135556</v>
      </c>
      <c r="AP47" s="147">
        <f t="shared" si="26"/>
        <v>1.5646160565710596</v>
      </c>
      <c r="AQ47" s="147">
        <f t="shared" si="27"/>
        <v>0.11545580365079058</v>
      </c>
      <c r="AR47" s="147">
        <f t="shared" si="28"/>
        <v>0.11459929535964944</v>
      </c>
      <c r="AS47" s="147">
        <f t="shared" si="29"/>
        <v>0.10891976235611071</v>
      </c>
      <c r="AT47" s="147">
        <f t="shared" si="30"/>
        <v>4.3776661656427249E-3</v>
      </c>
      <c r="AU47" s="147">
        <f t="shared" si="31"/>
        <v>3.0263121129238593E-2</v>
      </c>
      <c r="AV47" s="147">
        <f t="shared" si="32"/>
        <v>2.8910440956803011E-2</v>
      </c>
      <c r="AW47" s="147">
        <f t="shared" si="33"/>
        <v>2.9661827735815952E-2</v>
      </c>
      <c r="AX47" s="147">
        <f t="shared" si="103"/>
        <v>2.0576024644867869E-2</v>
      </c>
      <c r="AY47" s="147">
        <f t="shared" si="104"/>
        <v>2.2604781409108893E-2</v>
      </c>
      <c r="AZ47" s="147">
        <f t="shared" si="105"/>
        <v>1.8553826546753603E-2</v>
      </c>
      <c r="BA47" s="147">
        <f t="shared" si="106"/>
        <v>4.1557125512101077E-2</v>
      </c>
      <c r="BB47" s="147">
        <f t="shared" si="107"/>
        <v>4.6997278242278444E-2</v>
      </c>
      <c r="BC47" s="147">
        <f t="shared" si="34"/>
        <v>2.1256191437044551E-2</v>
      </c>
      <c r="BD47" s="147">
        <f t="shared" si="35"/>
        <v>1.8483644727864828E-2</v>
      </c>
      <c r="BE47" s="147">
        <f t="shared" si="36"/>
        <v>2.3104555909831032E-2</v>
      </c>
      <c r="BF47" s="147">
        <f t="shared" si="37"/>
        <v>0</v>
      </c>
      <c r="BG47" s="147">
        <f t="shared" si="38"/>
        <v>0</v>
      </c>
      <c r="BH47" s="147">
        <f t="shared" si="39"/>
        <v>0</v>
      </c>
      <c r="BI47" s="147">
        <f t="shared" si="108"/>
        <v>4.183221608191242E-2</v>
      </c>
      <c r="BJ47" s="147">
        <f t="shared" si="109"/>
        <v>4.1088426136973721E-2</v>
      </c>
      <c r="BK47" s="147">
        <f t="shared" si="110"/>
        <v>4.1658382456584639E-2</v>
      </c>
      <c r="BL47" s="147">
        <f t="shared" si="40"/>
        <v>4.4299173509143444</v>
      </c>
      <c r="BM47" s="147">
        <f t="shared" si="41"/>
        <v>3.7836104596583175</v>
      </c>
      <c r="BN47" s="147">
        <f t="shared" si="42"/>
        <v>4.7951183098902366</v>
      </c>
      <c r="BO47" s="150">
        <f t="shared" si="111"/>
        <v>1.7499343023238121E-3</v>
      </c>
      <c r="BP47" s="150">
        <f t="shared" si="111"/>
        <v>1.6882587624135453E-3</v>
      </c>
      <c r="BQ47" s="150">
        <f t="shared" si="111"/>
        <v>1.7354208288990788E-3</v>
      </c>
      <c r="BR47" s="147">
        <f t="shared" si="43"/>
        <v>0</v>
      </c>
      <c r="BS47" s="147">
        <f t="shared" si="44"/>
        <v>0</v>
      </c>
      <c r="BT47" s="147">
        <f t="shared" si="45"/>
        <v>0</v>
      </c>
      <c r="BU47" s="147">
        <f t="shared" si="46"/>
        <v>0.18969774468539205</v>
      </c>
      <c r="BV47" s="147">
        <f t="shared" si="47"/>
        <v>6.3232581561797355E-2</v>
      </c>
      <c r="BW47" s="147">
        <f t="shared" si="48"/>
        <v>2.5</v>
      </c>
      <c r="CA47" s="150">
        <f t="shared" si="49"/>
        <v>0</v>
      </c>
      <c r="CB47" s="150">
        <f t="shared" si="112"/>
        <v>0</v>
      </c>
      <c r="CC47" s="150">
        <f t="shared" si="113"/>
        <v>0</v>
      </c>
      <c r="CD47" s="150">
        <f t="shared" si="114"/>
        <v>0</v>
      </c>
      <c r="CE47" s="150">
        <f t="shared" si="50"/>
        <v>0</v>
      </c>
      <c r="CI47" s="152">
        <f t="shared" si="51"/>
        <v>0.18396546470465219</v>
      </c>
      <c r="CJ47" s="152">
        <f t="shared" si="52"/>
        <v>0.18396546470465219</v>
      </c>
      <c r="CK47" s="152">
        <f t="shared" si="53"/>
        <v>0.18396546470465219</v>
      </c>
      <c r="CL47" s="152">
        <f t="shared" si="54"/>
        <v>0.18396546470465219</v>
      </c>
      <c r="CM47" s="152">
        <f t="shared" si="55"/>
        <v>0.18396546470465219</v>
      </c>
      <c r="CN47" s="152">
        <f t="shared" si="56"/>
        <v>0.18396546470465219</v>
      </c>
      <c r="CO47" s="152">
        <f t="shared" si="57"/>
        <v>0.18396546470465219</v>
      </c>
      <c r="CP47" s="152">
        <f t="shared" si="58"/>
        <v>0.18396546470465219</v>
      </c>
      <c r="CQ47" s="152">
        <f t="shared" si="59"/>
        <v>0.17121030582640398</v>
      </c>
      <c r="CR47" s="152">
        <f t="shared" si="60"/>
        <v>0.14640591961014532</v>
      </c>
      <c r="CS47" s="152">
        <f t="shared" si="61"/>
        <v>0.12160153339388668</v>
      </c>
      <c r="CT47" s="152">
        <f t="shared" si="62"/>
        <v>9.6797147177628037E-2</v>
      </c>
      <c r="CU47" s="152">
        <f t="shared" si="63"/>
        <v>7.1992760961369417E-2</v>
      </c>
      <c r="CV47" s="152">
        <f t="shared" si="64"/>
        <v>5.7500301581057484E-2</v>
      </c>
      <c r="CW47" s="152">
        <f t="shared" si="65"/>
        <v>5.7500301581057484E-2</v>
      </c>
      <c r="CX47" s="152">
        <f t="shared" si="66"/>
        <v>5.7500301581057484E-2</v>
      </c>
      <c r="CY47" s="152">
        <f t="shared" si="67"/>
        <v>5.7500301581057484E-2</v>
      </c>
      <c r="CZ47" s="152">
        <f t="shared" si="68"/>
        <v>5.7500301581057484E-2</v>
      </c>
      <c r="DA47" s="152">
        <f t="shared" si="69"/>
        <v>5.7500301581057484E-2</v>
      </c>
      <c r="DC47" s="154">
        <f t="shared" si="115"/>
        <v>4.9535975449307594E-2</v>
      </c>
      <c r="DD47" s="154">
        <f t="shared" si="116"/>
        <v>4.9535975449307594E-2</v>
      </c>
      <c r="DE47" s="154">
        <f t="shared" si="117"/>
        <v>-4.3331213914031108E-10</v>
      </c>
      <c r="DF47" s="154">
        <f t="shared" si="118"/>
        <v>-4.3331213914031108E-10</v>
      </c>
      <c r="DG47" s="154">
        <f t="shared" si="119"/>
        <v>-4.3331213914031108E-10</v>
      </c>
      <c r="DH47" s="154">
        <f t="shared" si="120"/>
        <v>-4.3331213914031108E-10</v>
      </c>
      <c r="DI47" s="154">
        <f t="shared" si="121"/>
        <v>-4.3331213914031108E-10</v>
      </c>
      <c r="DJ47" s="154">
        <f t="shared" si="122"/>
        <v>-4.3331213914031108E-10</v>
      </c>
      <c r="DK47" s="154">
        <f t="shared" si="123"/>
        <v>-4.6231112829970238E-10</v>
      </c>
      <c r="DL47" s="154">
        <f t="shared" si="124"/>
        <v>-5.3148015581828633E-10</v>
      </c>
      <c r="DM47" s="154">
        <f t="shared" si="125"/>
        <v>-6.249882422082593E-10</v>
      </c>
      <c r="DN47" s="154">
        <f t="shared" si="126"/>
        <v>-7.5842472965690226E-10</v>
      </c>
      <c r="DO47" s="154">
        <f t="shared" si="127"/>
        <v>-9.643064724025754E-10</v>
      </c>
      <c r="DP47" s="154">
        <f t="shared" si="128"/>
        <v>-1.1460816195084281E-9</v>
      </c>
      <c r="DQ47" s="154">
        <f t="shared" si="129"/>
        <v>-1.1460816195084281E-9</v>
      </c>
      <c r="DR47" s="154">
        <f t="shared" si="130"/>
        <v>-1.1460816195084281E-9</v>
      </c>
      <c r="DS47" s="154">
        <f t="shared" si="131"/>
        <v>-1.1460816195084281E-9</v>
      </c>
      <c r="DT47" s="154">
        <f t="shared" si="132"/>
        <v>-1.1460816195084281E-9</v>
      </c>
      <c r="DU47" s="154">
        <f t="shared" si="133"/>
        <v>-1.1460816195084281E-9</v>
      </c>
      <c r="DW47" s="155">
        <f t="shared" si="70"/>
        <v>4.5566915598785736E-2</v>
      </c>
      <c r="DX47" s="155">
        <f t="shared" si="71"/>
        <v>7.0166896839666398E-2</v>
      </c>
      <c r="DY47" s="155">
        <f t="shared" si="72"/>
        <v>7.9106274727865328E-2</v>
      </c>
      <c r="DZ47" s="155">
        <f t="shared" si="73"/>
        <v>2.7238474773282444E-2</v>
      </c>
      <c r="EA47" s="156">
        <f t="shared" si="74"/>
        <v>4.5566915598785736E-2</v>
      </c>
      <c r="EB47" s="156">
        <f t="shared" si="75"/>
        <v>7.0166896839666398E-2</v>
      </c>
      <c r="EC47" s="156">
        <f t="shared" si="76"/>
        <v>-7.2918357267993013E-3</v>
      </c>
      <c r="ED47" s="156">
        <f t="shared" si="77"/>
        <v>8.3346063740458803E-2</v>
      </c>
      <c r="EE47" s="156">
        <f t="shared" si="78"/>
        <v>-5.7059005531288752E-2</v>
      </c>
      <c r="EF47" s="156">
        <f t="shared" si="79"/>
        <v>6.1188292156879223E-2</v>
      </c>
      <c r="EG47" s="156">
        <f t="shared" si="80"/>
        <v>-8.263438417072265E-2</v>
      </c>
      <c r="EH47" s="156">
        <f t="shared" si="81"/>
        <v>1.3088000688442496E-2</v>
      </c>
      <c r="EI47" s="156">
        <f t="shared" si="82"/>
        <v>-7.3174561157108242E-2</v>
      </c>
      <c r="EJ47" s="156">
        <f t="shared" si="83"/>
        <v>-4.0561321585469517E-2</v>
      </c>
      <c r="EK47" s="156">
        <f t="shared" si="84"/>
        <v>-3.2690297993785478E-2</v>
      </c>
      <c r="EL47" s="156">
        <f t="shared" si="85"/>
        <v>-7.7013515868143256E-2</v>
      </c>
      <c r="EM47" s="156">
        <f t="shared" si="86"/>
        <v>2.1653948441685951E-2</v>
      </c>
      <c r="EN47" s="156">
        <f t="shared" si="87"/>
        <v>-8.081363576884816E-2</v>
      </c>
      <c r="EO47" s="156">
        <f t="shared" si="88"/>
        <v>6.6817386453973532E-2</v>
      </c>
      <c r="EP47" s="156">
        <f t="shared" si="89"/>
        <v>-5.0350512179675032E-2</v>
      </c>
      <c r="EQ47" s="156">
        <f t="shared" si="90"/>
        <v>8.3651689665568504E-2</v>
      </c>
      <c r="ER47" s="156">
        <f t="shared" si="91"/>
        <v>1.4601456744679268E-3</v>
      </c>
      <c r="ES47" s="156">
        <f t="shared" si="92"/>
        <v>1.8820402226333049E-2</v>
      </c>
      <c r="ET47" s="156">
        <f t="shared" si="93"/>
        <v>8.1520118187685953E-2</v>
      </c>
      <c r="EU47" s="156">
        <f t="shared" si="94"/>
        <v>-3.5358116890598507E-2</v>
      </c>
      <c r="EV47" s="156">
        <f t="shared" si="95"/>
        <v>7.5825726368073915E-2</v>
      </c>
      <c r="EW47" s="156">
        <f t="shared" si="96"/>
        <v>-7.4545554900483174E-2</v>
      </c>
      <c r="EX47" s="156">
        <f t="shared" si="97"/>
        <v>3.7982857368480019E-2</v>
      </c>
      <c r="EY47" s="156">
        <f t="shared" si="98"/>
        <v>-8.2127280899723459E-2</v>
      </c>
      <c r="EZ47" s="156">
        <f t="shared" si="99"/>
        <v>-1.5963926249928803E-2</v>
      </c>
    </row>
    <row r="48" spans="1:156" ht="24.95" customHeight="1" x14ac:dyDescent="0.2">
      <c r="A48" s="127"/>
      <c r="B48" s="46" t="s">
        <v>303</v>
      </c>
      <c r="C48" s="74">
        <v>0</v>
      </c>
      <c r="D48" s="48" t="s">
        <v>300</v>
      </c>
      <c r="E48" s="144"/>
      <c r="F48" s="145" t="s">
        <v>301</v>
      </c>
      <c r="G48" s="146">
        <f>IF(OR(RTH=0,RTH=60),130,IF(OR(RTH=15,RTH=120),140,IF(OR(RTH=30,C48="悬空"),150)))</f>
        <v>130</v>
      </c>
      <c r="H48" s="48" t="s">
        <v>302</v>
      </c>
      <c r="I48" s="56"/>
      <c r="J48" s="169"/>
      <c r="K48" s="142"/>
      <c r="L48" s="170"/>
      <c r="O48" s="158">
        <v>39</v>
      </c>
      <c r="P48" s="158">
        <f t="shared" si="100"/>
        <v>-2.8012534494508987</v>
      </c>
      <c r="Q48" s="147">
        <f t="shared" si="134"/>
        <v>0.34033920413889424</v>
      </c>
      <c r="R48" s="147">
        <f t="shared" si="4"/>
        <v>108.57706313456005</v>
      </c>
      <c r="S48" s="147">
        <f t="shared" si="5"/>
        <v>94.414837508313084</v>
      </c>
      <c r="T48" s="147">
        <f t="shared" si="6"/>
        <v>118.01854688539136</v>
      </c>
      <c r="U48" s="147">
        <f t="shared" si="7"/>
        <v>1</v>
      </c>
      <c r="V48" s="147">
        <f t="shared" si="8"/>
        <v>0</v>
      </c>
      <c r="W48" s="147">
        <f t="shared" si="9"/>
        <v>0.13262469608478925</v>
      </c>
      <c r="X48" s="147">
        <f t="shared" si="10"/>
        <v>0.15251840049750762</v>
      </c>
      <c r="Y48" s="147">
        <f t="shared" si="11"/>
        <v>0.12201472039800609</v>
      </c>
      <c r="Z48" s="147">
        <f t="shared" si="12"/>
        <v>4.2625437932324628</v>
      </c>
      <c r="AA48" s="147">
        <f t="shared" si="13"/>
        <v>4.2625437932324628</v>
      </c>
      <c r="AB48" s="147">
        <f t="shared" si="14"/>
        <v>4.11446631848486</v>
      </c>
      <c r="AC48" s="147">
        <f t="shared" si="15"/>
        <v>3.9105536576395528</v>
      </c>
      <c r="AD48" s="147">
        <f t="shared" si="16"/>
        <v>41.432924681085794</v>
      </c>
      <c r="AE48" s="147">
        <f t="shared" si="17"/>
        <v>56.697207500550775</v>
      </c>
      <c r="AF48" s="147">
        <f t="shared" si="18"/>
        <v>2.7487911181054754</v>
      </c>
      <c r="AG48" s="147">
        <f t="shared" si="19"/>
        <v>3.1376591089808978</v>
      </c>
      <c r="AH48" s="147">
        <f t="shared" si="20"/>
        <v>2.3857255556914505</v>
      </c>
      <c r="AI48" s="147">
        <f t="shared" si="21"/>
        <v>7.0113349113379382</v>
      </c>
      <c r="AJ48" s="147">
        <f t="shared" si="22"/>
        <v>7.811334911337938</v>
      </c>
      <c r="AK48" s="147">
        <f t="shared" si="23"/>
        <v>8.052125427465759</v>
      </c>
      <c r="AL48" s="147">
        <f t="shared" si="24"/>
        <v>7.0962792133310026</v>
      </c>
      <c r="AM48" s="147">
        <f t="shared" si="102"/>
        <v>128.01909165980419</v>
      </c>
      <c r="AN48" s="147">
        <f t="shared" si="135"/>
        <v>124.19081260073335</v>
      </c>
      <c r="AO48" s="147">
        <f t="shared" si="136"/>
        <v>140.9189196109152</v>
      </c>
      <c r="AP48" s="147">
        <f t="shared" si="26"/>
        <v>1.6286337282979975</v>
      </c>
      <c r="AQ48" s="147">
        <f t="shared" si="27"/>
        <v>0.11880773915197478</v>
      </c>
      <c r="AR48" s="147">
        <f t="shared" si="28"/>
        <v>0.1179263645443961</v>
      </c>
      <c r="AS48" s="147">
        <f t="shared" si="29"/>
        <v>0.11208194222648135</v>
      </c>
      <c r="AT48" s="147">
        <f t="shared" si="30"/>
        <v>4.6355424848859355E-3</v>
      </c>
      <c r="AU48" s="147">
        <f t="shared" si="31"/>
        <v>3.1523672020084499E-2</v>
      </c>
      <c r="AV48" s="147">
        <f t="shared" si="32"/>
        <v>3.0128942237528638E-2</v>
      </c>
      <c r="AW48" s="147">
        <f t="shared" si="33"/>
        <v>3.0882553020757302E-2</v>
      </c>
      <c r="AX48" s="147">
        <f t="shared" si="103"/>
        <v>2.0904087575935443E-2</v>
      </c>
      <c r="AY48" s="147">
        <f t="shared" si="104"/>
        <v>2.2976090923746351E-2</v>
      </c>
      <c r="AZ48" s="147">
        <f t="shared" si="105"/>
        <v>1.8840630833614907E-2</v>
      </c>
      <c r="BA48" s="147">
        <f t="shared" si="106"/>
        <v>4.2500877434698554E-2</v>
      </c>
      <c r="BB48" s="147">
        <f t="shared" si="107"/>
        <v>4.8668927168493241E-2</v>
      </c>
      <c r="BC48" s="147">
        <f t="shared" si="34"/>
        <v>2.119151173572242E-2</v>
      </c>
      <c r="BD48" s="147">
        <f t="shared" si="35"/>
        <v>1.8427401509323843E-2</v>
      </c>
      <c r="BE48" s="147">
        <f t="shared" si="36"/>
        <v>2.3034251886654811E-2</v>
      </c>
      <c r="BF48" s="147">
        <f t="shared" si="37"/>
        <v>0</v>
      </c>
      <c r="BG48" s="147">
        <f t="shared" si="38"/>
        <v>0</v>
      </c>
      <c r="BH48" s="147">
        <f t="shared" si="39"/>
        <v>0</v>
      </c>
      <c r="BI48" s="147">
        <f t="shared" si="108"/>
        <v>4.2095599311657864E-2</v>
      </c>
      <c r="BJ48" s="147">
        <f t="shared" si="109"/>
        <v>4.1403492433070191E-2</v>
      </c>
      <c r="BK48" s="147">
        <f t="shared" si="110"/>
        <v>4.1874882720269721E-2</v>
      </c>
      <c r="BL48" s="147">
        <f t="shared" si="40"/>
        <v>4.5706165441490185</v>
      </c>
      <c r="BM48" s="147">
        <f t="shared" si="41"/>
        <v>3.9091040103449926</v>
      </c>
      <c r="BN48" s="147">
        <f t="shared" si="42"/>
        <v>4.9420128096424163</v>
      </c>
      <c r="BO48" s="150">
        <f t="shared" si="111"/>
        <v>1.7720394814076501E-3</v>
      </c>
      <c r="BP48" s="150">
        <f t="shared" si="111"/>
        <v>1.7142491856553005E-3</v>
      </c>
      <c r="BQ48" s="150">
        <f t="shared" si="111"/>
        <v>1.7535058028363437E-3</v>
      </c>
      <c r="BR48" s="147">
        <f t="shared" si="43"/>
        <v>0</v>
      </c>
      <c r="BS48" s="147">
        <f t="shared" si="44"/>
        <v>0</v>
      </c>
      <c r="BT48" s="147">
        <f t="shared" si="45"/>
        <v>0</v>
      </c>
      <c r="BU48" s="147">
        <f t="shared" si="46"/>
        <v>0.19449816417930221</v>
      </c>
      <c r="BV48" s="147">
        <f t="shared" si="47"/>
        <v>6.4832721393100742E-2</v>
      </c>
      <c r="BW48" s="147">
        <f t="shared" si="48"/>
        <v>2.5</v>
      </c>
      <c r="CA48" s="150">
        <f t="shared" si="49"/>
        <v>0</v>
      </c>
      <c r="CB48" s="150">
        <f t="shared" si="112"/>
        <v>0</v>
      </c>
      <c r="CC48" s="150">
        <f t="shared" si="113"/>
        <v>0</v>
      </c>
      <c r="CD48" s="150">
        <f t="shared" si="114"/>
        <v>0</v>
      </c>
      <c r="CE48" s="150">
        <f t="shared" si="50"/>
        <v>0</v>
      </c>
      <c r="CI48" s="152">
        <f t="shared" si="51"/>
        <v>0.18876588419856236</v>
      </c>
      <c r="CJ48" s="152">
        <f t="shared" si="52"/>
        <v>0.18876588419856236</v>
      </c>
      <c r="CK48" s="152">
        <f t="shared" si="53"/>
        <v>0.18876588419856236</v>
      </c>
      <c r="CL48" s="152">
        <f t="shared" si="54"/>
        <v>0.18876588419856236</v>
      </c>
      <c r="CM48" s="152">
        <f t="shared" si="55"/>
        <v>0.18876588419856236</v>
      </c>
      <c r="CN48" s="152">
        <f t="shared" si="56"/>
        <v>0.18876588419856236</v>
      </c>
      <c r="CO48" s="152">
        <f t="shared" si="57"/>
        <v>0.18876588419856236</v>
      </c>
      <c r="CP48" s="152">
        <f t="shared" si="58"/>
        <v>0.18876588419856236</v>
      </c>
      <c r="CQ48" s="152">
        <f t="shared" si="59"/>
        <v>0.17568794808630636</v>
      </c>
      <c r="CR48" s="152">
        <f t="shared" si="60"/>
        <v>0.15025587143901767</v>
      </c>
      <c r="CS48" s="152">
        <f t="shared" si="61"/>
        <v>0.12482379479172896</v>
      </c>
      <c r="CT48" s="152">
        <f t="shared" si="62"/>
        <v>9.9391718144440228E-2</v>
      </c>
      <c r="CU48" s="152">
        <f t="shared" si="63"/>
        <v>7.3959641497151563E-2</v>
      </c>
      <c r="CV48" s="152">
        <f t="shared" si="64"/>
        <v>5.9100441412360878E-2</v>
      </c>
      <c r="CW48" s="152">
        <f t="shared" si="65"/>
        <v>5.9100441412360878E-2</v>
      </c>
      <c r="CX48" s="152">
        <f t="shared" si="66"/>
        <v>5.9100441412360878E-2</v>
      </c>
      <c r="CY48" s="152">
        <f t="shared" si="67"/>
        <v>5.9100441412360878E-2</v>
      </c>
      <c r="CZ48" s="152">
        <f t="shared" si="68"/>
        <v>5.9100441412360878E-2</v>
      </c>
      <c r="DA48" s="152">
        <f t="shared" si="69"/>
        <v>5.9100441412360878E-2</v>
      </c>
      <c r="DC48" s="154">
        <f t="shared" si="115"/>
        <v>5.1432145077472104E-2</v>
      </c>
      <c r="DD48" s="154">
        <f t="shared" si="116"/>
        <v>5.1432145077472104E-2</v>
      </c>
      <c r="DE48" s="154">
        <f t="shared" si="117"/>
        <v>-4.2729629721547459E-10</v>
      </c>
      <c r="DF48" s="154">
        <f t="shared" si="118"/>
        <v>-4.2729629721547459E-10</v>
      </c>
      <c r="DG48" s="154">
        <f t="shared" si="119"/>
        <v>-4.2729629721547459E-10</v>
      </c>
      <c r="DH48" s="154">
        <f t="shared" si="120"/>
        <v>-4.2729629721547459E-10</v>
      </c>
      <c r="DI48" s="154">
        <f t="shared" si="121"/>
        <v>-4.2729629721547459E-10</v>
      </c>
      <c r="DJ48" s="154">
        <f t="shared" si="122"/>
        <v>-4.2729629721547459E-10</v>
      </c>
      <c r="DK48" s="154">
        <f t="shared" si="123"/>
        <v>-4.5592310570078797E-10</v>
      </c>
      <c r="DL48" s="154">
        <f t="shared" si="124"/>
        <v>-5.2421982756970794E-10</v>
      </c>
      <c r="DM48" s="154">
        <f t="shared" si="125"/>
        <v>-6.1658324052363843E-10</v>
      </c>
      <c r="DN48" s="154">
        <f t="shared" si="126"/>
        <v>-7.4845515567308859E-10</v>
      </c>
      <c r="DO48" s="154">
        <f t="shared" si="127"/>
        <v>-9.5208195293410774E-10</v>
      </c>
      <c r="DP48" s="154">
        <f t="shared" si="128"/>
        <v>-1.1320268231886741E-9</v>
      </c>
      <c r="DQ48" s="154">
        <f t="shared" si="129"/>
        <v>-1.1320268231886741E-9</v>
      </c>
      <c r="DR48" s="154">
        <f t="shared" si="130"/>
        <v>-1.1320268231886741E-9</v>
      </c>
      <c r="DS48" s="154">
        <f t="shared" si="131"/>
        <v>-1.1320268231886741E-9</v>
      </c>
      <c r="DT48" s="154">
        <f t="shared" si="132"/>
        <v>-1.1320268231886741E-9</v>
      </c>
      <c r="DU48" s="154">
        <f t="shared" si="133"/>
        <v>-1.1320268231886741E-9</v>
      </c>
      <c r="DW48" s="155">
        <f t="shared" si="70"/>
        <v>4.3989780442397812E-2</v>
      </c>
      <c r="DX48" s="155">
        <f t="shared" si="71"/>
        <v>7.1784797431351965E-2</v>
      </c>
      <c r="DY48" s="155">
        <f t="shared" si="72"/>
        <v>7.9362117007120092E-2</v>
      </c>
      <c r="DZ48" s="155">
        <f t="shared" si="73"/>
        <v>2.8103599587575613E-2</v>
      </c>
      <c r="EA48" s="156">
        <f t="shared" si="74"/>
        <v>4.3989780442397812E-2</v>
      </c>
      <c r="EB48" s="156">
        <f t="shared" si="75"/>
        <v>7.1784797431351965E-2</v>
      </c>
      <c r="EC48" s="156">
        <f t="shared" si="76"/>
        <v>-1.0989156574743496E-2</v>
      </c>
      <c r="ED48" s="156">
        <f t="shared" si="77"/>
        <v>8.3470931247988198E-2</v>
      </c>
      <c r="EE48" s="156">
        <f t="shared" si="78"/>
        <v>-6.1070137746158215E-2</v>
      </c>
      <c r="EF48" s="156">
        <f t="shared" si="79"/>
        <v>5.7953396805501073E-2</v>
      </c>
      <c r="EG48" s="156">
        <f t="shared" si="80"/>
        <v>-8.3931665255352117E-2</v>
      </c>
      <c r="EH48" s="156">
        <f t="shared" si="81"/>
        <v>6.6055653122285693E-3</v>
      </c>
      <c r="EI48" s="156">
        <f t="shared" si="82"/>
        <v>-6.9384171636952263E-2</v>
      </c>
      <c r="EJ48" s="156">
        <f t="shared" si="83"/>
        <v>-4.7686419994423454E-2</v>
      </c>
      <c r="EK48" s="156">
        <f t="shared" si="84"/>
        <v>-2.3911592298037226E-2</v>
      </c>
      <c r="EL48" s="156">
        <f t="shared" si="85"/>
        <v>-8.0724182742243022E-2</v>
      </c>
      <c r="EM48" s="156">
        <f t="shared" si="86"/>
        <v>3.2218576864101539E-2</v>
      </c>
      <c r="EN48" s="156">
        <f t="shared" si="87"/>
        <v>-7.7782525225673804E-2</v>
      </c>
      <c r="EO48" s="156">
        <f t="shared" si="88"/>
        <v>7.3988666085692462E-2</v>
      </c>
      <c r="EP48" s="156">
        <f t="shared" si="89"/>
        <v>-4.017256795987157E-2</v>
      </c>
      <c r="EQ48" s="156">
        <f t="shared" si="90"/>
        <v>8.2781409220066826E-2</v>
      </c>
      <c r="ER48" s="156">
        <f t="shared" si="91"/>
        <v>1.5342627322933792E-2</v>
      </c>
      <c r="ES48" s="156">
        <f t="shared" si="92"/>
        <v>2.203868654340262E-3</v>
      </c>
      <c r="ET48" s="156">
        <f t="shared" si="93"/>
        <v>8.4162348402269632E-2</v>
      </c>
      <c r="EU48" s="156">
        <f t="shared" si="94"/>
        <v>-5.1252354383886992E-2</v>
      </c>
      <c r="EV48" s="156">
        <f t="shared" si="95"/>
        <v>6.6793368650930163E-2</v>
      </c>
      <c r="EW48" s="156">
        <f t="shared" si="96"/>
        <v>-8.1864989103538593E-2</v>
      </c>
      <c r="EX48" s="156">
        <f t="shared" si="97"/>
        <v>1.9654044996084308E-2</v>
      </c>
      <c r="EY48" s="156">
        <f t="shared" si="98"/>
        <v>-7.5989736949181014E-2</v>
      </c>
      <c r="EZ48" s="156">
        <f t="shared" si="99"/>
        <v>-3.6245245260928705E-2</v>
      </c>
    </row>
    <row r="49" spans="1:156" ht="24.95" customHeight="1" x14ac:dyDescent="0.2">
      <c r="A49" s="127"/>
      <c r="B49" s="60" t="s">
        <v>65</v>
      </c>
      <c r="C49" s="58">
        <f>IF(RTH&lt;40,4.5,9)</f>
        <v>4.5</v>
      </c>
      <c r="D49" s="93" t="s">
        <v>36</v>
      </c>
      <c r="E49" s="142"/>
      <c r="F49" s="60" t="s">
        <v>269</v>
      </c>
      <c r="G49" s="141">
        <v>0.4</v>
      </c>
      <c r="H49" s="93" t="s">
        <v>66</v>
      </c>
      <c r="I49" s="59"/>
      <c r="J49" s="169"/>
      <c r="K49" s="142"/>
      <c r="L49" s="170"/>
      <c r="O49" s="158">
        <v>40</v>
      </c>
      <c r="P49" s="158">
        <f t="shared" si="100"/>
        <v>-2.7925268031909272</v>
      </c>
      <c r="Q49" s="147">
        <f t="shared" si="134"/>
        <v>0.3490658503988659</v>
      </c>
      <c r="R49" s="147">
        <f t="shared" si="4"/>
        <v>111.24859081806862</v>
      </c>
      <c r="S49" s="147">
        <f t="shared" si="5"/>
        <v>96.737905059190098</v>
      </c>
      <c r="T49" s="147">
        <f t="shared" si="6"/>
        <v>120.92238132398762</v>
      </c>
      <c r="U49" s="147">
        <f t="shared" si="7"/>
        <v>1</v>
      </c>
      <c r="V49" s="147">
        <f t="shared" si="8"/>
        <v>0</v>
      </c>
      <c r="W49" s="147">
        <f t="shared" si="9"/>
        <v>0.12943984183628149</v>
      </c>
      <c r="X49" s="147">
        <f t="shared" si="10"/>
        <v>0.14885581811172374</v>
      </c>
      <c r="Y49" s="147">
        <f t="shared" si="11"/>
        <v>0.11908465448937899</v>
      </c>
      <c r="Z49" s="147">
        <f t="shared" si="12"/>
        <v>4.3802308656716864</v>
      </c>
      <c r="AA49" s="147">
        <f t="shared" si="13"/>
        <v>4.3802308656716864</v>
      </c>
      <c r="AB49" s="147">
        <f t="shared" si="14"/>
        <v>4.2309221338198419</v>
      </c>
      <c r="AC49" s="147">
        <f t="shared" si="15"/>
        <v>4.021237930971826</v>
      </c>
      <c r="AD49" s="147">
        <f t="shared" si="16"/>
        <v>43.052951719532913</v>
      </c>
      <c r="AE49" s="147">
        <f t="shared" si="17"/>
        <v>58.837335495955841</v>
      </c>
      <c r="AF49" s="147">
        <f t="shared" si="18"/>
        <v>2.7587149720811666</v>
      </c>
      <c r="AG49" s="147">
        <f t="shared" si="19"/>
        <v>3.148986877983762</v>
      </c>
      <c r="AH49" s="147">
        <f t="shared" si="20"/>
        <v>2.3943386481468258</v>
      </c>
      <c r="AI49" s="147">
        <f t="shared" si="21"/>
        <v>7.1389458377528534</v>
      </c>
      <c r="AJ49" s="147">
        <f t="shared" si="22"/>
        <v>7.9389458377528532</v>
      </c>
      <c r="AK49" s="147">
        <f t="shared" si="23"/>
        <v>8.1799090118036037</v>
      </c>
      <c r="AL49" s="147">
        <f t="shared" si="24"/>
        <v>7.2155765791186512</v>
      </c>
      <c r="AM49" s="147">
        <f t="shared" si="102"/>
        <v>125.9613077651445</v>
      </c>
      <c r="AN49" s="147">
        <f t="shared" si="135"/>
        <v>122.25074857886568</v>
      </c>
      <c r="AO49" s="147">
        <f t="shared" si="136"/>
        <v>138.58906340124315</v>
      </c>
      <c r="AP49" s="147">
        <f t="shared" si="26"/>
        <v>1.6933062543942059</v>
      </c>
      <c r="AQ49" s="147">
        <f t="shared" si="27"/>
        <v>0.12217047226486709</v>
      </c>
      <c r="AR49" s="147">
        <f t="shared" si="28"/>
        <v>0.12126415123882338</v>
      </c>
      <c r="AS49" s="147">
        <f t="shared" si="29"/>
        <v>0.115254308447508</v>
      </c>
      <c r="AT49" s="147">
        <f t="shared" si="30"/>
        <v>4.901664791890744E-3</v>
      </c>
      <c r="AU49" s="147">
        <f t="shared" si="31"/>
        <v>3.2797614938521916E-2</v>
      </c>
      <c r="AV49" s="147">
        <f t="shared" si="32"/>
        <v>3.1360933819892321E-2</v>
      </c>
      <c r="AW49" s="147">
        <f t="shared" si="33"/>
        <v>3.211558915316267E-2</v>
      </c>
      <c r="AX49" s="147">
        <f t="shared" si="103"/>
        <v>2.1226590902068319E-2</v>
      </c>
      <c r="AY49" s="147">
        <f t="shared" si="104"/>
        <v>2.3341287810773353E-2</v>
      </c>
      <c r="AZ49" s="147">
        <f t="shared" si="105"/>
        <v>1.9122369644021611E-2</v>
      </c>
      <c r="BA49" s="147">
        <f t="shared" si="106"/>
        <v>4.3439317483853462E-2</v>
      </c>
      <c r="BB49" s="147">
        <f t="shared" si="107"/>
        <v>5.0351809663155868E-2</v>
      </c>
      <c r="BC49" s="147">
        <f t="shared" si="34"/>
        <v>2.1125218218735347E-2</v>
      </c>
      <c r="BD49" s="147">
        <f t="shared" si="35"/>
        <v>1.8369754972813342E-2</v>
      </c>
      <c r="BE49" s="147">
        <f t="shared" si="36"/>
        <v>2.2962193716016679E-2</v>
      </c>
      <c r="BF49" s="147">
        <f t="shared" si="37"/>
        <v>0</v>
      </c>
      <c r="BG49" s="147">
        <f t="shared" si="38"/>
        <v>0</v>
      </c>
      <c r="BH49" s="147">
        <f t="shared" si="39"/>
        <v>0</v>
      </c>
      <c r="BI49" s="147">
        <f t="shared" si="108"/>
        <v>4.2351809120803663E-2</v>
      </c>
      <c r="BJ49" s="147">
        <f t="shared" si="109"/>
        <v>4.1711042783586699E-2</v>
      </c>
      <c r="BK49" s="147">
        <f t="shared" si="110"/>
        <v>4.2084563360038289E-2</v>
      </c>
      <c r="BL49" s="147">
        <f t="shared" si="40"/>
        <v>4.7115790832852333</v>
      </c>
      <c r="BM49" s="147">
        <f t="shared" si="41"/>
        <v>4.0350388967184267</v>
      </c>
      <c r="BN49" s="147">
        <f t="shared" si="42"/>
        <v>5.0889656184760677</v>
      </c>
      <c r="BO49" s="150">
        <f t="shared" si="111"/>
        <v>1.7936757358049883E-3</v>
      </c>
      <c r="BP49" s="150">
        <f t="shared" si="111"/>
        <v>1.7398110900942001E-3</v>
      </c>
      <c r="BQ49" s="150">
        <f t="shared" si="111"/>
        <v>1.7711104732050773E-3</v>
      </c>
      <c r="BR49" s="147">
        <f t="shared" si="43"/>
        <v>0</v>
      </c>
      <c r="BS49" s="147">
        <f t="shared" si="44"/>
        <v>0</v>
      </c>
      <c r="BT49" s="147">
        <f t="shared" si="45"/>
        <v>0</v>
      </c>
      <c r="BU49" s="147">
        <f t="shared" si="46"/>
        <v>0.19928377188497989</v>
      </c>
      <c r="BV49" s="147">
        <f t="shared" si="47"/>
        <v>6.642792396165996E-2</v>
      </c>
      <c r="BW49" s="147">
        <f t="shared" si="48"/>
        <v>2.5</v>
      </c>
      <c r="CA49" s="150">
        <f t="shared" si="49"/>
        <v>0</v>
      </c>
      <c r="CB49" s="150">
        <f t="shared" si="112"/>
        <v>0</v>
      </c>
      <c r="CC49" s="150">
        <f t="shared" si="113"/>
        <v>0</v>
      </c>
      <c r="CD49" s="150">
        <f t="shared" si="114"/>
        <v>0</v>
      </c>
      <c r="CE49" s="150">
        <f t="shared" si="50"/>
        <v>0</v>
      </c>
      <c r="CI49" s="152">
        <f t="shared" si="51"/>
        <v>0.19355149190424006</v>
      </c>
      <c r="CJ49" s="152">
        <f t="shared" si="52"/>
        <v>0.19355149190424006</v>
      </c>
      <c r="CK49" s="152">
        <f t="shared" si="53"/>
        <v>0.19355149190424006</v>
      </c>
      <c r="CL49" s="152">
        <f t="shared" si="54"/>
        <v>0.19355149190424006</v>
      </c>
      <c r="CM49" s="152">
        <f t="shared" si="55"/>
        <v>0.19355149190424006</v>
      </c>
      <c r="CN49" s="152">
        <f t="shared" si="56"/>
        <v>0.19355149190424006</v>
      </c>
      <c r="CO49" s="152">
        <f t="shared" si="57"/>
        <v>0.19355149190424006</v>
      </c>
      <c r="CP49" s="152">
        <f t="shared" si="58"/>
        <v>0.19355149190424006</v>
      </c>
      <c r="CQ49" s="152">
        <f t="shared" si="59"/>
        <v>0.18015177449344452</v>
      </c>
      <c r="CR49" s="152">
        <f t="shared" si="60"/>
        <v>0.15409394416622671</v>
      </c>
      <c r="CS49" s="152">
        <f t="shared" si="61"/>
        <v>0.1280361138390089</v>
      </c>
      <c r="CT49" s="152">
        <f t="shared" si="62"/>
        <v>0.10197828351179108</v>
      </c>
      <c r="CU49" s="152">
        <f t="shared" si="63"/>
        <v>7.5920453184573342E-2</v>
      </c>
      <c r="CV49" s="152">
        <f t="shared" si="64"/>
        <v>6.0695643980920103E-2</v>
      </c>
      <c r="CW49" s="152">
        <f t="shared" si="65"/>
        <v>6.0695643980920103E-2</v>
      </c>
      <c r="CX49" s="152">
        <f t="shared" si="66"/>
        <v>6.0695643980920103E-2</v>
      </c>
      <c r="CY49" s="152">
        <f t="shared" si="67"/>
        <v>6.0695643980920103E-2</v>
      </c>
      <c r="CZ49" s="152">
        <f t="shared" si="68"/>
        <v>6.0695643980920103E-2</v>
      </c>
      <c r="DA49" s="152">
        <f t="shared" si="69"/>
        <v>6.0695643980920103E-2</v>
      </c>
      <c r="DC49" s="154">
        <f t="shared" si="115"/>
        <v>5.3336179817636269E-2</v>
      </c>
      <c r="DD49" s="154">
        <f t="shared" si="116"/>
        <v>5.3336179817636269E-2</v>
      </c>
      <c r="DE49" s="154">
        <f t="shared" si="117"/>
        <v>5.3336179817636269E-2</v>
      </c>
      <c r="DF49" s="154">
        <f t="shared" si="118"/>
        <v>-4.2146324134059597E-10</v>
      </c>
      <c r="DG49" s="154">
        <f t="shared" si="119"/>
        <v>-4.2146324134059597E-10</v>
      </c>
      <c r="DH49" s="154">
        <f t="shared" si="120"/>
        <v>-4.2146324134059597E-10</v>
      </c>
      <c r="DI49" s="154">
        <f t="shared" si="121"/>
        <v>-4.2146324134059597E-10</v>
      </c>
      <c r="DJ49" s="154">
        <f t="shared" si="122"/>
        <v>-4.2146324134059597E-10</v>
      </c>
      <c r="DK49" s="154">
        <f t="shared" si="123"/>
        <v>-4.4972836595470044E-10</v>
      </c>
      <c r="DL49" s="154">
        <f t="shared" si="124"/>
        <v>-5.1717697459274262E-10</v>
      </c>
      <c r="DM49" s="154">
        <f t="shared" si="125"/>
        <v>-6.0842655474515899E-10</v>
      </c>
      <c r="DN49" s="154">
        <f t="shared" si="126"/>
        <v>-7.3877428160839373E-10</v>
      </c>
      <c r="DO49" s="154">
        <f t="shared" si="127"/>
        <v>-9.4020037006185792E-10</v>
      </c>
      <c r="DP49" s="154">
        <f t="shared" si="128"/>
        <v>-1.1183550625087534E-9</v>
      </c>
      <c r="DQ49" s="154">
        <f t="shared" si="129"/>
        <v>-1.1183550625087534E-9</v>
      </c>
      <c r="DR49" s="154">
        <f t="shared" si="130"/>
        <v>-1.1183550625087534E-9</v>
      </c>
      <c r="DS49" s="154">
        <f t="shared" si="131"/>
        <v>-1.1183550625087534E-9</v>
      </c>
      <c r="DT49" s="154">
        <f t="shared" si="132"/>
        <v>-1.1183550625087534E-9</v>
      </c>
      <c r="DU49" s="154">
        <f t="shared" si="133"/>
        <v>-1.1183550625087534E-9</v>
      </c>
      <c r="DW49" s="155">
        <f t="shared" si="70"/>
        <v>4.2351809120803635E-2</v>
      </c>
      <c r="DX49" s="155">
        <f t="shared" si="71"/>
        <v>7.3355485189690955E-2</v>
      </c>
      <c r="DY49" s="155">
        <f t="shared" si="72"/>
        <v>7.9595365015505071E-2</v>
      </c>
      <c r="DZ49" s="155">
        <f t="shared" si="73"/>
        <v>2.8970343651197272E-2</v>
      </c>
      <c r="EA49" s="156">
        <f t="shared" si="74"/>
        <v>4.2351809120803635E-2</v>
      </c>
      <c r="EB49" s="156">
        <f t="shared" si="75"/>
        <v>7.3355485189690955E-2</v>
      </c>
      <c r="EC49" s="156">
        <f t="shared" si="76"/>
        <v>-1.4708628949450485E-2</v>
      </c>
      <c r="ED49" s="156">
        <f t="shared" si="77"/>
        <v>8.3416779952521183E-2</v>
      </c>
      <c r="EE49" s="156">
        <f t="shared" si="78"/>
        <v>-6.4886736066054634E-2</v>
      </c>
      <c r="EF49" s="156">
        <f t="shared" si="79"/>
        <v>5.4446436301323876E-2</v>
      </c>
      <c r="EG49" s="156">
        <f t="shared" si="80"/>
        <v>-8.4703618241607326E-2</v>
      </c>
      <c r="EH49" s="156">
        <f t="shared" si="81"/>
        <v>-3.6321077454856185E-17</v>
      </c>
      <c r="EI49" s="156">
        <f t="shared" si="82"/>
        <v>-6.4886736066054579E-2</v>
      </c>
      <c r="EJ49" s="156">
        <f t="shared" si="83"/>
        <v>-5.4446436301323932E-2</v>
      </c>
      <c r="EK49" s="156">
        <f t="shared" si="84"/>
        <v>-1.4708628949450476E-2</v>
      </c>
      <c r="EL49" s="156">
        <f t="shared" si="85"/>
        <v>-8.3416779952521183E-2</v>
      </c>
      <c r="EM49" s="156">
        <f t="shared" si="86"/>
        <v>4.2351809120803642E-2</v>
      </c>
      <c r="EN49" s="156">
        <f t="shared" si="87"/>
        <v>-7.3355485189690942E-2</v>
      </c>
      <c r="EO49" s="156">
        <f t="shared" si="88"/>
        <v>7.9595365015505126E-2</v>
      </c>
      <c r="EP49" s="156">
        <f t="shared" si="89"/>
        <v>-2.8970343651197064E-2</v>
      </c>
      <c r="EQ49" s="156">
        <f t="shared" si="90"/>
        <v>7.9595365015505001E-2</v>
      </c>
      <c r="ER49" s="156">
        <f t="shared" si="91"/>
        <v>2.8970343651197446E-2</v>
      </c>
      <c r="ES49" s="156">
        <f t="shared" si="92"/>
        <v>-1.470862894945062E-2</v>
      </c>
      <c r="ET49" s="156">
        <f t="shared" si="93"/>
        <v>8.341677995252117E-2</v>
      </c>
      <c r="EU49" s="156">
        <f t="shared" si="94"/>
        <v>-6.4886736066054856E-2</v>
      </c>
      <c r="EV49" s="156">
        <f t="shared" si="95"/>
        <v>5.444643630132362E-2</v>
      </c>
      <c r="EW49" s="156">
        <f t="shared" si="96"/>
        <v>-8.4703618241607326E-2</v>
      </c>
      <c r="EX49" s="156">
        <f t="shared" si="97"/>
        <v>-1.0896323236456855E-16</v>
      </c>
      <c r="EY49" s="156">
        <f t="shared" si="98"/>
        <v>-6.4886736066054371E-2</v>
      </c>
      <c r="EZ49" s="156">
        <f t="shared" si="99"/>
        <v>-5.4446436301324189E-2</v>
      </c>
    </row>
    <row r="50" spans="1:156" ht="24.95" customHeight="1" thickBot="1" x14ac:dyDescent="0.25">
      <c r="A50" s="127"/>
      <c r="B50" s="105" t="s">
        <v>67</v>
      </c>
      <c r="C50" s="128">
        <v>1.2</v>
      </c>
      <c r="D50" s="106" t="s">
        <v>36</v>
      </c>
      <c r="E50" s="142"/>
      <c r="F50" s="208" t="s">
        <v>276</v>
      </c>
      <c r="G50" s="209">
        <v>1.5</v>
      </c>
      <c r="H50" s="175" t="s">
        <v>277</v>
      </c>
      <c r="I50" s="183"/>
      <c r="J50" s="169"/>
      <c r="K50" s="142"/>
      <c r="L50" s="170"/>
      <c r="O50" s="158">
        <v>41</v>
      </c>
      <c r="P50" s="158">
        <f t="shared" si="100"/>
        <v>-2.7838001569309556</v>
      </c>
      <c r="Q50" s="147">
        <f t="shared" si="134"/>
        <v>0.3577924966588375</v>
      </c>
      <c r="R50" s="147">
        <f t="shared" si="4"/>
        <v>113.91164649066994</v>
      </c>
      <c r="S50" s="147">
        <f t="shared" si="5"/>
        <v>99.053605644060809</v>
      </c>
      <c r="T50" s="147">
        <f t="shared" si="6"/>
        <v>123.81700705507602</v>
      </c>
      <c r="U50" s="147">
        <f t="shared" si="7"/>
        <v>1</v>
      </c>
      <c r="V50" s="147">
        <f t="shared" si="8"/>
        <v>0</v>
      </c>
      <c r="W50" s="147">
        <f t="shared" si="9"/>
        <v>0.12641376403227961</v>
      </c>
      <c r="X50" s="147">
        <f t="shared" si="10"/>
        <v>0.14537582863712156</v>
      </c>
      <c r="Y50" s="147">
        <f t="shared" si="11"/>
        <v>0.11630066290969723</v>
      </c>
      <c r="Z50" s="147">
        <f>IF(AF52*R52/Vout&lt;2.5,2.5,AF52*R52/Vout)</f>
        <v>4.4982627816347573</v>
      </c>
      <c r="AA50" s="147">
        <f>IF(AF52*R52/Vout&lt;2.5,2.5,AF52*R52/Vout)</f>
        <v>4.4982627816347573</v>
      </c>
      <c r="AB50" s="147">
        <f t="shared" si="14"/>
        <v>4.347736145311786</v>
      </c>
      <c r="AC50" s="147">
        <f t="shared" si="15"/>
        <v>4.1322626482847618</v>
      </c>
      <c r="AD50" s="147">
        <f t="shared" si="16"/>
        <v>44.687402320045713</v>
      </c>
      <c r="AE50" s="147">
        <f t="shared" si="17"/>
        <v>60.993978260853957</v>
      </c>
      <c r="AF50" s="147">
        <f t="shared" si="18"/>
        <v>2.7686073552996415</v>
      </c>
      <c r="AG50" s="147">
        <f t="shared" si="19"/>
        <v>3.1602787241013277</v>
      </c>
      <c r="AH50" s="147">
        <f t="shared" si="20"/>
        <v>2.4029244265624938</v>
      </c>
      <c r="AI50" s="147">
        <f t="shared" si="21"/>
        <v>7.2668701369343989</v>
      </c>
      <c r="AJ50" s="147">
        <f t="shared" si="22"/>
        <v>8.0668701369343996</v>
      </c>
      <c r="AK50" s="147">
        <f t="shared" si="23"/>
        <v>8.308014869413114</v>
      </c>
      <c r="AL50" s="147">
        <f t="shared" si="24"/>
        <v>7.3351870748472559</v>
      </c>
      <c r="AM50" s="147">
        <f t="shared" si="102"/>
        <v>123.96381533669062</v>
      </c>
      <c r="AN50" s="147">
        <f t="shared" si="135"/>
        <v>120.36569694664509</v>
      </c>
      <c r="AO50" s="147">
        <f t="shared" si="136"/>
        <v>136.32917467491086</v>
      </c>
      <c r="AP50" s="147">
        <f t="shared" si="26"/>
        <v>1.7586088511850875</v>
      </c>
      <c r="AQ50" s="147">
        <f t="shared" si="27"/>
        <v>0.12554354851154331</v>
      </c>
      <c r="AR50" s="147">
        <f t="shared" si="28"/>
        <v>0.12461220433654932</v>
      </c>
      <c r="AS50" s="147">
        <f t="shared" si="29"/>
        <v>0.11843643226960922</v>
      </c>
      <c r="AT50" s="147">
        <f t="shared" si="30"/>
        <v>5.1760671565379748E-3</v>
      </c>
      <c r="AU50" s="147">
        <f t="shared" si="31"/>
        <v>3.4084453189328782E-2</v>
      </c>
      <c r="AV50" s="147">
        <f t="shared" si="32"/>
        <v>3.2605922251305888E-2</v>
      </c>
      <c r="AW50" s="147">
        <f t="shared" si="33"/>
        <v>3.3360460291275762E-2</v>
      </c>
      <c r="AX50" s="147">
        <f t="shared" si="103"/>
        <v>2.1543720545845125E-2</v>
      </c>
      <c r="AY50" s="147">
        <f t="shared" si="104"/>
        <v>2.37005653166328E-2</v>
      </c>
      <c r="AZ50" s="147">
        <f t="shared" si="105"/>
        <v>1.9399218669653672E-2</v>
      </c>
      <c r="BA50" s="147">
        <f t="shared" si="106"/>
        <v>4.4372511672039934E-2</v>
      </c>
      <c r="BB50" s="147">
        <f t="shared" si="107"/>
        <v>5.2045466852178278E-2</v>
      </c>
      <c r="BC50" s="147">
        <f t="shared" si="34"/>
        <v>2.1057315934591304E-2</v>
      </c>
      <c r="BD50" s="147">
        <f t="shared" si="35"/>
        <v>1.8310709508340264E-2</v>
      </c>
      <c r="BE50" s="147">
        <f t="shared" si="36"/>
        <v>2.2888386885425327E-2</v>
      </c>
      <c r="BF50" s="147">
        <f t="shared" si="37"/>
        <v>0</v>
      </c>
      <c r="BG50" s="147">
        <f t="shared" si="38"/>
        <v>0</v>
      </c>
      <c r="BH50" s="147">
        <f t="shared" si="39"/>
        <v>0</v>
      </c>
      <c r="BI50" s="147">
        <f t="shared" si="108"/>
        <v>4.2601036480436429E-2</v>
      </c>
      <c r="BJ50" s="147">
        <f t="shared" si="109"/>
        <v>4.2011274824973063E-2</v>
      </c>
      <c r="BK50" s="147">
        <f t="shared" si="110"/>
        <v>4.2287605555079003E-2</v>
      </c>
      <c r="BL50" s="147">
        <f t="shared" si="40"/>
        <v>4.8527542076956083</v>
      </c>
      <c r="BM50" s="147">
        <f t="shared" si="41"/>
        <v>4.1613682491171415</v>
      </c>
      <c r="BN50" s="147">
        <f t="shared" si="42"/>
        <v>5.2359247553554891</v>
      </c>
      <c r="BO50" s="150">
        <f t="shared" si="111"/>
        <v>1.8148483092074754E-3</v>
      </c>
      <c r="BP50" s="150">
        <f t="shared" si="111"/>
        <v>1.7649472124194154E-3</v>
      </c>
      <c r="BQ50" s="150">
        <f t="shared" si="111"/>
        <v>1.7882415835819485E-3</v>
      </c>
      <c r="BR50" s="147">
        <f t="shared" si="43"/>
        <v>0</v>
      </c>
      <c r="BS50" s="147">
        <f t="shared" si="44"/>
        <v>0</v>
      </c>
      <c r="BT50" s="147">
        <f t="shared" si="45"/>
        <v>0</v>
      </c>
      <c r="BU50" s="147">
        <f t="shared" si="46"/>
        <v>0.20405420335986998</v>
      </c>
      <c r="BV50" s="147">
        <f t="shared" si="47"/>
        <v>6.8018067786623337E-2</v>
      </c>
      <c r="BW50" s="147">
        <f t="shared" si="48"/>
        <v>2.5</v>
      </c>
      <c r="CA50" s="150">
        <f t="shared" si="49"/>
        <v>0</v>
      </c>
      <c r="CB50" s="150">
        <f t="shared" si="112"/>
        <v>0</v>
      </c>
      <c r="CC50" s="150">
        <f t="shared" si="113"/>
        <v>0</v>
      </c>
      <c r="CD50" s="150">
        <f t="shared" si="114"/>
        <v>0</v>
      </c>
      <c r="CE50" s="150">
        <f t="shared" si="50"/>
        <v>0</v>
      </c>
      <c r="CI50" s="152">
        <f t="shared" si="51"/>
        <v>0.1983219233791301</v>
      </c>
      <c r="CJ50" s="152">
        <f t="shared" si="52"/>
        <v>0.1983219233791301</v>
      </c>
      <c r="CK50" s="152">
        <f t="shared" si="53"/>
        <v>0.1983219233791301</v>
      </c>
      <c r="CL50" s="152">
        <f t="shared" si="54"/>
        <v>0.1983219233791301</v>
      </c>
      <c r="CM50" s="152">
        <f t="shared" si="55"/>
        <v>0.1983219233791301</v>
      </c>
      <c r="CN50" s="152">
        <f t="shared" si="56"/>
        <v>0.1983219233791301</v>
      </c>
      <c r="CO50" s="152">
        <f t="shared" si="57"/>
        <v>0.1983219233791301</v>
      </c>
      <c r="CP50" s="152">
        <f t="shared" si="58"/>
        <v>0.1983219233791301</v>
      </c>
      <c r="CQ50" s="152">
        <f t="shared" si="59"/>
        <v>0.18460144511015503</v>
      </c>
      <c r="CR50" s="152">
        <f t="shared" si="60"/>
        <v>0.15791984550767452</v>
      </c>
      <c r="CS50" s="152">
        <f t="shared" si="61"/>
        <v>0.13123824590519409</v>
      </c>
      <c r="CT50" s="152">
        <f t="shared" si="62"/>
        <v>0.10455664630271361</v>
      </c>
      <c r="CU50" s="152">
        <f t="shared" si="63"/>
        <v>7.7875046700233166E-2</v>
      </c>
      <c r="CV50" s="152">
        <f t="shared" si="64"/>
        <v>6.2285787805883466E-2</v>
      </c>
      <c r="CW50" s="152">
        <f t="shared" si="65"/>
        <v>6.2285787805883466E-2</v>
      </c>
      <c r="CX50" s="152">
        <f t="shared" si="66"/>
        <v>6.2285787805883466E-2</v>
      </c>
      <c r="CY50" s="152">
        <f t="shared" si="67"/>
        <v>6.2285787805883466E-2</v>
      </c>
      <c r="CZ50" s="152">
        <f t="shared" si="68"/>
        <v>6.2285787805883466E-2</v>
      </c>
      <c r="DA50" s="152">
        <f t="shared" si="69"/>
        <v>6.2285787805883466E-2</v>
      </c>
      <c r="DC50" s="154">
        <f t="shared" si="115"/>
        <v>5.5247256250479014E-2</v>
      </c>
      <c r="DD50" s="154">
        <f t="shared" si="116"/>
        <v>5.5247256250479014E-2</v>
      </c>
      <c r="DE50" s="154">
        <f t="shared" si="117"/>
        <v>5.5247256250479014E-2</v>
      </c>
      <c r="DF50" s="154">
        <f t="shared" si="118"/>
        <v>-4.158052566931473E-10</v>
      </c>
      <c r="DG50" s="154">
        <f t="shared" si="119"/>
        <v>-4.158052566931473E-10</v>
      </c>
      <c r="DH50" s="154">
        <f t="shared" si="120"/>
        <v>-4.158052566931473E-10</v>
      </c>
      <c r="DI50" s="154">
        <f t="shared" si="121"/>
        <v>-4.158052566931473E-10</v>
      </c>
      <c r="DJ50" s="154">
        <f t="shared" si="122"/>
        <v>-4.158052566931473E-10</v>
      </c>
      <c r="DK50" s="154">
        <f t="shared" si="123"/>
        <v>-4.4371878911517842E-10</v>
      </c>
      <c r="DL50" s="154">
        <f t="shared" si="124"/>
        <v>-5.1034256248703013E-10</v>
      </c>
      <c r="DM50" s="154">
        <f t="shared" si="125"/>
        <v>-6.0050802690751181E-10</v>
      </c>
      <c r="DN50" s="154">
        <f t="shared" si="126"/>
        <v>-7.2937055983349107E-10</v>
      </c>
      <c r="DO50" s="154">
        <f t="shared" si="127"/>
        <v>-9.2864848993381168E-10</v>
      </c>
      <c r="DP50" s="154">
        <f t="shared" si="128"/>
        <v>-1.1050520354556048E-9</v>
      </c>
      <c r="DQ50" s="154">
        <f t="shared" si="129"/>
        <v>-1.1050520354556048E-9</v>
      </c>
      <c r="DR50" s="154">
        <f t="shared" si="130"/>
        <v>-1.1050520354556048E-9</v>
      </c>
      <c r="DS50" s="154">
        <f t="shared" si="131"/>
        <v>-1.1050520354556048E-9</v>
      </c>
      <c r="DT50" s="154">
        <f t="shared" si="132"/>
        <v>-1.1050520354556048E-9</v>
      </c>
      <c r="DU50" s="154">
        <f t="shared" si="133"/>
        <v>-1.1050520354556048E-9</v>
      </c>
      <c r="DW50" s="155">
        <f t="shared" si="70"/>
        <v>4.0654915505558831E-2</v>
      </c>
      <c r="DX50" s="155">
        <f t="shared" si="71"/>
        <v>7.4877039752288377E-2</v>
      </c>
      <c r="DY50" s="155">
        <f t="shared" si="72"/>
        <v>7.9806412208762473E-2</v>
      </c>
      <c r="DZ50" s="155">
        <f t="shared" si="73"/>
        <v>2.9838394849505366E-2</v>
      </c>
      <c r="EA50" s="156">
        <f t="shared" si="74"/>
        <v>4.0654915505558831E-2</v>
      </c>
      <c r="EB50" s="156">
        <f t="shared" si="75"/>
        <v>7.4877039752288377E-2</v>
      </c>
      <c r="EC50" s="156">
        <f t="shared" si="76"/>
        <v>-1.8441103778377432E-2</v>
      </c>
      <c r="ED50" s="156">
        <f t="shared" si="77"/>
        <v>8.3182443630041403E-2</v>
      </c>
      <c r="EE50" s="156">
        <f t="shared" si="78"/>
        <v>-6.8490270888406327E-2</v>
      </c>
      <c r="EF50" s="156">
        <f t="shared" si="79"/>
        <v>5.0680134475577523E-2</v>
      </c>
      <c r="EG50" s="156">
        <f t="shared" si="80"/>
        <v>-8.4939423404688796E-2</v>
      </c>
      <c r="EH50" s="156">
        <f t="shared" si="81"/>
        <v>-6.6848775986479893E-3</v>
      </c>
      <c r="EI50" s="156">
        <f t="shared" si="82"/>
        <v>-5.9718922275827646E-2</v>
      </c>
      <c r="EJ50" s="156">
        <f t="shared" si="83"/>
        <v>-6.0770416808209889E-2</v>
      </c>
      <c r="EK50" s="156">
        <f t="shared" si="84"/>
        <v>-5.2014621196035705E-3</v>
      </c>
      <c r="EL50" s="156">
        <f t="shared" si="85"/>
        <v>-8.5043153919926034E-2</v>
      </c>
      <c r="EM50" s="156">
        <f t="shared" si="86"/>
        <v>5.1867735690166325E-2</v>
      </c>
      <c r="EN50" s="156">
        <f t="shared" si="87"/>
        <v>-6.7595349183245945E-2</v>
      </c>
      <c r="EO50" s="156">
        <f t="shared" si="88"/>
        <v>8.3491616179265676E-2</v>
      </c>
      <c r="EP50" s="156">
        <f t="shared" si="89"/>
        <v>-1.6986561294272663E-2</v>
      </c>
      <c r="EQ50" s="156">
        <f t="shared" si="90"/>
        <v>7.415610950738262E-2</v>
      </c>
      <c r="ER50" s="156">
        <f t="shared" si="91"/>
        <v>4.1955508095588331E-2</v>
      </c>
      <c r="ES50" s="156">
        <f t="shared" si="92"/>
        <v>-3.1226664259613048E-2</v>
      </c>
      <c r="ET50" s="156">
        <f t="shared" si="93"/>
        <v>7.9273505511282302E-2</v>
      </c>
      <c r="EU50" s="156">
        <f t="shared" si="94"/>
        <v>-7.5575161725535439E-2</v>
      </c>
      <c r="EV50" s="156">
        <f t="shared" si="95"/>
        <v>3.9341939034433296E-2</v>
      </c>
      <c r="EW50" s="156">
        <f t="shared" si="96"/>
        <v>-8.2847932902680915E-2</v>
      </c>
      <c r="EX50" s="156">
        <f t="shared" si="97"/>
        <v>-1.989002892362858E-2</v>
      </c>
      <c r="EY50" s="156">
        <f t="shared" si="98"/>
        <v>-4.947709560107795E-2</v>
      </c>
      <c r="EZ50" s="156">
        <f t="shared" si="99"/>
        <v>-6.9364329793573973E-2</v>
      </c>
    </row>
    <row r="51" spans="1:156" ht="24.95" customHeight="1" thickBot="1" x14ac:dyDescent="0.25">
      <c r="A51" s="127"/>
      <c r="B51" s="206" t="s">
        <v>330</v>
      </c>
      <c r="C51" s="207">
        <v>0.66</v>
      </c>
      <c r="D51" s="215"/>
      <c r="E51" s="143"/>
      <c r="F51" s="210"/>
      <c r="G51" s="211"/>
      <c r="H51" s="187"/>
      <c r="I51" s="183"/>
      <c r="J51" s="169"/>
      <c r="K51" s="142"/>
      <c r="L51" s="170"/>
      <c r="O51" s="158"/>
      <c r="P51" s="158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BR51" s="147"/>
      <c r="BS51" s="147"/>
      <c r="BW51" s="147"/>
      <c r="CA51" s="150"/>
      <c r="CB51" s="150"/>
      <c r="CC51" s="150"/>
      <c r="CW51" s="152"/>
      <c r="CX51" s="152"/>
      <c r="CY51" s="152"/>
      <c r="CZ51" s="152"/>
      <c r="DA51" s="152"/>
    </row>
    <row r="52" spans="1:156" ht="24.95" customHeight="1" x14ac:dyDescent="0.2">
      <c r="A52" s="34"/>
      <c r="B52" s="229" t="s">
        <v>184</v>
      </c>
      <c r="C52" s="230"/>
      <c r="D52" s="230"/>
      <c r="E52" s="230"/>
      <c r="F52" s="230"/>
      <c r="G52" s="230"/>
      <c r="H52" s="231"/>
      <c r="I52" s="183"/>
      <c r="J52" s="169"/>
      <c r="K52" s="142"/>
      <c r="L52" s="170"/>
      <c r="O52" s="158">
        <v>42</v>
      </c>
      <c r="P52" s="158">
        <f t="shared" si="100"/>
        <v>-2.7750735106709841</v>
      </c>
      <c r="Q52" s="147">
        <f t="shared" si="134"/>
        <v>0.36651914291880922</v>
      </c>
      <c r="R52" s="147">
        <f t="shared" si="4"/>
        <v>116.56602735036417</v>
      </c>
      <c r="S52" s="147">
        <f t="shared" si="5"/>
        <v>101.36176291336014</v>
      </c>
      <c r="T52" s="147">
        <f t="shared" si="6"/>
        <v>126.70220364170018</v>
      </c>
      <c r="U52" s="147">
        <f t="shared" si="7"/>
        <v>1</v>
      </c>
      <c r="V52" s="147">
        <f t="shared" si="8"/>
        <v>0</v>
      </c>
      <c r="W52" s="147">
        <f t="shared" si="9"/>
        <v>0.12353513564220316</v>
      </c>
      <c r="X52" s="147">
        <f t="shared" si="10"/>
        <v>0.14206540598853365</v>
      </c>
      <c r="Y52" s="147">
        <f t="shared" si="11"/>
        <v>0.1136523247908269</v>
      </c>
      <c r="Z52" s="147">
        <f t="shared" si="12"/>
        <v>4.6166233417499507</v>
      </c>
      <c r="AA52" s="147">
        <f t="shared" si="13"/>
        <v>4.6166233417499507</v>
      </c>
      <c r="AB52" s="147">
        <f t="shared" si="14"/>
        <v>4.4648924421076517</v>
      </c>
      <c r="AC52" s="147">
        <f t="shared" si="15"/>
        <v>4.2436126872660722</v>
      </c>
      <c r="AD52" s="147">
        <f t="shared" si="16"/>
        <v>46.335698706839615</v>
      </c>
      <c r="AE52" s="147">
        <f t="shared" si="17"/>
        <v>63.166435959336667</v>
      </c>
      <c r="AF52" s="147">
        <f t="shared" si="18"/>
        <v>2.7784675144176192</v>
      </c>
      <c r="AG52" s="147">
        <f t="shared" si="19"/>
        <v>3.1715337874157949</v>
      </c>
      <c r="AH52" s="147">
        <f t="shared" si="20"/>
        <v>2.4114822370981868</v>
      </c>
      <c r="AI52" s="147">
        <f t="shared" si="21"/>
        <v>7.3950908561675703</v>
      </c>
      <c r="AJ52" s="147">
        <f t="shared" si="22"/>
        <v>8.195090856167571</v>
      </c>
      <c r="AK52" s="147">
        <f t="shared" si="23"/>
        <v>8.4364262295234465</v>
      </c>
      <c r="AL52" s="147">
        <f t="shared" si="24"/>
        <v>7.4550949243642588</v>
      </c>
      <c r="AM52" s="147">
        <f t="shared" si="102"/>
        <v>122.02427252498447</v>
      </c>
      <c r="AN52" s="147">
        <f t="shared" si="135"/>
        <v>118.53360330473578</v>
      </c>
      <c r="AO52" s="147">
        <f t="shared" si="136"/>
        <v>134.13645435041542</v>
      </c>
      <c r="AP52" s="147">
        <f t="shared" si="26"/>
        <v>1.8245173153097649</v>
      </c>
      <c r="AQ52" s="147">
        <f t="shared" si="27"/>
        <v>0.12892650845636072</v>
      </c>
      <c r="AR52" s="147">
        <f t="shared" si="28"/>
        <v>0.12797006781025214</v>
      </c>
      <c r="AS52" s="147">
        <f t="shared" si="29"/>
        <v>0.12162788026614507</v>
      </c>
      <c r="AT52" s="147">
        <f t="shared" si="30"/>
        <v>5.458779418453511E-3</v>
      </c>
      <c r="AU52" s="147">
        <f t="shared" si="31"/>
        <v>3.5383701883711358E-2</v>
      </c>
      <c r="AV52" s="147">
        <f t="shared" si="32"/>
        <v>3.3863425217303844E-2</v>
      </c>
      <c r="AW52" s="147">
        <f t="shared" si="33"/>
        <v>3.4616702408864067E-2</v>
      </c>
      <c r="AX52" s="147">
        <f t="shared" si="103"/>
        <v>2.1855652474169592E-2</v>
      </c>
      <c r="AY52" s="147">
        <f t="shared" si="104"/>
        <v>2.4054106726956542E-2</v>
      </c>
      <c r="AZ52" s="147">
        <f t="shared" si="105"/>
        <v>1.9671343944874433E-2</v>
      </c>
      <c r="BA52" s="147">
        <f t="shared" si="106"/>
        <v>4.5300520004106434E-2</v>
      </c>
      <c r="BB52" s="147">
        <f t="shared" si="107"/>
        <v>5.3749449025260188E-2</v>
      </c>
      <c r="BC52" s="147">
        <f t="shared" si="34"/>
        <v>2.0987810054312123E-2</v>
      </c>
      <c r="BD52" s="147">
        <f t="shared" si="35"/>
        <v>1.8250269612445327E-2</v>
      </c>
      <c r="BE52" s="147">
        <f t="shared" si="36"/>
        <v>2.2812837015556656E-2</v>
      </c>
      <c r="BF52" s="147">
        <f t="shared" si="37"/>
        <v>0</v>
      </c>
      <c r="BG52" s="147">
        <f t="shared" si="38"/>
        <v>0</v>
      </c>
      <c r="BH52" s="147">
        <f t="shared" si="39"/>
        <v>0</v>
      </c>
      <c r="BI52" s="147">
        <f t="shared" si="108"/>
        <v>4.2843462528481716E-2</v>
      </c>
      <c r="BJ52" s="147">
        <f t="shared" si="109"/>
        <v>4.2304376339401872E-2</v>
      </c>
      <c r="BK52" s="147">
        <f t="shared" si="110"/>
        <v>4.2484180960431092E-2</v>
      </c>
      <c r="BL52" s="147">
        <f t="shared" si="40"/>
        <v>4.994092224879302</v>
      </c>
      <c r="BM52" s="147">
        <f t="shared" si="41"/>
        <v>4.2880461647120152</v>
      </c>
      <c r="BN52" s="147">
        <f t="shared" si="42"/>
        <v>5.3828393475993819</v>
      </c>
      <c r="BO52" s="150">
        <f t="shared" si="111"/>
        <v>1.8355622814294169E-3</v>
      </c>
      <c r="BP52" s="150">
        <f t="shared" si="111"/>
        <v>1.7896602574657449E-3</v>
      </c>
      <c r="BQ52" s="150">
        <f t="shared" si="111"/>
        <v>1.8049056318786556E-3</v>
      </c>
      <c r="BR52" s="147">
        <f t="shared" si="43"/>
        <v>0</v>
      </c>
      <c r="BS52" s="147">
        <f t="shared" si="44"/>
        <v>0</v>
      </c>
      <c r="BT52" s="147">
        <f t="shared" si="45"/>
        <v>0</v>
      </c>
      <c r="BU52" s="147">
        <f t="shared" si="46"/>
        <v>0.20880909531714634</v>
      </c>
      <c r="BV52" s="147">
        <f t="shared" si="47"/>
        <v>6.9603031772382112E-2</v>
      </c>
      <c r="BW52" s="147">
        <f t="shared" si="48"/>
        <v>2.5</v>
      </c>
      <c r="CA52" s="150">
        <f t="shared" si="49"/>
        <v>0</v>
      </c>
      <c r="CB52" s="150">
        <f t="shared" si="112"/>
        <v>0</v>
      </c>
      <c r="CC52" s="150">
        <f t="shared" si="113"/>
        <v>0</v>
      </c>
      <c r="CD52" s="150">
        <f t="shared" si="114"/>
        <v>0</v>
      </c>
      <c r="CE52" s="150">
        <f t="shared" si="50"/>
        <v>0</v>
      </c>
      <c r="CI52" s="152">
        <f t="shared" si="51"/>
        <v>0.20307681533640651</v>
      </c>
      <c r="CJ52" s="152">
        <f t="shared" si="52"/>
        <v>0.20307681533640651</v>
      </c>
      <c r="CK52" s="152">
        <f t="shared" si="53"/>
        <v>0.20307681533640651</v>
      </c>
      <c r="CL52" s="152">
        <f t="shared" si="54"/>
        <v>0.20307681533640651</v>
      </c>
      <c r="CM52" s="152">
        <f t="shared" si="55"/>
        <v>0.20307681533640651</v>
      </c>
      <c r="CN52" s="152">
        <f t="shared" si="56"/>
        <v>0.20307681533640651</v>
      </c>
      <c r="CO52" s="152">
        <f t="shared" si="57"/>
        <v>0.20307681533640651</v>
      </c>
      <c r="CP52" s="152">
        <f t="shared" si="58"/>
        <v>0.20307681533640651</v>
      </c>
      <c r="CQ52" s="152">
        <f t="shared" si="59"/>
        <v>0.18903662107679292</v>
      </c>
      <c r="CR52" s="152">
        <f t="shared" si="60"/>
        <v>0.1617332841061615</v>
      </c>
      <c r="CS52" s="152">
        <f t="shared" si="61"/>
        <v>0.13442994713553011</v>
      </c>
      <c r="CT52" s="152">
        <f t="shared" si="62"/>
        <v>0.1071266101648987</v>
      </c>
      <c r="CU52" s="152">
        <f t="shared" si="63"/>
        <v>7.9823273194267325E-2</v>
      </c>
      <c r="CV52" s="152">
        <f t="shared" si="64"/>
        <v>6.3870751791642241E-2</v>
      </c>
      <c r="CW52" s="152">
        <f t="shared" si="65"/>
        <v>6.3870751791642241E-2</v>
      </c>
      <c r="CX52" s="152">
        <f t="shared" si="66"/>
        <v>6.3870751791642241E-2</v>
      </c>
      <c r="CY52" s="152">
        <f t="shared" si="67"/>
        <v>6.3870751791642241E-2</v>
      </c>
      <c r="CZ52" s="152">
        <f t="shared" si="68"/>
        <v>6.3870751791642241E-2</v>
      </c>
      <c r="DA52" s="152">
        <f t="shared" si="69"/>
        <v>6.3870751791642241E-2</v>
      </c>
      <c r="DC52" s="154">
        <f t="shared" si="115"/>
        <v>5.7164587143461003E-2</v>
      </c>
      <c r="DD52" s="154">
        <f t="shared" si="116"/>
        <v>5.7164587143461003E-2</v>
      </c>
      <c r="DE52" s="154">
        <f t="shared" si="117"/>
        <v>5.7164587143461003E-2</v>
      </c>
      <c r="DF52" s="154">
        <f t="shared" si="118"/>
        <v>-4.1031506062948347E-10</v>
      </c>
      <c r="DG52" s="154">
        <f t="shared" si="119"/>
        <v>-4.1031506062948347E-10</v>
      </c>
      <c r="DH52" s="154">
        <f t="shared" si="120"/>
        <v>-4.1031506062948347E-10</v>
      </c>
      <c r="DI52" s="154">
        <f t="shared" si="121"/>
        <v>-4.1031506062948347E-10</v>
      </c>
      <c r="DJ52" s="154">
        <f t="shared" si="122"/>
        <v>-4.1031506062948347E-10</v>
      </c>
      <c r="DK52" s="154">
        <f t="shared" si="123"/>
        <v>-4.3788670809380648E-10</v>
      </c>
      <c r="DL52" s="154">
        <f t="shared" si="124"/>
        <v>-5.0370805535594195E-10</v>
      </c>
      <c r="DM52" s="154">
        <f t="shared" si="125"/>
        <v>-5.9281805139590691E-10</v>
      </c>
      <c r="DN52" s="154">
        <f t="shared" si="126"/>
        <v>-7.202330573886122E-10</v>
      </c>
      <c r="DO52" s="154">
        <f t="shared" si="127"/>
        <v>-9.1741375964166809E-10</v>
      </c>
      <c r="DP52" s="154">
        <f t="shared" si="128"/>
        <v>-1.0921041534569165E-9</v>
      </c>
      <c r="DQ52" s="154">
        <f t="shared" si="129"/>
        <v>-1.0921041534569165E-9</v>
      </c>
      <c r="DR52" s="154">
        <f t="shared" si="130"/>
        <v>-1.0921041534569165E-9</v>
      </c>
      <c r="DS52" s="154">
        <f t="shared" si="131"/>
        <v>-1.0921041534569165E-9</v>
      </c>
      <c r="DT52" s="154">
        <f t="shared" si="132"/>
        <v>-1.0921041534569165E-9</v>
      </c>
      <c r="DU52" s="154">
        <f t="shared" si="133"/>
        <v>-1.0921041534569165E-9</v>
      </c>
      <c r="DW52" s="155">
        <f t="shared" si="70"/>
        <v>3.8901049927755948E-2</v>
      </c>
      <c r="DX52" s="155">
        <f t="shared" si="71"/>
        <v>7.6347609263394137E-2</v>
      </c>
      <c r="DY52" s="155">
        <f t="shared" si="72"/>
        <v>7.9995636039913678E-2</v>
      </c>
      <c r="DZ52" s="155">
        <f t="shared" si="73"/>
        <v>3.0707447635505793E-2</v>
      </c>
      <c r="EA52" s="156">
        <f t="shared" si="74"/>
        <v>3.8901049927755948E-2</v>
      </c>
      <c r="EB52" s="156">
        <f t="shared" si="75"/>
        <v>7.6347609263394137E-2</v>
      </c>
      <c r="EC52" s="156">
        <f t="shared" si="76"/>
        <v>-2.2177408121014548E-2</v>
      </c>
      <c r="ED52" s="156">
        <f t="shared" si="77"/>
        <v>8.2767213887816868E-2</v>
      </c>
      <c r="EE52" s="156">
        <f t="shared" si="78"/>
        <v>-7.1863102103020535E-2</v>
      </c>
      <c r="EF52" s="156">
        <f t="shared" si="79"/>
        <v>4.6668444176429465E-2</v>
      </c>
      <c r="EG52" s="156">
        <f t="shared" si="80"/>
        <v>-8.4631976820212146E-2</v>
      </c>
      <c r="EH52" s="156">
        <f t="shared" si="81"/>
        <v>-1.3404388282228352E-2</v>
      </c>
      <c r="EI52" s="156">
        <f t="shared" si="82"/>
        <v>-5.392452918470636E-2</v>
      </c>
      <c r="EJ52" s="156">
        <f t="shared" si="83"/>
        <v>-6.659124775768524E-2</v>
      </c>
      <c r="EK52" s="156">
        <f t="shared" si="84"/>
        <v>4.4845071603734953E-3</v>
      </c>
      <c r="EL52" s="156">
        <f t="shared" si="85"/>
        <v>-8.5569494104185434E-2</v>
      </c>
      <c r="EM52" s="156">
        <f t="shared" si="86"/>
        <v>6.0589805766802354E-2</v>
      </c>
      <c r="EN52" s="156">
        <f t="shared" si="87"/>
        <v>-6.058980576680232E-2</v>
      </c>
      <c r="EO52" s="156">
        <f t="shared" si="88"/>
        <v>8.5569494104185434E-2</v>
      </c>
      <c r="EP52" s="156">
        <f t="shared" si="89"/>
        <v>-4.4845071603737165E-3</v>
      </c>
      <c r="EQ52" s="156">
        <f t="shared" si="90"/>
        <v>6.6591247757685185E-2</v>
      </c>
      <c r="ER52" s="156">
        <f t="shared" si="91"/>
        <v>5.3924529184706423E-2</v>
      </c>
      <c r="ES52" s="156">
        <f t="shared" si="92"/>
        <v>-4.6668444176429368E-2</v>
      </c>
      <c r="ET52" s="156">
        <f t="shared" si="93"/>
        <v>7.186310210302059E-2</v>
      </c>
      <c r="EU52" s="156">
        <f t="shared" si="94"/>
        <v>-8.2767213887816882E-2</v>
      </c>
      <c r="EV52" s="156">
        <f t="shared" si="95"/>
        <v>2.2177408121014486E-2</v>
      </c>
      <c r="EW52" s="156">
        <f t="shared" si="96"/>
        <v>-7.6347609263394178E-2</v>
      </c>
      <c r="EX52" s="156">
        <f t="shared" si="97"/>
        <v>-3.8901049927755879E-2</v>
      </c>
      <c r="EY52" s="156">
        <f t="shared" si="98"/>
        <v>-3.0707447635505994E-2</v>
      </c>
      <c r="EZ52" s="156">
        <f t="shared" si="99"/>
        <v>-7.9995636039913609E-2</v>
      </c>
    </row>
    <row r="53" spans="1:156" ht="20.100000000000001" customHeight="1" thickBot="1" x14ac:dyDescent="0.25">
      <c r="A53" s="34"/>
      <c r="B53" s="105" t="s">
        <v>288</v>
      </c>
      <c r="C53" s="63">
        <f>SQRT(SUMSQ(EA6:EZ6))/Iin_base*10^3*100</f>
        <v>16.547458736231633</v>
      </c>
      <c r="D53" s="106" t="s">
        <v>171</v>
      </c>
      <c r="E53" s="56"/>
      <c r="F53" s="105" t="s">
        <v>173</v>
      </c>
      <c r="G53" s="113">
        <v>3</v>
      </c>
      <c r="H53" s="114" t="s">
        <v>166</v>
      </c>
      <c r="I53" s="183"/>
      <c r="J53" s="169"/>
      <c r="K53" s="142"/>
      <c r="L53" s="170"/>
      <c r="O53" s="158">
        <v>43</v>
      </c>
      <c r="P53" s="158">
        <f t="shared" si="100"/>
        <v>-2.7663468644110125</v>
      </c>
      <c r="Q53" s="147">
        <f t="shared" si="134"/>
        <v>0.37524578917878082</v>
      </c>
      <c r="R53" s="147">
        <f t="shared" si="4"/>
        <v>119.2115312557719</v>
      </c>
      <c r="S53" s="147">
        <f t="shared" si="5"/>
        <v>103.66220109197556</v>
      </c>
      <c r="T53" s="147">
        <f t="shared" si="6"/>
        <v>129.57775136496946</v>
      </c>
      <c r="U53" s="147">
        <f t="shared" si="7"/>
        <v>1</v>
      </c>
      <c r="V53" s="147">
        <f t="shared" si="8"/>
        <v>0</v>
      </c>
      <c r="W53" s="147">
        <f t="shared" si="9"/>
        <v>0.12079368370081893</v>
      </c>
      <c r="X53" s="147">
        <f t="shared" si="10"/>
        <v>0.13891273625594178</v>
      </c>
      <c r="Y53" s="147">
        <f t="shared" si="11"/>
        <v>0.11113018900475341</v>
      </c>
      <c r="Z53" s="147">
        <f t="shared" si="12"/>
        <v>4.735296180473755</v>
      </c>
      <c r="AA53" s="147">
        <f t="shared" si="13"/>
        <v>4.735296180473755</v>
      </c>
      <c r="AB53" s="147">
        <f t="shared" si="14"/>
        <v>4.582374945010673</v>
      </c>
      <c r="AC53" s="147">
        <f t="shared" si="15"/>
        <v>4.3552727656028507</v>
      </c>
      <c r="AD53" s="147">
        <f t="shared" si="16"/>
        <v>47.997277253949093</v>
      </c>
      <c r="AE53" s="147">
        <f t="shared" si="17"/>
        <v>65.354026794240298</v>
      </c>
      <c r="AF53" s="147">
        <f t="shared" si="18"/>
        <v>2.7882946985458061</v>
      </c>
      <c r="AG53" s="147">
        <f t="shared" si="19"/>
        <v>3.1827512108105163</v>
      </c>
      <c r="AH53" s="147">
        <f t="shared" si="20"/>
        <v>2.4200114280434994</v>
      </c>
      <c r="AI53" s="147">
        <f t="shared" si="21"/>
        <v>7.5235908790195616</v>
      </c>
      <c r="AJ53" s="147">
        <f t="shared" si="22"/>
        <v>8.3235908790195623</v>
      </c>
      <c r="AK53" s="147">
        <f t="shared" si="23"/>
        <v>8.56512615582119</v>
      </c>
      <c r="AL53" s="147">
        <f t="shared" si="24"/>
        <v>7.5752841936463495</v>
      </c>
      <c r="AM53" s="147">
        <f t="shared" si="102"/>
        <v>120.14045554792936</v>
      </c>
      <c r="AN53" s="147">
        <f t="shared" si="135"/>
        <v>116.7525126667704</v>
      </c>
      <c r="AO53" s="147">
        <f t="shared" si="136"/>
        <v>132.00824872533948</v>
      </c>
      <c r="AP53" s="147">
        <f t="shared" si="26"/>
        <v>1.8910079820265833</v>
      </c>
      <c r="AQ53" s="147">
        <f t="shared" si="27"/>
        <v>0.13231888780264814</v>
      </c>
      <c r="AR53" s="147">
        <f t="shared" si="28"/>
        <v>0.13133728080764315</v>
      </c>
      <c r="AS53" s="147">
        <f t="shared" si="29"/>
        <v>0.12482821442463386</v>
      </c>
      <c r="AT53" s="147">
        <f t="shared" si="30"/>
        <v>5.7498271099819054E-3</v>
      </c>
      <c r="AU53" s="147">
        <f t="shared" si="31"/>
        <v>3.6694887089736755E-2</v>
      </c>
      <c r="AV53" s="147">
        <f t="shared" si="32"/>
        <v>3.5132970773311553E-2</v>
      </c>
      <c r="AW53" s="147">
        <f t="shared" si="33"/>
        <v>3.5883862427451535E-2</v>
      </c>
      <c r="AX53" s="147">
        <f t="shared" si="103"/>
        <v>2.2162553322242283E-2</v>
      </c>
      <c r="AY53" s="147">
        <f t="shared" si="104"/>
        <v>2.440208596524808E-2</v>
      </c>
      <c r="AZ53" s="147">
        <f t="shared" si="105"/>
        <v>1.9938902470698593E-2</v>
      </c>
      <c r="BA53" s="147">
        <f t="shared" si="106"/>
        <v>4.6223396793615493E-2</v>
      </c>
      <c r="BB53" s="147">
        <f t="shared" si="107"/>
        <v>5.5463314802218208E-2</v>
      </c>
      <c r="BC53" s="147">
        <f t="shared" si="34"/>
        <v>2.0916705871039706E-2</v>
      </c>
      <c r="BD53" s="147">
        <f t="shared" si="35"/>
        <v>1.8188439887860612E-2</v>
      </c>
      <c r="BE53" s="147">
        <f t="shared" si="36"/>
        <v>2.2735549859825767E-2</v>
      </c>
      <c r="BF53" s="147">
        <f t="shared" si="37"/>
        <v>0</v>
      </c>
      <c r="BG53" s="147">
        <f t="shared" si="38"/>
        <v>0</v>
      </c>
      <c r="BH53" s="147">
        <f t="shared" si="39"/>
        <v>0</v>
      </c>
      <c r="BI53" s="147">
        <f t="shared" si="108"/>
        <v>4.3079259193281989E-2</v>
      </c>
      <c r="BJ53" s="147">
        <f t="shared" si="109"/>
        <v>4.2590525853108692E-2</v>
      </c>
      <c r="BK53" s="147">
        <f t="shared" si="110"/>
        <v>4.2674452330524359E-2</v>
      </c>
      <c r="BL53" s="147">
        <f t="shared" si="40"/>
        <v>5.1355444537954353</v>
      </c>
      <c r="BM53" s="147">
        <f t="shared" si="41"/>
        <v>4.4150276555979371</v>
      </c>
      <c r="BN53" s="147">
        <f t="shared" si="42"/>
        <v>5.5296595737209273</v>
      </c>
      <c r="BO53" s="150">
        <f t="shared" si="111"/>
        <v>1.8558225726419708E-3</v>
      </c>
      <c r="BP53" s="150">
        <f t="shared" si="111"/>
        <v>1.8139528924443198E-3</v>
      </c>
      <c r="BQ53" s="150">
        <f t="shared" si="111"/>
        <v>1.8211088817101958E-3</v>
      </c>
      <c r="BR53" s="147">
        <f t="shared" si="43"/>
        <v>0</v>
      </c>
      <c r="BS53" s="147">
        <f t="shared" si="44"/>
        <v>0</v>
      </c>
      <c r="BT53" s="147">
        <f t="shared" si="45"/>
        <v>0</v>
      </c>
      <c r="BU53" s="147">
        <f t="shared" si="46"/>
        <v>0.21354808565337693</v>
      </c>
      <c r="BV53" s="147">
        <f t="shared" si="47"/>
        <v>7.1182695217792316E-2</v>
      </c>
      <c r="BW53" s="147">
        <f t="shared" si="48"/>
        <v>2.5</v>
      </c>
      <c r="CA53" s="150">
        <f t="shared" si="49"/>
        <v>0</v>
      </c>
      <c r="CB53" s="150">
        <f t="shared" si="112"/>
        <v>0</v>
      </c>
      <c r="CC53" s="150">
        <f t="shared" si="113"/>
        <v>0</v>
      </c>
      <c r="CD53" s="150">
        <f t="shared" si="114"/>
        <v>0</v>
      </c>
      <c r="CE53" s="150">
        <f t="shared" si="50"/>
        <v>0</v>
      </c>
      <c r="CI53" s="152">
        <f t="shared" si="51"/>
        <v>0.20781580567263708</v>
      </c>
      <c r="CJ53" s="152">
        <f t="shared" si="52"/>
        <v>0.20781580567263708</v>
      </c>
      <c r="CK53" s="152">
        <f t="shared" si="53"/>
        <v>0.20781580567263708</v>
      </c>
      <c r="CL53" s="152">
        <f t="shared" si="54"/>
        <v>0.20781580567263708</v>
      </c>
      <c r="CM53" s="152">
        <f t="shared" si="55"/>
        <v>0.20781580567263708</v>
      </c>
      <c r="CN53" s="152">
        <f t="shared" si="56"/>
        <v>0.20781580567263708</v>
      </c>
      <c r="CO53" s="152">
        <f t="shared" si="57"/>
        <v>0.20781580567263708</v>
      </c>
      <c r="CP53" s="152">
        <f t="shared" si="58"/>
        <v>0.20781580567263708</v>
      </c>
      <c r="CQ53" s="152">
        <f t="shared" si="59"/>
        <v>0.19345696463753684</v>
      </c>
      <c r="CR53" s="152">
        <f t="shared" si="60"/>
        <v>0.16553396955357394</v>
      </c>
      <c r="CS53" s="152">
        <f t="shared" si="61"/>
        <v>0.13761097446961107</v>
      </c>
      <c r="CT53" s="152">
        <f t="shared" si="62"/>
        <v>0.10968797938564821</v>
      </c>
      <c r="CU53" s="152">
        <f t="shared" si="63"/>
        <v>8.1764984301685384E-2</v>
      </c>
      <c r="CV53" s="152">
        <f t="shared" si="64"/>
        <v>6.5450415237052445E-2</v>
      </c>
      <c r="CW53" s="152">
        <f t="shared" si="65"/>
        <v>6.5450415237052445E-2</v>
      </c>
      <c r="CX53" s="152">
        <f t="shared" si="66"/>
        <v>6.5450415237052445E-2</v>
      </c>
      <c r="CY53" s="152">
        <f t="shared" si="67"/>
        <v>6.5450415237052445E-2</v>
      </c>
      <c r="CZ53" s="152">
        <f t="shared" si="68"/>
        <v>6.5450415237052445E-2</v>
      </c>
      <c r="DA53" s="152">
        <f t="shared" si="69"/>
        <v>6.5450415237052445E-2</v>
      </c>
      <c r="DC53" s="154">
        <f t="shared" si="115"/>
        <v>5.9087419033596718E-2</v>
      </c>
      <c r="DD53" s="154">
        <f t="shared" si="116"/>
        <v>5.9087419033596718E-2</v>
      </c>
      <c r="DE53" s="154">
        <f t="shared" si="117"/>
        <v>5.9087419033596718E-2</v>
      </c>
      <c r="DF53" s="154">
        <f t="shared" si="118"/>
        <v>-4.0498577274945451E-10</v>
      </c>
      <c r="DG53" s="154">
        <f t="shared" si="119"/>
        <v>-4.0498577274945451E-10</v>
      </c>
      <c r="DH53" s="154">
        <f t="shared" si="120"/>
        <v>-4.0498577274945451E-10</v>
      </c>
      <c r="DI53" s="154">
        <f t="shared" si="121"/>
        <v>-4.0498577274945451E-10</v>
      </c>
      <c r="DJ53" s="154">
        <f t="shared" si="122"/>
        <v>-4.0498577274945451E-10</v>
      </c>
      <c r="DK53" s="154">
        <f t="shared" si="123"/>
        <v>-4.3222487742547676E-10</v>
      </c>
      <c r="DL53" s="154">
        <f t="shared" si="124"/>
        <v>-4.9726538177339859E-10</v>
      </c>
      <c r="DM53" s="154">
        <f t="shared" si="125"/>
        <v>-5.8534753776011986E-10</v>
      </c>
      <c r="DN53" s="154">
        <f t="shared" si="126"/>
        <v>-7.113514154320499E-10</v>
      </c>
      <c r="DO53" s="154">
        <f t="shared" si="127"/>
        <v>-9.0648426371092942E-10</v>
      </c>
      <c r="DP53" s="154">
        <f t="shared" si="128"/>
        <v>-1.0794984970948583E-9</v>
      </c>
      <c r="DQ53" s="154">
        <f t="shared" si="129"/>
        <v>-1.0794984970948583E-9</v>
      </c>
      <c r="DR53" s="154">
        <f t="shared" si="130"/>
        <v>-1.0794984970948583E-9</v>
      </c>
      <c r="DS53" s="154">
        <f t="shared" si="131"/>
        <v>-1.0794984970948583E-9</v>
      </c>
      <c r="DT53" s="154">
        <f t="shared" si="132"/>
        <v>-1.0794984970948583E-9</v>
      </c>
      <c r="DU53" s="154">
        <f t="shared" si="133"/>
        <v>-1.0794984970948583E-9</v>
      </c>
      <c r="DW53" s="155">
        <f t="shared" si="70"/>
        <v>3.7092198249977344E-2</v>
      </c>
      <c r="DX53" s="155">
        <f t="shared" si="71"/>
        <v>7.7765410817099534E-2</v>
      </c>
      <c r="DY53" s="155">
        <f t="shared" si="72"/>
        <v>8.0163399138161409E-2</v>
      </c>
      <c r="DZ53" s="155">
        <f t="shared" si="73"/>
        <v>3.1577202681423611E-2</v>
      </c>
      <c r="EA53" s="156">
        <f t="shared" si="74"/>
        <v>3.7092198249977344E-2</v>
      </c>
      <c r="EB53" s="156">
        <f t="shared" si="75"/>
        <v>7.7765410817099534E-2</v>
      </c>
      <c r="EC53" s="156">
        <f t="shared" si="76"/>
        <v>-2.5908366155535302E-2</v>
      </c>
      <c r="ED53" s="156">
        <f t="shared" si="77"/>
        <v>8.2170839436618848E-2</v>
      </c>
      <c r="EE53" s="156">
        <f t="shared" si="78"/>
        <v>-7.4988557231488506E-2</v>
      </c>
      <c r="EF53" s="156">
        <f t="shared" si="79"/>
        <v>4.2426484357151906E-2</v>
      </c>
      <c r="EG53" s="156">
        <f t="shared" si="80"/>
        <v>-8.3777951665125E-2</v>
      </c>
      <c r="EH53" s="156">
        <f t="shared" si="81"/>
        <v>-2.0113306674037067E-2</v>
      </c>
      <c r="EI53" s="156">
        <f t="shared" si="82"/>
        <v>-4.7554072897233721E-2</v>
      </c>
      <c r="EJ53" s="156">
        <f t="shared" si="83"/>
        <v>-7.1846366932869082E-2</v>
      </c>
      <c r="EK53" s="156">
        <f t="shared" si="84"/>
        <v>1.4220257184205453E-2</v>
      </c>
      <c r="EL53" s="156">
        <f t="shared" si="85"/>
        <v>-8.4976906134448887E-2</v>
      </c>
      <c r="EM53" s="156">
        <f t="shared" si="86"/>
        <v>6.8354148356524272E-2</v>
      </c>
      <c r="EN53" s="156">
        <f t="shared" si="87"/>
        <v>-5.2449982774278904E-2</v>
      </c>
      <c r="EO53" s="156">
        <f t="shared" si="88"/>
        <v>8.5761861658934485E-2</v>
      </c>
      <c r="EP53" s="156">
        <f t="shared" si="89"/>
        <v>8.257928030787641E-3</v>
      </c>
      <c r="EQ53" s="156">
        <f t="shared" si="90"/>
        <v>5.7090361607501625E-2</v>
      </c>
      <c r="ER53" s="156">
        <f t="shared" si="91"/>
        <v>6.4528915240321422E-2</v>
      </c>
      <c r="ES53" s="156">
        <f t="shared" si="92"/>
        <v>-6.0389303735491617E-2</v>
      </c>
      <c r="ET53" s="156">
        <f t="shared" si="93"/>
        <v>6.1452601937675683E-2</v>
      </c>
      <c r="EU53" s="156">
        <f t="shared" si="94"/>
        <v>-8.6076514568224516E-2</v>
      </c>
      <c r="EV53" s="156">
        <f t="shared" si="95"/>
        <v>3.7581817883274651E-3</v>
      </c>
      <c r="EW53" s="156">
        <f t="shared" si="96"/>
        <v>-6.5515451368403144E-2</v>
      </c>
      <c r="EX53" s="156">
        <f t="shared" si="97"/>
        <v>-5.5955481613174277E-2</v>
      </c>
      <c r="EY53" s="156">
        <f t="shared" si="98"/>
        <v>-9.7534211748408206E-3</v>
      </c>
      <c r="EZ53" s="156">
        <f t="shared" si="99"/>
        <v>-8.5604678995683692E-2</v>
      </c>
    </row>
    <row r="54" spans="1:156" ht="20.100000000000001" customHeight="1" thickBot="1" x14ac:dyDescent="0.25">
      <c r="A54" s="34"/>
      <c r="B54" s="105" t="s">
        <v>172</v>
      </c>
      <c r="C54" s="63">
        <f>SQRT(DY6^2+DZ6^2)*10^3</f>
        <v>34.212483758644296</v>
      </c>
      <c r="D54" s="106" t="s">
        <v>167</v>
      </c>
      <c r="E54" s="116"/>
      <c r="F54" s="110" t="s">
        <v>174</v>
      </c>
      <c r="G54" s="63">
        <f>SQRT(DW6^2+DX6^2)/Iin_base*100*10^3</f>
        <v>12.385159572152183</v>
      </c>
      <c r="H54" s="106" t="s">
        <v>168</v>
      </c>
      <c r="I54" s="183"/>
      <c r="J54" s="169"/>
      <c r="K54" s="142"/>
      <c r="L54" s="170"/>
      <c r="O54" s="158">
        <v>44</v>
      </c>
      <c r="P54" s="158">
        <f t="shared" si="100"/>
        <v>-2.7576202181510405</v>
      </c>
      <c r="Q54" s="147">
        <f t="shared" si="134"/>
        <v>0.38397243543875248</v>
      </c>
      <c r="R54" s="147">
        <f t="shared" si="4"/>
        <v>121.84795674152831</v>
      </c>
      <c r="S54" s="147">
        <f t="shared" si="5"/>
        <v>105.95474499263331</v>
      </c>
      <c r="T54" s="147">
        <f t="shared" si="6"/>
        <v>132.44343124079165</v>
      </c>
      <c r="U54" s="147">
        <f t="shared" si="7"/>
        <v>1</v>
      </c>
      <c r="V54" s="147">
        <f t="shared" si="8"/>
        <v>0</v>
      </c>
      <c r="W54" s="147">
        <f t="shared" si="9"/>
        <v>0.11818006953162295</v>
      </c>
      <c r="X54" s="147">
        <f t="shared" si="10"/>
        <v>0.13590707996136639</v>
      </c>
      <c r="Y54" s="147">
        <f t="shared" si="11"/>
        <v>0.1087256639690931</v>
      </c>
      <c r="Z54" s="147">
        <f t="shared" si="12"/>
        <v>4.8542647695766288</v>
      </c>
      <c r="AA54" s="147">
        <f t="shared" si="13"/>
        <v>4.8542647695766288</v>
      </c>
      <c r="AB54" s="147">
        <f t="shared" si="14"/>
        <v>4.7001674098850366</v>
      </c>
      <c r="AC54" s="147">
        <f t="shared" si="15"/>
        <v>4.4672274442175128</v>
      </c>
      <c r="AD54" s="147">
        <f t="shared" si="16"/>
        <v>49.671587375433248</v>
      </c>
      <c r="AE54" s="147">
        <f t="shared" si="17"/>
        <v>67.556085465241779</v>
      </c>
      <c r="AF54" s="147">
        <f t="shared" si="18"/>
        <v>2.7980881593060842</v>
      </c>
      <c r="AG54" s="147">
        <f t="shared" si="19"/>
        <v>3.1939301400352704</v>
      </c>
      <c r="AH54" s="147">
        <f t="shared" si="20"/>
        <v>2.4285113498675193</v>
      </c>
      <c r="AI54" s="147">
        <f t="shared" si="21"/>
        <v>7.6523529288827135</v>
      </c>
      <c r="AJ54" s="147">
        <f t="shared" si="22"/>
        <v>8.4523529288827142</v>
      </c>
      <c r="AK54" s="147">
        <f t="shared" si="23"/>
        <v>8.6940975499203077</v>
      </c>
      <c r="AL54" s="147">
        <f t="shared" si="24"/>
        <v>7.6957387940850319</v>
      </c>
      <c r="AM54" s="147">
        <f t="shared" si="102"/>
        <v>118.31025140737781</v>
      </c>
      <c r="AN54" s="147">
        <f t="shared" si="135"/>
        <v>115.02056357869671</v>
      </c>
      <c r="AO54" s="147">
        <f t="shared" si="136"/>
        <v>129.9420402325249</v>
      </c>
      <c r="AP54" s="147">
        <f t="shared" si="26"/>
        <v>1.9580576868202977</v>
      </c>
      <c r="AQ54" s="147">
        <f t="shared" si="27"/>
        <v>0.13572021749101831</v>
      </c>
      <c r="AR54" s="147">
        <f t="shared" si="28"/>
        <v>0.13471337774904973</v>
      </c>
      <c r="AS54" s="147">
        <f t="shared" si="29"/>
        <v>0.12803699223949883</v>
      </c>
      <c r="AT54" s="147">
        <f t="shared" si="30"/>
        <v>6.049231381519392E-3</v>
      </c>
      <c r="AU54" s="147">
        <f t="shared" si="31"/>
        <v>3.8017545049890272E-2</v>
      </c>
      <c r="AV54" s="147">
        <f t="shared" si="32"/>
        <v>3.641409663503592E-2</v>
      </c>
      <c r="AW54" s="147">
        <f t="shared" si="33"/>
        <v>3.716149741891072E-2</v>
      </c>
      <c r="AX54" s="147">
        <f t="shared" si="103"/>
        <v>2.2464580971435114E-2</v>
      </c>
      <c r="AY54" s="147">
        <f t="shared" si="104"/>
        <v>2.4744668149173837E-2</v>
      </c>
      <c r="AZ54" s="147">
        <f t="shared" si="105"/>
        <v>2.0202042791233461E-2</v>
      </c>
      <c r="BA54" s="147">
        <f t="shared" si="106"/>
        <v>4.7141190959743721E-2</v>
      </c>
      <c r="BB54" s="147">
        <f t="shared" si="107"/>
        <v>5.7186630380187002E-2</v>
      </c>
      <c r="BC54" s="147">
        <f t="shared" si="34"/>
        <v>2.0844008799632881E-2</v>
      </c>
      <c r="BD54" s="147">
        <f t="shared" si="35"/>
        <v>1.8125225043159023E-2</v>
      </c>
      <c r="BE54" s="147">
        <f t="shared" si="36"/>
        <v>2.2656531303948783E-2</v>
      </c>
      <c r="BF54" s="147">
        <f t="shared" si="37"/>
        <v>0</v>
      </c>
      <c r="BG54" s="147">
        <f t="shared" si="38"/>
        <v>0</v>
      </c>
      <c r="BH54" s="147">
        <f t="shared" si="39"/>
        <v>0</v>
      </c>
      <c r="BI54" s="147">
        <f t="shared" si="108"/>
        <v>4.3308589771067996E-2</v>
      </c>
      <c r="BJ54" s="147">
        <f t="shared" si="109"/>
        <v>4.2869893192332864E-2</v>
      </c>
      <c r="BK54" s="147">
        <f t="shared" si="110"/>
        <v>4.2858574095182247E-2</v>
      </c>
      <c r="BL54" s="147">
        <f t="shared" si="40"/>
        <v>5.2770631729616886</v>
      </c>
      <c r="BM54" s="147">
        <f t="shared" si="41"/>
        <v>4.5422686010550555</v>
      </c>
      <c r="BN54" s="147">
        <f t="shared" si="42"/>
        <v>5.6763366112536442</v>
      </c>
      <c r="BO54" s="150">
        <f t="shared" si="111"/>
        <v>1.8756339479586554E-3</v>
      </c>
      <c r="BP54" s="150">
        <f t="shared" si="111"/>
        <v>1.8378277423220276E-3</v>
      </c>
      <c r="BQ54" s="150">
        <f t="shared" si="111"/>
        <v>1.8368573734722268E-3</v>
      </c>
      <c r="BR54" s="147">
        <f t="shared" si="43"/>
        <v>0</v>
      </c>
      <c r="BS54" s="147">
        <f t="shared" si="44"/>
        <v>0</v>
      </c>
      <c r="BT54" s="147">
        <f t="shared" si="45"/>
        <v>0</v>
      </c>
      <c r="BU54" s="147">
        <f t="shared" si="46"/>
        <v>0.2182708134761</v>
      </c>
      <c r="BV54" s="147">
        <f t="shared" si="47"/>
        <v>7.2756937825366658E-2</v>
      </c>
      <c r="BW54" s="147">
        <f t="shared" si="48"/>
        <v>2.5</v>
      </c>
      <c r="CA54" s="150">
        <f t="shared" si="49"/>
        <v>0</v>
      </c>
      <c r="CB54" s="150">
        <f t="shared" si="112"/>
        <v>0</v>
      </c>
      <c r="CC54" s="150">
        <f t="shared" si="113"/>
        <v>0</v>
      </c>
      <c r="CD54" s="150">
        <f t="shared" si="114"/>
        <v>0</v>
      </c>
      <c r="CE54" s="150">
        <f t="shared" si="50"/>
        <v>0</v>
      </c>
      <c r="CI54" s="152">
        <f t="shared" si="51"/>
        <v>0.21253853349536012</v>
      </c>
      <c r="CJ54" s="152">
        <f t="shared" si="52"/>
        <v>0.21253853349536012</v>
      </c>
      <c r="CK54" s="152">
        <f t="shared" si="53"/>
        <v>0.21253853349536012</v>
      </c>
      <c r="CL54" s="152">
        <f t="shared" si="54"/>
        <v>0.21253853349536012</v>
      </c>
      <c r="CM54" s="152">
        <f t="shared" si="55"/>
        <v>0.21253853349536012</v>
      </c>
      <c r="CN54" s="152">
        <f t="shared" si="56"/>
        <v>0.21253853349536012</v>
      </c>
      <c r="CO54" s="152">
        <f t="shared" si="57"/>
        <v>0.21253853349536012</v>
      </c>
      <c r="CP54" s="152">
        <f t="shared" si="58"/>
        <v>0.21253853349536012</v>
      </c>
      <c r="CQ54" s="152">
        <f t="shared" si="59"/>
        <v>0.19786213916611048</v>
      </c>
      <c r="CR54" s="152">
        <f t="shared" si="60"/>
        <v>0.16932161241300009</v>
      </c>
      <c r="CS54" s="152">
        <f t="shared" si="61"/>
        <v>0.1407810856598897</v>
      </c>
      <c r="CT54" s="152">
        <f t="shared" si="62"/>
        <v>0.11224055890677929</v>
      </c>
      <c r="CU54" s="152">
        <f t="shared" si="63"/>
        <v>8.3700032153668932E-2</v>
      </c>
      <c r="CV54" s="152">
        <f t="shared" si="64"/>
        <v>6.70246578446268E-2</v>
      </c>
      <c r="CW54" s="152">
        <f t="shared" si="65"/>
        <v>6.70246578446268E-2</v>
      </c>
      <c r="CX54" s="152">
        <f t="shared" si="66"/>
        <v>6.70246578446268E-2</v>
      </c>
      <c r="CY54" s="152">
        <f t="shared" si="67"/>
        <v>6.70246578446268E-2</v>
      </c>
      <c r="CZ54" s="152">
        <f t="shared" si="68"/>
        <v>6.70246578446268E-2</v>
      </c>
      <c r="DA54" s="152">
        <f t="shared" si="69"/>
        <v>6.70246578446268E-2</v>
      </c>
      <c r="DC54" s="154">
        <f t="shared" si="115"/>
        <v>6.1015030006724098E-2</v>
      </c>
      <c r="DD54" s="154">
        <f t="shared" si="116"/>
        <v>6.1015030006724098E-2</v>
      </c>
      <c r="DE54" s="154">
        <f t="shared" si="117"/>
        <v>6.1015030006724098E-2</v>
      </c>
      <c r="DF54" s="154">
        <f t="shared" si="118"/>
        <v>-3.9981088743900351E-10</v>
      </c>
      <c r="DG54" s="154">
        <f t="shared" si="119"/>
        <v>-3.9981088743900351E-10</v>
      </c>
      <c r="DH54" s="154">
        <f t="shared" si="120"/>
        <v>-3.9981088743900351E-10</v>
      </c>
      <c r="DI54" s="154">
        <f t="shared" si="121"/>
        <v>-3.9981088743900351E-10</v>
      </c>
      <c r="DJ54" s="154">
        <f t="shared" si="122"/>
        <v>-3.9981088743900351E-10</v>
      </c>
      <c r="DK54" s="154">
        <f t="shared" si="123"/>
        <v>-4.2672644460937483E-10</v>
      </c>
      <c r="DL54" s="154">
        <f t="shared" si="124"/>
        <v>-4.9100690353108172E-10</v>
      </c>
      <c r="DM54" s="154">
        <f t="shared" si="125"/>
        <v>-5.7808787652853781E-10</v>
      </c>
      <c r="DN54" s="154">
        <f t="shared" si="126"/>
        <v>-7.0271581190182231E-10</v>
      </c>
      <c r="DO54" s="154">
        <f t="shared" si="127"/>
        <v>-8.9584868394420765E-10</v>
      </c>
      <c r="DP54" s="154">
        <f t="shared" si="128"/>
        <v>-1.0672227751510794E-9</v>
      </c>
      <c r="DQ54" s="154">
        <f t="shared" si="129"/>
        <v>-1.0672227751510794E-9</v>
      </c>
      <c r="DR54" s="154">
        <f t="shared" si="130"/>
        <v>-1.0672227751510794E-9</v>
      </c>
      <c r="DS54" s="154">
        <f t="shared" si="131"/>
        <v>-1.0672227751510794E-9</v>
      </c>
      <c r="DT54" s="154">
        <f t="shared" si="132"/>
        <v>-1.0672227751510794E-9</v>
      </c>
      <c r="DU54" s="154">
        <f t="shared" si="133"/>
        <v>-1.0672227751510794E-9</v>
      </c>
      <c r="DW54" s="155">
        <f t="shared" si="70"/>
        <v>3.523038083966229E-2</v>
      </c>
      <c r="DX54" s="155">
        <f t="shared" si="71"/>
        <v>7.9128730924531945E-2</v>
      </c>
      <c r="DY54" s="155">
        <f t="shared" si="72"/>
        <v>8.0310050399581126E-2</v>
      </c>
      <c r="DZ54" s="155">
        <f t="shared" si="73"/>
        <v>3.2447366559574004E-2</v>
      </c>
      <c r="EA54" s="156">
        <f t="shared" si="74"/>
        <v>3.523038083966229E-2</v>
      </c>
      <c r="EB54" s="156">
        <f t="shared" si="75"/>
        <v>7.9128730924531945E-2</v>
      </c>
      <c r="EC54" s="156">
        <f t="shared" si="76"/>
        <v>-2.9624820161466611E-2</v>
      </c>
      <c r="ED54" s="156">
        <f t="shared" si="77"/>
        <v>8.1393524449033305E-2</v>
      </c>
      <c r="EE54" s="156">
        <f t="shared" si="78"/>
        <v>-7.7851005279697849E-2</v>
      </c>
      <c r="EF54" s="156">
        <f t="shared" si="79"/>
        <v>3.7970472327521557E-2</v>
      </c>
      <c r="EG54" s="156">
        <f t="shared" si="80"/>
        <v>-8.2377833026655661E-2</v>
      </c>
      <c r="EH54" s="156">
        <f t="shared" si="81"/>
        <v>-2.6766180483346155E-2</v>
      </c>
      <c r="EI54" s="156">
        <f t="shared" si="82"/>
        <v>-4.066430264375262E-2</v>
      </c>
      <c r="EJ54" s="156">
        <f t="shared" si="83"/>
        <v>-7.647843017695849E-2</v>
      </c>
      <c r="EK54" s="156">
        <f t="shared" si="84"/>
        <v>2.3874930337320611E-2</v>
      </c>
      <c r="EL54" s="156">
        <f t="shared" si="85"/>
        <v>-8.3261776904067497E-2</v>
      </c>
      <c r="EM54" s="156">
        <f t="shared" si="86"/>
        <v>7.5012677887647566E-2</v>
      </c>
      <c r="EN54" s="156">
        <f t="shared" si="87"/>
        <v>-4.3308589771067933E-2</v>
      </c>
      <c r="EO54" s="156">
        <f t="shared" si="88"/>
        <v>8.4044279131815183E-2</v>
      </c>
      <c r="EP54" s="156">
        <f t="shared" si="89"/>
        <v>2.0954592266330466E-2</v>
      </c>
      <c r="EQ54" s="156">
        <f t="shared" si="90"/>
        <v>4.590011205292388E-2</v>
      </c>
      <c r="ER54" s="156">
        <f t="shared" si="91"/>
        <v>7.3455534205147915E-2</v>
      </c>
      <c r="ES54" s="156">
        <f t="shared" si="92"/>
        <v>-7.180889626917672E-2</v>
      </c>
      <c r="ET54" s="156">
        <f t="shared" si="93"/>
        <v>4.8435712118613888E-2</v>
      </c>
      <c r="EU54" s="156">
        <f t="shared" si="94"/>
        <v>-8.5301269957145903E-2</v>
      </c>
      <c r="EV54" s="156">
        <f t="shared" si="95"/>
        <v>-1.5040915382141468E-2</v>
      </c>
      <c r="EW54" s="156">
        <f t="shared" si="96"/>
        <v>-5.0912300730036573E-2</v>
      </c>
      <c r="EX54" s="156">
        <f t="shared" si="97"/>
        <v>-7.0074770254414248E-2</v>
      </c>
      <c r="EY54" s="156">
        <f t="shared" si="98"/>
        <v>1.2054781473294245E-2</v>
      </c>
      <c r="EZ54" s="156">
        <f t="shared" si="99"/>
        <v>-8.5774227105032796E-2</v>
      </c>
    </row>
    <row r="55" spans="1:156" ht="20.100000000000001" customHeight="1" x14ac:dyDescent="0.2">
      <c r="A55" s="34"/>
      <c r="B55" s="229" t="s">
        <v>297</v>
      </c>
      <c r="C55" s="230"/>
      <c r="D55" s="230"/>
      <c r="E55" s="230"/>
      <c r="F55" s="232"/>
      <c r="G55" s="232"/>
      <c r="H55" s="233"/>
      <c r="I55" s="183"/>
      <c r="J55" s="169"/>
      <c r="K55" s="142"/>
      <c r="L55" s="170"/>
      <c r="O55" s="158">
        <v>45</v>
      </c>
      <c r="P55" s="158">
        <f t="shared" si="100"/>
        <v>-2.748893571891069</v>
      </c>
      <c r="Q55" s="147">
        <f t="shared" si="134"/>
        <v>0.39269908169872414</v>
      </c>
      <c r="R55" s="147">
        <f t="shared" si="4"/>
        <v>124.47510303362532</v>
      </c>
      <c r="S55" s="147">
        <f t="shared" si="5"/>
        <v>108.23922002923941</v>
      </c>
      <c r="T55" s="147">
        <f t="shared" si="6"/>
        <v>135.29902503654927</v>
      </c>
      <c r="U55" s="147">
        <f t="shared" si="7"/>
        <v>1</v>
      </c>
      <c r="V55" s="147">
        <f t="shared" si="8"/>
        <v>0</v>
      </c>
      <c r="W55" s="147">
        <f t="shared" si="9"/>
        <v>0.11568578494054373</v>
      </c>
      <c r="X55" s="147">
        <f t="shared" si="10"/>
        <v>0.13303865268162529</v>
      </c>
      <c r="Y55" s="147">
        <f t="shared" si="11"/>
        <v>0.10643092214530021</v>
      </c>
      <c r="Z55" s="147">
        <f t="shared" si="12"/>
        <v>4.9735124216834761</v>
      </c>
      <c r="AA55" s="147">
        <f t="shared" si="13"/>
        <v>4.9735124216834761</v>
      </c>
      <c r="AB55" s="147">
        <f t="shared" si="14"/>
        <v>4.8182534311157914</v>
      </c>
      <c r="AC55" s="147">
        <f t="shared" si="15"/>
        <v>4.5794611305562256</v>
      </c>
      <c r="AD55" s="147">
        <f t="shared" si="16"/>
        <v>51.35809051073651</v>
      </c>
      <c r="AE55" s="147">
        <f t="shared" si="17"/>
        <v>69.771961769765298</v>
      </c>
      <c r="AF55" s="147">
        <f t="shared" si="18"/>
        <v>2.8078471508884997</v>
      </c>
      <c r="AG55" s="147">
        <f t="shared" si="19"/>
        <v>3.2050697237713157</v>
      </c>
      <c r="AH55" s="147">
        <f t="shared" si="20"/>
        <v>2.4369813552682906</v>
      </c>
      <c r="AI55" s="147">
        <f t="shared" si="21"/>
        <v>7.7813595725719757</v>
      </c>
      <c r="AJ55" s="147">
        <f t="shared" si="22"/>
        <v>8.5813595725719765</v>
      </c>
      <c r="AK55" s="147">
        <f t="shared" si="23"/>
        <v>8.8233231548871078</v>
      </c>
      <c r="AL55" s="147">
        <f t="shared" si="24"/>
        <v>7.8164424858245161</v>
      </c>
      <c r="AM55" s="147">
        <f t="shared" si="102"/>
        <v>116.53165113791908</v>
      </c>
      <c r="AN55" s="147">
        <f t="shared" si="135"/>
        <v>113.33598265026878</v>
      </c>
      <c r="AO55" s="147">
        <f t="shared" si="136"/>
        <v>127.9354388922514</v>
      </c>
      <c r="AP55" s="147">
        <f t="shared" si="26"/>
        <v>2.0256437300323471</v>
      </c>
      <c r="AQ55" s="147">
        <f t="shared" si="27"/>
        <v>0.13913002379927467</v>
      </c>
      <c r="AR55" s="147">
        <f t="shared" si="28"/>
        <v>0.13809788842658113</v>
      </c>
      <c r="AS55" s="147">
        <f t="shared" si="29"/>
        <v>0.13125376680631906</v>
      </c>
      <c r="AT55" s="147">
        <f t="shared" si="30"/>
        <v>6.3570089292934858E-3</v>
      </c>
      <c r="AU55" s="147">
        <f t="shared" si="31"/>
        <v>3.9351221460092532E-2</v>
      </c>
      <c r="AV55" s="147">
        <f t="shared" si="32"/>
        <v>3.7706349522739144E-2</v>
      </c>
      <c r="AW55" s="147">
        <f t="shared" si="33"/>
        <v>3.8449173872289376E-2</v>
      </c>
      <c r="AX55" s="147">
        <f t="shared" si="103"/>
        <v>2.276188508499688E-2</v>
      </c>
      <c r="AY55" s="147">
        <f t="shared" si="104"/>
        <v>2.5082010107927839E-2</v>
      </c>
      <c r="AZ55" s="147">
        <f t="shared" si="105"/>
        <v>2.0460905526767333E-2</v>
      </c>
      <c r="BA55" s="147">
        <f t="shared" si="106"/>
        <v>4.805394630620187E-2</v>
      </c>
      <c r="BB55" s="147">
        <f t="shared" si="107"/>
        <v>5.8918968853160884E-2</v>
      </c>
      <c r="BC55" s="147">
        <f t="shared" si="34"/>
        <v>2.0769724376255107E-2</v>
      </c>
      <c r="BD55" s="147">
        <f t="shared" si="35"/>
        <v>1.8060629892395742E-2</v>
      </c>
      <c r="BE55" s="147">
        <f t="shared" si="36"/>
        <v>2.257578736549468E-2</v>
      </c>
      <c r="BF55" s="147">
        <f t="shared" si="37"/>
        <v>0</v>
      </c>
      <c r="BG55" s="147">
        <f t="shared" si="38"/>
        <v>0</v>
      </c>
      <c r="BH55" s="147">
        <f t="shared" si="39"/>
        <v>0</v>
      </c>
      <c r="BI55" s="147">
        <f t="shared" si="108"/>
        <v>4.3531609461251987E-2</v>
      </c>
      <c r="BJ55" s="147">
        <f t="shared" si="109"/>
        <v>4.3142640000323584E-2</v>
      </c>
      <c r="BK55" s="147">
        <f t="shared" si="110"/>
        <v>4.3036692892262016E-2</v>
      </c>
      <c r="BL55" s="147">
        <f t="shared" si="40"/>
        <v>5.4186015729088801</v>
      </c>
      <c r="BM55" s="147">
        <f t="shared" si="41"/>
        <v>4.6697257036372894</v>
      </c>
      <c r="BN55" s="147">
        <f t="shared" si="42"/>
        <v>5.8228225891204399</v>
      </c>
      <c r="BO55" s="150">
        <f t="shared" si="111"/>
        <v>1.8950010222869634E-3</v>
      </c>
      <c r="BP55" s="150">
        <f t="shared" si="111"/>
        <v>1.8612873861975207E-3</v>
      </c>
      <c r="BQ55" s="150">
        <f t="shared" si="111"/>
        <v>1.852156935102876E-3</v>
      </c>
      <c r="BR55" s="147">
        <f t="shared" si="43"/>
        <v>0</v>
      </c>
      <c r="BS55" s="147">
        <f t="shared" si="44"/>
        <v>0</v>
      </c>
      <c r="BT55" s="147">
        <f t="shared" si="45"/>
        <v>0</v>
      </c>
      <c r="BU55" s="147">
        <f t="shared" si="46"/>
        <v>0.22297691913130707</v>
      </c>
      <c r="BV55" s="147">
        <f t="shared" si="47"/>
        <v>7.4325639710435695E-2</v>
      </c>
      <c r="BW55" s="147">
        <f t="shared" si="48"/>
        <v>2.5</v>
      </c>
      <c r="CA55" s="150">
        <f t="shared" si="49"/>
        <v>0</v>
      </c>
      <c r="CB55" s="150">
        <f t="shared" si="112"/>
        <v>0</v>
      </c>
      <c r="CC55" s="150">
        <f t="shared" si="113"/>
        <v>0</v>
      </c>
      <c r="CD55" s="150">
        <f t="shared" si="114"/>
        <v>0</v>
      </c>
      <c r="CE55" s="150">
        <f t="shared" si="50"/>
        <v>0</v>
      </c>
      <c r="CI55" s="152">
        <f t="shared" si="51"/>
        <v>0.21724463915056721</v>
      </c>
      <c r="CJ55" s="152">
        <f t="shared" si="52"/>
        <v>0.21724463915056721</v>
      </c>
      <c r="CK55" s="152">
        <f t="shared" si="53"/>
        <v>0.21724463915056721</v>
      </c>
      <c r="CL55" s="152">
        <f t="shared" si="54"/>
        <v>0.21724463915056721</v>
      </c>
      <c r="CM55" s="152">
        <f t="shared" si="55"/>
        <v>0.21724463915056721</v>
      </c>
      <c r="CN55" s="152">
        <f t="shared" si="56"/>
        <v>0.21724463915056721</v>
      </c>
      <c r="CO55" s="152">
        <f t="shared" si="57"/>
        <v>0.21724463915056721</v>
      </c>
      <c r="CP55" s="152">
        <f t="shared" si="58"/>
        <v>0.21724463915056721</v>
      </c>
      <c r="CQ55" s="152">
        <f t="shared" si="59"/>
        <v>0.20225180919141833</v>
      </c>
      <c r="CR55" s="152">
        <f t="shared" si="60"/>
        <v>0.17309592424077178</v>
      </c>
      <c r="CS55" s="152">
        <f t="shared" si="61"/>
        <v>0.14394003929012525</v>
      </c>
      <c r="CT55" s="152">
        <f t="shared" si="62"/>
        <v>0.11478415433947868</v>
      </c>
      <c r="CU55" s="152">
        <f t="shared" si="63"/>
        <v>8.5628269388832182E-2</v>
      </c>
      <c r="CV55" s="152">
        <f t="shared" si="64"/>
        <v>6.8593359729695824E-2</v>
      </c>
      <c r="CW55" s="152">
        <f t="shared" si="65"/>
        <v>6.8593359729695824E-2</v>
      </c>
      <c r="CX55" s="152">
        <f t="shared" si="66"/>
        <v>6.8593359729695824E-2</v>
      </c>
      <c r="CY55" s="152">
        <f t="shared" si="67"/>
        <v>6.8593359729695824E-2</v>
      </c>
      <c r="CZ55" s="152">
        <f t="shared" si="68"/>
        <v>6.8593359729695824E-2</v>
      </c>
      <c r="DA55" s="152">
        <f t="shared" si="69"/>
        <v>6.8593359729695824E-2</v>
      </c>
      <c r="DC55" s="154">
        <f t="shared" si="115"/>
        <v>6.2946727654979481E-2</v>
      </c>
      <c r="DD55" s="154">
        <f t="shared" si="116"/>
        <v>6.2946727654979481E-2</v>
      </c>
      <c r="DE55" s="154">
        <f t="shared" si="117"/>
        <v>6.2946727654979481E-2</v>
      </c>
      <c r="DF55" s="154">
        <f t="shared" si="118"/>
        <v>-3.947842486512888E-10</v>
      </c>
      <c r="DG55" s="154">
        <f t="shared" si="119"/>
        <v>-3.947842486512888E-10</v>
      </c>
      <c r="DH55" s="154">
        <f t="shared" si="120"/>
        <v>-3.947842486512888E-10</v>
      </c>
      <c r="DI55" s="154">
        <f t="shared" si="121"/>
        <v>-3.947842486512888E-10</v>
      </c>
      <c r="DJ55" s="154">
        <f t="shared" si="122"/>
        <v>-3.947842486512888E-10</v>
      </c>
      <c r="DK55" s="154">
        <f t="shared" si="123"/>
        <v>-4.2138492377741384E-10</v>
      </c>
      <c r="DL55" s="154">
        <f t="shared" si="124"/>
        <v>-4.8492538690031254E-10</v>
      </c>
      <c r="DM55" s="154">
        <f t="shared" si="125"/>
        <v>-5.7103090773844226E-10</v>
      </c>
      <c r="DN55" s="154">
        <f t="shared" si="126"/>
        <v>-6.9431692709090454E-10</v>
      </c>
      <c r="DO55" s="154">
        <f t="shared" si="127"/>
        <v>-8.8549626231154421E-10</v>
      </c>
      <c r="DP55" s="154">
        <f t="shared" si="128"/>
        <v>-1.0552652866837437E-9</v>
      </c>
      <c r="DQ55" s="154">
        <f t="shared" si="129"/>
        <v>-1.0552652866837437E-9</v>
      </c>
      <c r="DR55" s="154">
        <f t="shared" si="130"/>
        <v>-1.0552652866837437E-9</v>
      </c>
      <c r="DS55" s="154">
        <f t="shared" si="131"/>
        <v>-1.0552652866837437E-9</v>
      </c>
      <c r="DT55" s="154">
        <f t="shared" si="132"/>
        <v>-1.0552652866837437E-9</v>
      </c>
      <c r="DU55" s="154">
        <f t="shared" si="133"/>
        <v>-1.0552652866837437E-9</v>
      </c>
      <c r="DW55" s="155">
        <f t="shared" si="70"/>
        <v>3.3317651450017062E-2</v>
      </c>
      <c r="DX55" s="155">
        <f t="shared" si="71"/>
        <v>8.0435925997050781E-2</v>
      </c>
      <c r="DY55" s="155">
        <f t="shared" si="72"/>
        <v>8.0435925997050781E-2</v>
      </c>
      <c r="DZ55" s="155">
        <f t="shared" si="73"/>
        <v>3.3317651450017055E-2</v>
      </c>
      <c r="EA55" s="156">
        <f t="shared" si="74"/>
        <v>3.3317651450017062E-2</v>
      </c>
      <c r="EB55" s="156">
        <f t="shared" si="75"/>
        <v>8.0435925997050781E-2</v>
      </c>
      <c r="EC55" s="156">
        <f t="shared" si="76"/>
        <v>-3.331765145001709E-2</v>
      </c>
      <c r="ED55" s="156">
        <f t="shared" si="77"/>
        <v>8.0435925997050767E-2</v>
      </c>
      <c r="EE55" s="156">
        <f t="shared" si="78"/>
        <v>-8.0435925997050822E-2</v>
      </c>
      <c r="EF55" s="156">
        <f t="shared" si="79"/>
        <v>3.3317651450016972E-2</v>
      </c>
      <c r="EG55" s="156">
        <f t="shared" si="80"/>
        <v>-8.0435925997050794E-2</v>
      </c>
      <c r="EH55" s="156">
        <f t="shared" si="81"/>
        <v>-3.3317651450017034E-2</v>
      </c>
      <c r="EI55" s="156">
        <f t="shared" si="82"/>
        <v>-3.3317651450017055E-2</v>
      </c>
      <c r="EJ55" s="156">
        <f t="shared" si="83"/>
        <v>-8.0435925997050794E-2</v>
      </c>
      <c r="EK55" s="156">
        <f t="shared" si="84"/>
        <v>3.3317651450017138E-2</v>
      </c>
      <c r="EL55" s="156">
        <f t="shared" si="85"/>
        <v>-8.0435925997050753E-2</v>
      </c>
      <c r="EM55" s="156">
        <f t="shared" si="86"/>
        <v>8.0435925997050767E-2</v>
      </c>
      <c r="EN55" s="156">
        <f t="shared" si="87"/>
        <v>-3.3317651450017111E-2</v>
      </c>
      <c r="EO55" s="156">
        <f t="shared" si="88"/>
        <v>8.0435925997050711E-2</v>
      </c>
      <c r="EP55" s="156">
        <f t="shared" si="89"/>
        <v>3.3317651450017222E-2</v>
      </c>
      <c r="EQ55" s="156">
        <f t="shared" si="90"/>
        <v>3.3317651450017013E-2</v>
      </c>
      <c r="ER55" s="156">
        <f t="shared" si="91"/>
        <v>8.0435925997050794E-2</v>
      </c>
      <c r="ES55" s="156">
        <f t="shared" si="92"/>
        <v>-8.0435925997050822E-2</v>
      </c>
      <c r="ET55" s="156">
        <f t="shared" si="93"/>
        <v>3.331765145001693E-2</v>
      </c>
      <c r="EU55" s="156">
        <f t="shared" si="94"/>
        <v>-8.0435925997050642E-2</v>
      </c>
      <c r="EV55" s="156">
        <f t="shared" si="95"/>
        <v>-3.3317651450017402E-2</v>
      </c>
      <c r="EW55" s="156">
        <f t="shared" si="96"/>
        <v>-3.3317651450017131E-2</v>
      </c>
      <c r="EX55" s="156">
        <f t="shared" si="97"/>
        <v>-8.0435925997050753E-2</v>
      </c>
      <c r="EY55" s="156">
        <f t="shared" si="98"/>
        <v>3.3317651450017194E-2</v>
      </c>
      <c r="EZ55" s="156">
        <f t="shared" si="99"/>
        <v>-8.0435925997050725E-2</v>
      </c>
    </row>
    <row r="56" spans="1:156" ht="20.100000000000001" customHeight="1" x14ac:dyDescent="0.2">
      <c r="B56" s="60" t="s">
        <v>206</v>
      </c>
      <c r="C56" s="44">
        <v>120</v>
      </c>
      <c r="D56" s="93" t="s">
        <v>69</v>
      </c>
      <c r="E56" s="59"/>
      <c r="F56" s="83"/>
      <c r="G56" s="139"/>
      <c r="H56" s="86"/>
      <c r="I56" s="115"/>
      <c r="J56" s="169"/>
      <c r="K56" s="142"/>
      <c r="L56" s="170"/>
      <c r="O56" s="158">
        <v>46</v>
      </c>
      <c r="P56" s="158">
        <f t="shared" si="100"/>
        <v>-2.740166925631097</v>
      </c>
      <c r="Q56" s="147">
        <f t="shared" si="134"/>
        <v>0.40142572795869574</v>
      </c>
      <c r="R56" s="147">
        <f t="shared" si="4"/>
        <v>127.09277006470133</v>
      </c>
      <c r="S56" s="147">
        <f t="shared" si="5"/>
        <v>110.51545223017507</v>
      </c>
      <c r="T56" s="147">
        <f t="shared" si="6"/>
        <v>138.14431528771883</v>
      </c>
      <c r="U56" s="147">
        <f t="shared" si="7"/>
        <v>1</v>
      </c>
      <c r="V56" s="147">
        <f t="shared" si="8"/>
        <v>0</v>
      </c>
      <c r="W56" s="147">
        <f t="shared" si="9"/>
        <v>0.11330306194970133</v>
      </c>
      <c r="X56" s="147">
        <f t="shared" si="10"/>
        <v>0.13029852124215652</v>
      </c>
      <c r="Y56" s="147">
        <f t="shared" si="11"/>
        <v>0.10423881699372523</v>
      </c>
      <c r="Z56" s="147">
        <f t="shared" si="12"/>
        <v>5.0930222938678504</v>
      </c>
      <c r="AA56" s="147">
        <f t="shared" si="13"/>
        <v>5.0930222938678504</v>
      </c>
      <c r="AB56" s="147">
        <f t="shared" si="14"/>
        <v>4.9366164451230468</v>
      </c>
      <c r="AC56" s="147">
        <f t="shared" si="15"/>
        <v>4.6919580819289504</v>
      </c>
      <c r="AD56" s="147">
        <f t="shared" si="16"/>
        <v>53.056259196456722</v>
      </c>
      <c r="AE56" s="147">
        <f t="shared" si="17"/>
        <v>72.001019332419915</v>
      </c>
      <c r="AF56" s="147">
        <f t="shared" si="18"/>
        <v>2.8175709301080594</v>
      </c>
      <c r="AG56" s="147">
        <f t="shared" si="19"/>
        <v>3.216169113696222</v>
      </c>
      <c r="AH56" s="147">
        <f t="shared" si="20"/>
        <v>2.4454207992221093</v>
      </c>
      <c r="AI56" s="147">
        <f t="shared" si="21"/>
        <v>7.9105932239759102</v>
      </c>
      <c r="AJ56" s="147">
        <f t="shared" si="22"/>
        <v>8.710593223975911</v>
      </c>
      <c r="AK56" s="147">
        <f t="shared" si="23"/>
        <v>8.9527855588192686</v>
      </c>
      <c r="AL56" s="147">
        <f t="shared" si="24"/>
        <v>7.9373788811510595</v>
      </c>
      <c r="AM56" s="147">
        <f t="shared" si="102"/>
        <v>114.80274354305739</v>
      </c>
      <c r="AN56" s="147">
        <f t="shared" si="135"/>
        <v>111.69707946538644</v>
      </c>
      <c r="AO56" s="147">
        <f t="shared" si="136"/>
        <v>125.98617440005364</v>
      </c>
      <c r="AP56" s="147">
        <f t="shared" si="26"/>
        <v>2.0937438442623715</v>
      </c>
      <c r="AQ56" s="147">
        <f t="shared" si="27"/>
        <v>0.14254782844388619</v>
      </c>
      <c r="AR56" s="147">
        <f t="shared" si="28"/>
        <v>0.14149033810485023</v>
      </c>
      <c r="AS56" s="147">
        <f t="shared" si="29"/>
        <v>0.13447808691755972</v>
      </c>
      <c r="AT56" s="147">
        <f t="shared" si="30"/>
        <v>6.6731719256749476E-3</v>
      </c>
      <c r="AU56" s="147">
        <f t="shared" si="31"/>
        <v>4.0695470805057352E-2</v>
      </c>
      <c r="AV56" s="147">
        <f t="shared" si="32"/>
        <v>3.9009284555092769E-2</v>
      </c>
      <c r="AW56" s="147">
        <f t="shared" si="33"/>
        <v>3.9746467019352937E-2</v>
      </c>
      <c r="AX56" s="147">
        <f t="shared" si="103"/>
        <v>2.3054607605140713E-2</v>
      </c>
      <c r="AY56" s="147">
        <f t="shared" si="104"/>
        <v>2.5414260863814871E-2</v>
      </c>
      <c r="AZ56" s="147">
        <f t="shared" si="105"/>
        <v>2.0715623867265196E-2</v>
      </c>
      <c r="BA56" s="147">
        <f t="shared" si="106"/>
        <v>4.8961701783509858E-2</v>
      </c>
      <c r="BB56" s="147">
        <f t="shared" si="107"/>
        <v>6.0659909596396132E-2</v>
      </c>
      <c r="BC56" s="147">
        <f t="shared" si="34"/>
        <v>2.0693858257952825E-2</v>
      </c>
      <c r="BD56" s="147">
        <f t="shared" si="35"/>
        <v>1.7994659354741586E-2</v>
      </c>
      <c r="BE56" s="147">
        <f t="shared" si="36"/>
        <v>2.2493324193426981E-2</v>
      </c>
      <c r="BF56" s="147">
        <f t="shared" si="37"/>
        <v>0</v>
      </c>
      <c r="BG56" s="147">
        <f t="shared" si="38"/>
        <v>0</v>
      </c>
      <c r="BH56" s="147">
        <f t="shared" si="39"/>
        <v>0</v>
      </c>
      <c r="BI56" s="147">
        <f t="shared" si="108"/>
        <v>4.3748465863093541E-2</v>
      </c>
      <c r="BJ56" s="147">
        <f t="shared" si="109"/>
        <v>4.3408920218556454E-2</v>
      </c>
      <c r="BK56" s="147">
        <f t="shared" si="110"/>
        <v>4.3208948060692177E-2</v>
      </c>
      <c r="BL56" s="147">
        <f t="shared" si="40"/>
        <v>5.5601137126215825</v>
      </c>
      <c r="BM56" s="147">
        <f t="shared" si="41"/>
        <v>4.7973564487773563</v>
      </c>
      <c r="BN56" s="147">
        <f t="shared" si="42"/>
        <v>5.9690705441469269</v>
      </c>
      <c r="BO56" s="150">
        <f t="shared" si="111"/>
        <v>1.9139282653742608E-3</v>
      </c>
      <c r="BP56" s="150">
        <f t="shared" si="111"/>
        <v>1.8843343545409993E-3</v>
      </c>
      <c r="BQ56" s="150">
        <f t="shared" si="111"/>
        <v>1.8670131925115944E-3</v>
      </c>
      <c r="BR56" s="147">
        <f t="shared" si="43"/>
        <v>0</v>
      </c>
      <c r="BS56" s="147">
        <f t="shared" si="44"/>
        <v>0</v>
      </c>
      <c r="BT56" s="147">
        <f t="shared" si="45"/>
        <v>0</v>
      </c>
      <c r="BU56" s="147">
        <f t="shared" si="46"/>
        <v>0.227666044230832</v>
      </c>
      <c r="BV56" s="147">
        <f t="shared" si="47"/>
        <v>7.5888681410277326E-2</v>
      </c>
      <c r="BW56" s="147">
        <f t="shared" si="48"/>
        <v>2.5</v>
      </c>
      <c r="CA56" s="150">
        <f t="shared" si="49"/>
        <v>0</v>
      </c>
      <c r="CB56" s="150">
        <f t="shared" si="112"/>
        <v>0</v>
      </c>
      <c r="CC56" s="150">
        <f t="shared" si="113"/>
        <v>0</v>
      </c>
      <c r="CD56" s="150">
        <f t="shared" si="114"/>
        <v>0</v>
      </c>
      <c r="CE56" s="150">
        <f t="shared" si="50"/>
        <v>0</v>
      </c>
      <c r="CI56" s="152">
        <f t="shared" si="51"/>
        <v>0.22193376425009215</v>
      </c>
      <c r="CJ56" s="152">
        <f t="shared" si="52"/>
        <v>0.22193376425009215</v>
      </c>
      <c r="CK56" s="152">
        <f t="shared" si="53"/>
        <v>0.22193376425009215</v>
      </c>
      <c r="CL56" s="152">
        <f t="shared" si="54"/>
        <v>0.22193376425009215</v>
      </c>
      <c r="CM56" s="152">
        <f t="shared" si="55"/>
        <v>0.22193376425009215</v>
      </c>
      <c r="CN56" s="152">
        <f t="shared" si="56"/>
        <v>0.22193376425009215</v>
      </c>
      <c r="CO56" s="152">
        <f t="shared" si="57"/>
        <v>0.22193376425009215</v>
      </c>
      <c r="CP56" s="152">
        <f t="shared" si="58"/>
        <v>0.22193376425009215</v>
      </c>
      <c r="CQ56" s="152">
        <f t="shared" si="59"/>
        <v>0.20662564042309245</v>
      </c>
      <c r="CR56" s="152">
        <f t="shared" si="60"/>
        <v>0.17685661760843038</v>
      </c>
      <c r="CS56" s="152">
        <f t="shared" si="61"/>
        <v>0.14708759479376826</v>
      </c>
      <c r="CT56" s="152">
        <f t="shared" si="62"/>
        <v>0.1173185719791062</v>
      </c>
      <c r="CU56" s="152">
        <f t="shared" si="63"/>
        <v>8.7549549164444143E-2</v>
      </c>
      <c r="CV56" s="152">
        <f t="shared" si="64"/>
        <v>7.0156401429537468E-2</v>
      </c>
      <c r="CW56" s="152">
        <f t="shared" si="65"/>
        <v>7.0156401429537468E-2</v>
      </c>
      <c r="CX56" s="152">
        <f t="shared" si="66"/>
        <v>7.0156401429537468E-2</v>
      </c>
      <c r="CY56" s="152">
        <f t="shared" si="67"/>
        <v>7.0156401429537468E-2</v>
      </c>
      <c r="CZ56" s="152">
        <f t="shared" si="68"/>
        <v>7.0156401429537468E-2</v>
      </c>
      <c r="DA56" s="152">
        <f t="shared" si="69"/>
        <v>7.0156401429537468E-2</v>
      </c>
      <c r="DC56" s="154">
        <f t="shared" si="115"/>
        <v>6.4881847196108719E-2</v>
      </c>
      <c r="DD56" s="154">
        <f t="shared" si="116"/>
        <v>6.4881847196108719E-2</v>
      </c>
      <c r="DE56" s="154">
        <f t="shared" si="117"/>
        <v>6.4881847196108719E-2</v>
      </c>
      <c r="DF56" s="154">
        <f t="shared" si="118"/>
        <v>-3.8990002671351899E-10</v>
      </c>
      <c r="DG56" s="154">
        <f t="shared" si="119"/>
        <v>-3.8990002671351899E-10</v>
      </c>
      <c r="DH56" s="154">
        <f t="shared" si="120"/>
        <v>-3.8990002671351899E-10</v>
      </c>
      <c r="DI56" s="154">
        <f t="shared" si="121"/>
        <v>-3.8990002671351899E-10</v>
      </c>
      <c r="DJ56" s="154">
        <f t="shared" si="122"/>
        <v>-3.8990002671351899E-10</v>
      </c>
      <c r="DK56" s="154">
        <f t="shared" si="123"/>
        <v>-4.161941714695971E-10</v>
      </c>
      <c r="DL56" s="154">
        <f t="shared" si="124"/>
        <v>-4.7901397617221544E-10</v>
      </c>
      <c r="DM56" s="154">
        <f t="shared" si="125"/>
        <v>-5.6416889192988883E-10</v>
      </c>
      <c r="DN56" s="154">
        <f t="shared" si="126"/>
        <v>-6.8614591186901359E-10</v>
      </c>
      <c r="DO56" s="154">
        <f t="shared" si="127"/>
        <v>-8.754167666144929E-10</v>
      </c>
      <c r="DP56" s="154">
        <f t="shared" si="128"/>
        <v>-1.0436148858694204E-9</v>
      </c>
      <c r="DQ56" s="154">
        <f t="shared" si="129"/>
        <v>-1.0436148858694204E-9</v>
      </c>
      <c r="DR56" s="154">
        <f t="shared" si="130"/>
        <v>-1.0436148858694204E-9</v>
      </c>
      <c r="DS56" s="154">
        <f t="shared" si="131"/>
        <v>-1.0436148858694204E-9</v>
      </c>
      <c r="DT56" s="154">
        <f t="shared" si="132"/>
        <v>-1.0436148858694204E-9</v>
      </c>
      <c r="DU56" s="154">
        <f t="shared" si="133"/>
        <v>-1.0436148858694204E-9</v>
      </c>
      <c r="DW56" s="155">
        <f t="shared" si="70"/>
        <v>3.1356096014218723E-2</v>
      </c>
      <c r="DX56" s="155">
        <f t="shared" si="71"/>
        <v>8.1685422838130309E-2</v>
      </c>
      <c r="DY56" s="155">
        <f t="shared" si="72"/>
        <v>8.0541350316152005E-2</v>
      </c>
      <c r="DZ56" s="155">
        <f t="shared" si="73"/>
        <v>3.4187774872722038E-2</v>
      </c>
      <c r="EA56" s="156">
        <f t="shared" si="74"/>
        <v>3.1356096014218723E-2</v>
      </c>
      <c r="EB56" s="156">
        <f t="shared" si="75"/>
        <v>8.1685422838130309E-2</v>
      </c>
      <c r="EC56" s="156">
        <f t="shared" si="76"/>
        <v>-3.6977801193765911E-2</v>
      </c>
      <c r="ED56" s="156">
        <f t="shared" si="77"/>
        <v>7.9299150565257437E-2</v>
      </c>
      <c r="EE56" s="156">
        <f t="shared" si="78"/>
        <v>-8.2729974255055128E-2</v>
      </c>
      <c r="EF56" s="156">
        <f t="shared" si="79"/>
        <v>2.8486214582758435E-2</v>
      </c>
      <c r="EG56" s="156">
        <f t="shared" si="80"/>
        <v>-7.7960337014496825E-2</v>
      </c>
      <c r="EH56" s="156">
        <f t="shared" si="81"/>
        <v>-3.9722775760048797E-2</v>
      </c>
      <c r="EI56" s="156">
        <f t="shared" si="82"/>
        <v>-2.5581627086794088E-2</v>
      </c>
      <c r="EJ56" s="156">
        <f t="shared" si="83"/>
        <v>-8.3673731941925761E-2</v>
      </c>
      <c r="EK56" s="156">
        <f t="shared" si="84"/>
        <v>4.241935424289256E-2</v>
      </c>
      <c r="EL56" s="156">
        <f t="shared" si="85"/>
        <v>-7.6526540801953397E-2</v>
      </c>
      <c r="EM56" s="156">
        <f t="shared" si="86"/>
        <v>8.4515546075375481E-2</v>
      </c>
      <c r="EN56" s="156">
        <f t="shared" si="87"/>
        <v>-2.2645872318772076E-2</v>
      </c>
      <c r="EO56" s="156">
        <f t="shared" si="88"/>
        <v>7.4999508787452568E-2</v>
      </c>
      <c r="EP56" s="156">
        <f t="shared" si="89"/>
        <v>4.50642512767922E-2</v>
      </c>
      <c r="EQ56" s="156">
        <f t="shared" si="90"/>
        <v>1.9682527043658547E-2</v>
      </c>
      <c r="ER56" s="156">
        <f t="shared" si="91"/>
        <v>8.5254391034554303E-2</v>
      </c>
      <c r="ES56" s="156">
        <f t="shared" si="92"/>
        <v>-8.588936665068965E-2</v>
      </c>
      <c r="ET56" s="156">
        <f t="shared" si="93"/>
        <v>1.6695201641203458E-2</v>
      </c>
      <c r="EU56" s="156">
        <f t="shared" si="94"/>
        <v>-7.1673290492520247E-2</v>
      </c>
      <c r="EV56" s="156">
        <f t="shared" si="95"/>
        <v>-5.0186178291157527E-2</v>
      </c>
      <c r="EW56" s="156">
        <f t="shared" si="96"/>
        <v>-1.368753570724696E-2</v>
      </c>
      <c r="EX56" s="156">
        <f t="shared" si="97"/>
        <v>-8.6419699303803887E-2</v>
      </c>
      <c r="EY56" s="156">
        <f t="shared" si="98"/>
        <v>5.2656967992528794E-2</v>
      </c>
      <c r="EZ56" s="156">
        <f t="shared" si="99"/>
        <v>-6.987815669671632E-2</v>
      </c>
    </row>
    <row r="57" spans="1:156" ht="20.100000000000001" customHeight="1" x14ac:dyDescent="0.2">
      <c r="B57" s="46" t="s">
        <v>283</v>
      </c>
      <c r="C57" s="132">
        <f>IF(Tonmax_TRIAC*SQRT(2)*Vintyp/Lm&gt;Vcspk/Rcs*1000, Vcspk/Rcs*1000,Tonmax_TRIAC*SQRT(2)*Vintyp/Lm)/1000</f>
        <v>0.58266676911840121</v>
      </c>
      <c r="D57" s="48" t="s">
        <v>35</v>
      </c>
      <c r="E57" s="59"/>
      <c r="F57" s="60" t="s">
        <v>274</v>
      </c>
      <c r="G57" s="58">
        <f>DIM_0</f>
        <v>2.5065217975956755</v>
      </c>
      <c r="H57" s="93" t="s">
        <v>66</v>
      </c>
      <c r="I57" s="115"/>
      <c r="J57" s="169"/>
      <c r="K57" s="142"/>
      <c r="L57" s="170"/>
      <c r="O57" s="158">
        <v>47</v>
      </c>
      <c r="P57" s="158">
        <f t="shared" si="100"/>
        <v>-2.7314402793711254</v>
      </c>
      <c r="Q57" s="147">
        <f t="shared" si="134"/>
        <v>0.41015237421866746</v>
      </c>
      <c r="R57" s="147">
        <f t="shared" si="4"/>
        <v>129.70075848927726</v>
      </c>
      <c r="S57" s="147">
        <f t="shared" si="5"/>
        <v>112.78326825154545</v>
      </c>
      <c r="T57" s="147">
        <f t="shared" si="6"/>
        <v>140.97908531443181</v>
      </c>
      <c r="U57" s="147">
        <f t="shared" si="7"/>
        <v>1</v>
      </c>
      <c r="V57" s="147">
        <f t="shared" si="8"/>
        <v>0</v>
      </c>
      <c r="W57" s="147">
        <f t="shared" si="9"/>
        <v>0.11102479405461989</v>
      </c>
      <c r="X57" s="147">
        <f t="shared" si="10"/>
        <v>0.12767851316281287</v>
      </c>
      <c r="Y57" s="147">
        <f t="shared" si="11"/>
        <v>0.10214281053025029</v>
      </c>
      <c r="Z57" s="147">
        <f t="shared" si="12"/>
        <v>5.212777391298915</v>
      </c>
      <c r="AA57" s="147">
        <f t="shared" si="13"/>
        <v>5.212777391298915</v>
      </c>
      <c r="AB57" s="147">
        <f t="shared" si="14"/>
        <v>5.0552397339295192</v>
      </c>
      <c r="AC57" s="147">
        <f t="shared" si="15"/>
        <v>4.8047024089001846</v>
      </c>
      <c r="AD57" s="147">
        <f t="shared" si="16"/>
        <v>54.765576216685481</v>
      </c>
      <c r="AE57" s="147">
        <f t="shared" si="17"/>
        <v>74.242634450305388</v>
      </c>
      <c r="AF57" s="147">
        <f t="shared" si="18"/>
        <v>2.8272587564613296</v>
      </c>
      <c r="AG57" s="147">
        <f t="shared" si="19"/>
        <v>3.2272274645484735</v>
      </c>
      <c r="AH57" s="147">
        <f t="shared" si="20"/>
        <v>2.4538290390326436</v>
      </c>
      <c r="AI57" s="147">
        <f t="shared" si="21"/>
        <v>8.0400361477602438</v>
      </c>
      <c r="AJ57" s="147">
        <f t="shared" si="22"/>
        <v>8.8400361477602445</v>
      </c>
      <c r="AK57" s="147">
        <f t="shared" si="23"/>
        <v>9.0824671984779926</v>
      </c>
      <c r="AL57" s="147">
        <f t="shared" si="24"/>
        <v>8.0585314479328289</v>
      </c>
      <c r="AM57" s="147">
        <f t="shared" si="102"/>
        <v>113.12170937823201</v>
      </c>
      <c r="AN57" s="147">
        <f t="shared" si="135"/>
        <v>110.10224184102492</v>
      </c>
      <c r="AO57" s="147">
        <f t="shared" si="136"/>
        <v>124.09208879572215</v>
      </c>
      <c r="AP57" s="147">
        <f t="shared" si="26"/>
        <v>2.1623361643129919</v>
      </c>
      <c r="AQ57" s="147">
        <f t="shared" si="27"/>
        <v>0.14597314868300257</v>
      </c>
      <c r="AR57" s="147">
        <f t="shared" si="28"/>
        <v>0.14489024762322456</v>
      </c>
      <c r="AS57" s="147">
        <f t="shared" si="29"/>
        <v>0.13770949715975569</v>
      </c>
      <c r="AT57" s="147">
        <f t="shared" si="30"/>
        <v>6.9977279521064454E-3</v>
      </c>
      <c r="AU57" s="147">
        <f t="shared" si="31"/>
        <v>4.2049855745355302E-2</v>
      </c>
      <c r="AV57" s="147">
        <f t="shared" si="32"/>
        <v>4.0322464688700488E-2</v>
      </c>
      <c r="AW57" s="147">
        <f t="shared" si="33"/>
        <v>4.1052960213862733E-2</v>
      </c>
      <c r="AX57" s="147">
        <f t="shared" si="103"/>
        <v>2.3342883214726183E-2</v>
      </c>
      <c r="AY57" s="147">
        <f t="shared" si="104"/>
        <v>2.5741562080909972E-2</v>
      </c>
      <c r="AZ57" s="147">
        <f t="shared" si="105"/>
        <v>2.0966324029663856E-2</v>
      </c>
      <c r="BA57" s="147">
        <f t="shared" si="106"/>
        <v>4.9864491735847824E-2</v>
      </c>
      <c r="BB57" s="147">
        <f t="shared" si="107"/>
        <v>6.2409037709097774E-2</v>
      </c>
      <c r="BC57" s="147">
        <f t="shared" si="34"/>
        <v>2.0616416222224668E-2</v>
      </c>
      <c r="BD57" s="147">
        <f t="shared" si="35"/>
        <v>1.7927318454108405E-2</v>
      </c>
      <c r="BE57" s="147">
        <f t="shared" si="36"/>
        <v>2.2409148067635509E-2</v>
      </c>
      <c r="BF57" s="147">
        <f t="shared" si="37"/>
        <v>0</v>
      </c>
      <c r="BG57" s="147">
        <f t="shared" si="38"/>
        <v>0</v>
      </c>
      <c r="BH57" s="147">
        <f t="shared" si="39"/>
        <v>0</v>
      </c>
      <c r="BI57" s="147">
        <f t="shared" si="108"/>
        <v>4.3959299436950851E-2</v>
      </c>
      <c r="BJ57" s="147">
        <f t="shared" si="109"/>
        <v>4.3668880535018377E-2</v>
      </c>
      <c r="BK57" s="147">
        <f t="shared" si="110"/>
        <v>4.3375472097299361E-2</v>
      </c>
      <c r="BL57" s="147">
        <f t="shared" si="40"/>
        <v>5.7015544796297846</v>
      </c>
      <c r="BM57" s="147">
        <f t="shared" si="41"/>
        <v>4.9251190676256691</v>
      </c>
      <c r="BN57" s="147">
        <f t="shared" si="42"/>
        <v>6.1150343813589236</v>
      </c>
      <c r="BO57" s="150">
        <f t="shared" si="111"/>
        <v>1.9324200069875074E-3</v>
      </c>
      <c r="BP57" s="150">
        <f t="shared" si="111"/>
        <v>1.9069711271817069E-3</v>
      </c>
      <c r="BQ57" s="150">
        <f t="shared" si="111"/>
        <v>1.8814315796635954E-3</v>
      </c>
      <c r="BR57" s="147">
        <f t="shared" si="43"/>
        <v>0</v>
      </c>
      <c r="BS57" s="147">
        <f t="shared" si="44"/>
        <v>0</v>
      </c>
      <c r="BT57" s="147">
        <f t="shared" si="45"/>
        <v>0</v>
      </c>
      <c r="BU57" s="147">
        <f t="shared" si="46"/>
        <v>0.23233783167964384</v>
      </c>
      <c r="BV57" s="147">
        <f t="shared" si="47"/>
        <v>7.7445943893214617E-2</v>
      </c>
      <c r="BW57" s="147">
        <f t="shared" si="48"/>
        <v>2.5</v>
      </c>
      <c r="CA57" s="150">
        <f t="shared" si="49"/>
        <v>0</v>
      </c>
      <c r="CB57" s="150">
        <f t="shared" si="112"/>
        <v>0</v>
      </c>
      <c r="CC57" s="150">
        <f t="shared" si="113"/>
        <v>0</v>
      </c>
      <c r="CD57" s="150">
        <f t="shared" si="114"/>
        <v>0</v>
      </c>
      <c r="CE57" s="150">
        <f t="shared" si="50"/>
        <v>0</v>
      </c>
      <c r="CI57" s="152">
        <f t="shared" si="51"/>
        <v>0.22660555169890398</v>
      </c>
      <c r="CJ57" s="152">
        <f t="shared" si="52"/>
        <v>0.22660555169890398</v>
      </c>
      <c r="CK57" s="152">
        <f t="shared" si="53"/>
        <v>0.22660555169890398</v>
      </c>
      <c r="CL57" s="152">
        <f t="shared" si="54"/>
        <v>0.22660555169890398</v>
      </c>
      <c r="CM57" s="152">
        <f t="shared" si="55"/>
        <v>0.22660555169890398</v>
      </c>
      <c r="CN57" s="152">
        <f t="shared" si="56"/>
        <v>0.22660555169890398</v>
      </c>
      <c r="CO57" s="152">
        <f t="shared" si="57"/>
        <v>0.22660555169890398</v>
      </c>
      <c r="CP57" s="152">
        <f t="shared" si="58"/>
        <v>0.22660555169890398</v>
      </c>
      <c r="CQ57" s="152">
        <f t="shared" si="59"/>
        <v>0.21098329977695082</v>
      </c>
      <c r="CR57" s="152">
        <f t="shared" si="60"/>
        <v>0.18060340612461595</v>
      </c>
      <c r="CS57" s="152">
        <f t="shared" si="61"/>
        <v>0.15022351247228111</v>
      </c>
      <c r="CT57" s="152">
        <f t="shared" si="62"/>
        <v>0.11984361881994626</v>
      </c>
      <c r="CU57" s="152">
        <f t="shared" si="63"/>
        <v>8.9463725167611446E-2</v>
      </c>
      <c r="CV57" s="152">
        <f t="shared" si="64"/>
        <v>7.1713663912474759E-2</v>
      </c>
      <c r="CW57" s="152">
        <f t="shared" si="65"/>
        <v>7.1713663912474759E-2</v>
      </c>
      <c r="CX57" s="152">
        <f t="shared" si="66"/>
        <v>7.1713663912474759E-2</v>
      </c>
      <c r="CY57" s="152">
        <f t="shared" si="67"/>
        <v>7.1713663912474759E-2</v>
      </c>
      <c r="CZ57" s="152">
        <f t="shared" si="68"/>
        <v>7.1713663912474759E-2</v>
      </c>
      <c r="DA57" s="152">
        <f t="shared" si="69"/>
        <v>7.1713663912474759E-2</v>
      </c>
      <c r="DC57" s="154">
        <f t="shared" si="115"/>
        <v>6.6819749739939427E-2</v>
      </c>
      <c r="DD57" s="154">
        <f t="shared" si="116"/>
        <v>6.6819749739939427E-2</v>
      </c>
      <c r="DE57" s="154">
        <f t="shared" si="117"/>
        <v>6.6819749739939427E-2</v>
      </c>
      <c r="DF57" s="154">
        <f t="shared" si="118"/>
        <v>-3.8515269696995334E-10</v>
      </c>
      <c r="DG57" s="154">
        <f t="shared" si="119"/>
        <v>-3.8515269696995334E-10</v>
      </c>
      <c r="DH57" s="154">
        <f t="shared" si="120"/>
        <v>-3.8515269696995334E-10</v>
      </c>
      <c r="DI57" s="154">
        <f t="shared" si="121"/>
        <v>-3.8515269696995334E-10</v>
      </c>
      <c r="DJ57" s="154">
        <f t="shared" si="122"/>
        <v>-3.8515269696995334E-10</v>
      </c>
      <c r="DK57" s="154">
        <f t="shared" si="123"/>
        <v>-4.1114836431982234E-10</v>
      </c>
      <c r="DL57" s="154">
        <f t="shared" si="124"/>
        <v>-4.7326616926540474E-10</v>
      </c>
      <c r="DM57" s="154">
        <f t="shared" si="125"/>
        <v>-5.5749448337772224E-10</v>
      </c>
      <c r="DN57" s="154">
        <f t="shared" si="126"/>
        <v>-6.7819435831237453E-10</v>
      </c>
      <c r="DO57" s="154">
        <f t="shared" si="127"/>
        <v>-8.6560045867947467E-10</v>
      </c>
      <c r="DP57" s="154">
        <f t="shared" si="128"/>
        <v>-1.0322609493705778E-9</v>
      </c>
      <c r="DQ57" s="154">
        <f t="shared" si="129"/>
        <v>-1.0322609493705778E-9</v>
      </c>
      <c r="DR57" s="154">
        <f t="shared" si="130"/>
        <v>-1.0322609493705778E-9</v>
      </c>
      <c r="DS57" s="154">
        <f t="shared" si="131"/>
        <v>-1.0322609493705778E-9</v>
      </c>
      <c r="DT57" s="154">
        <f t="shared" si="132"/>
        <v>-1.0322609493705778E-9</v>
      </c>
      <c r="DU57" s="154">
        <f t="shared" si="133"/>
        <v>-1.0322609493705778E-9</v>
      </c>
      <c r="DW57" s="155">
        <f t="shared" si="70"/>
        <v>2.934783135833087E-2</v>
      </c>
      <c r="DX57" s="155">
        <f t="shared" si="71"/>
        <v>8.2875719137229825E-2</v>
      </c>
      <c r="DY57" s="155">
        <f t="shared" si="72"/>
        <v>8.0626636823136172E-2</v>
      </c>
      <c r="DZ57" s="155">
        <f t="shared" si="73"/>
        <v>3.5057459442180514E-2</v>
      </c>
      <c r="EA57" s="156">
        <f t="shared" si="74"/>
        <v>2.934783135833087E-2</v>
      </c>
      <c r="EB57" s="156">
        <f t="shared" si="75"/>
        <v>8.2875719137229825E-2</v>
      </c>
      <c r="EC57" s="156">
        <f t="shared" si="76"/>
        <v>-4.0596291107591442E-2</v>
      </c>
      <c r="ED57" s="156">
        <f t="shared" si="77"/>
        <v>7.7984749639001344E-2</v>
      </c>
      <c r="EE57" s="156">
        <f t="shared" si="78"/>
        <v>-8.4721039278325055E-2</v>
      </c>
      <c r="EF57" s="156">
        <f t="shared" si="79"/>
        <v>2.3495223590137095E-2</v>
      </c>
      <c r="EG57" s="156">
        <f t="shared" si="80"/>
        <v>-7.4962928593624953E-2</v>
      </c>
      <c r="EH57" s="156">
        <f t="shared" si="81"/>
        <v>-4.5937341723451042E-2</v>
      </c>
      <c r="EI57" s="156">
        <f t="shared" si="82"/>
        <v>-1.7528149454343778E-2</v>
      </c>
      <c r="EJ57" s="156">
        <f t="shared" si="83"/>
        <v>-8.6153607032185359E-2</v>
      </c>
      <c r="EK57" s="156">
        <f t="shared" si="84"/>
        <v>5.1054590228039425E-2</v>
      </c>
      <c r="EL57" s="156">
        <f t="shared" si="85"/>
        <v>-7.1575895695387637E-2</v>
      </c>
      <c r="EM57" s="156">
        <f t="shared" si="86"/>
        <v>8.716644307271515E-2</v>
      </c>
      <c r="EN57" s="156">
        <f t="shared" si="87"/>
        <v>-1.147567993633216E-2</v>
      </c>
      <c r="EO57" s="156">
        <f t="shared" si="88"/>
        <v>6.7840152228106368E-2</v>
      </c>
      <c r="EP57" s="156">
        <f t="shared" si="89"/>
        <v>5.5923105901026143E-2</v>
      </c>
      <c r="EQ57" s="156">
        <f t="shared" si="90"/>
        <v>5.3673020592023574E-3</v>
      </c>
      <c r="ER57" s="156">
        <f t="shared" si="91"/>
        <v>8.7754612964534878E-2</v>
      </c>
      <c r="ES57" s="156">
        <f t="shared" si="92"/>
        <v>-8.7915251203054226E-2</v>
      </c>
      <c r="ET57" s="156">
        <f t="shared" si="93"/>
        <v>-7.672247740409141E-4</v>
      </c>
      <c r="EU57" s="156">
        <f t="shared" si="94"/>
        <v>-5.9396944466496786E-2</v>
      </c>
      <c r="EV57" s="156">
        <f t="shared" si="95"/>
        <v>-6.4820390433828201E-2</v>
      </c>
      <c r="EW57" s="156">
        <f t="shared" si="96"/>
        <v>6.898013765305834E-3</v>
      </c>
      <c r="EX57" s="156">
        <f t="shared" si="97"/>
        <v>-8.7647575174922443E-2</v>
      </c>
      <c r="EY57" s="156">
        <f t="shared" si="98"/>
        <v>6.8805812617751053E-2</v>
      </c>
      <c r="EZ57" s="156">
        <f t="shared" si="99"/>
        <v>-5.4730614631675389E-2</v>
      </c>
    </row>
    <row r="58" spans="1:156" ht="20.100000000000001" customHeight="1" thickBot="1" x14ac:dyDescent="0.25">
      <c r="B58" s="105" t="s">
        <v>70</v>
      </c>
      <c r="C58" s="63">
        <f>IF(SUM(CA7:CA370)*1000/360&gt;Io,Io,SUM(CA7:CA370)*1000/360)</f>
        <v>100</v>
      </c>
      <c r="D58" s="106" t="s">
        <v>26</v>
      </c>
      <c r="E58" s="116"/>
      <c r="F58" s="105" t="s">
        <v>287</v>
      </c>
      <c r="G58" s="63">
        <f>IF(DIM_triac&gt;2.2,Tonmax,IF(DIM_triac&lt;1.1,Tonmax/3,(DIM_triac-1.1)*Tonmax*2/3/1.1+Tonmax/3))</f>
        <v>4.5</v>
      </c>
      <c r="H58" s="106" t="s">
        <v>264</v>
      </c>
      <c r="I58" s="117"/>
      <c r="J58" s="171"/>
      <c r="K58" s="143"/>
      <c r="L58" s="172"/>
      <c r="O58" s="158">
        <v>48</v>
      </c>
      <c r="P58" s="158">
        <f t="shared" si="100"/>
        <v>-2.7227136331111539</v>
      </c>
      <c r="Q58" s="147">
        <f t="shared" si="134"/>
        <v>0.41887902047863906</v>
      </c>
      <c r="R58" s="147">
        <f t="shared" si="4"/>
        <v>132.29886969893732</v>
      </c>
      <c r="S58" s="147">
        <f t="shared" si="5"/>
        <v>115.04249539038028</v>
      </c>
      <c r="T58" s="147">
        <f t="shared" si="6"/>
        <v>143.80311923797535</v>
      </c>
      <c r="U58" s="147">
        <f t="shared" si="7"/>
        <v>1</v>
      </c>
      <c r="V58" s="147">
        <f t="shared" si="8"/>
        <v>0</v>
      </c>
      <c r="W58" s="147">
        <f t="shared" si="9"/>
        <v>0.10884446732439217</v>
      </c>
      <c r="X58" s="147">
        <f t="shared" si="10"/>
        <v>0.125171137423051</v>
      </c>
      <c r="Y58" s="147">
        <f t="shared" si="11"/>
        <v>0.10013690993844079</v>
      </c>
      <c r="Z58" s="147">
        <f t="shared" si="12"/>
        <v>5.3327605709401578</v>
      </c>
      <c r="AA58" s="147">
        <f t="shared" si="13"/>
        <v>5.3327605709401578</v>
      </c>
      <c r="AB58" s="147">
        <f t="shared" si="14"/>
        <v>5.174106428780437</v>
      </c>
      <c r="AC58" s="147">
        <f t="shared" si="15"/>
        <v>4.9176780787294518</v>
      </c>
      <c r="AD58" s="147">
        <f t="shared" si="16"/>
        <v>56.485533824891405</v>
      </c>
      <c r="AE58" s="147">
        <f t="shared" si="17"/>
        <v>76.496195042936392</v>
      </c>
      <c r="AF58" s="147">
        <f t="shared" si="18"/>
        <v>2.8369098921828249</v>
      </c>
      <c r="AG58" s="147">
        <f t="shared" si="19"/>
        <v>3.2382439341918388</v>
      </c>
      <c r="AH58" s="147">
        <f t="shared" si="20"/>
        <v>2.4622054343798783</v>
      </c>
      <c r="AI58" s="147">
        <f t="shared" si="21"/>
        <v>8.1696704631229835</v>
      </c>
      <c r="AJ58" s="147">
        <f t="shared" si="22"/>
        <v>8.9696704631229842</v>
      </c>
      <c r="AK58" s="147">
        <f t="shared" si="23"/>
        <v>9.2123503629722769</v>
      </c>
      <c r="AL58" s="147">
        <f t="shared" si="24"/>
        <v>8.1798835131093313</v>
      </c>
      <c r="AM58" s="147">
        <f t="shared" si="102"/>
        <v>111.48681594394142</v>
      </c>
      <c r="AN58" s="147">
        <f t="shared" si="135"/>
        <v>108.5499314072288</v>
      </c>
      <c r="AO58" s="147">
        <f t="shared" si="136"/>
        <v>122.25112966430017</v>
      </c>
      <c r="AP58" s="147">
        <f t="shared" si="26"/>
        <v>2.2313991994712055</v>
      </c>
      <c r="AQ58" s="147">
        <f t="shared" si="27"/>
        <v>0.14940549742098078</v>
      </c>
      <c r="AR58" s="147">
        <f t="shared" si="28"/>
        <v>0.14829713349957771</v>
      </c>
      <c r="AS58" s="147">
        <f t="shared" si="29"/>
        <v>0.14094753801212062</v>
      </c>
      <c r="AT58" s="147">
        <f t="shared" si="30"/>
        <v>7.3306799347305279E-3</v>
      </c>
      <c r="AU58" s="147">
        <f t="shared" si="31"/>
        <v>4.3413946551982004E-2</v>
      </c>
      <c r="AV58" s="147">
        <f t="shared" si="32"/>
        <v>4.1645460199729763E-2</v>
      </c>
      <c r="AW58" s="147">
        <f t="shared" si="33"/>
        <v>4.2368244360089985E-2</v>
      </c>
      <c r="AX58" s="147">
        <f t="shared" si="103"/>
        <v>2.3626839766446858E-2</v>
      </c>
      <c r="AY58" s="147">
        <f t="shared" si="104"/>
        <v>2.6064048483394071E-2</v>
      </c>
      <c r="AZ58" s="147">
        <f t="shared" si="105"/>
        <v>2.1213125682030067E-2</v>
      </c>
      <c r="BA58" s="147">
        <f t="shared" si="106"/>
        <v>5.0762346133601546E-2</v>
      </c>
      <c r="BB58" s="147">
        <f t="shared" si="107"/>
        <v>6.4165943509592954E-2</v>
      </c>
      <c r="BC58" s="147">
        <f t="shared" si="34"/>
        <v>2.0537404166581487E-2</v>
      </c>
      <c r="BD58" s="147">
        <f t="shared" si="35"/>
        <v>1.7858612318766506E-2</v>
      </c>
      <c r="BE58" s="147">
        <f t="shared" si="36"/>
        <v>2.2323265398458136E-2</v>
      </c>
      <c r="BF58" s="147">
        <f t="shared" si="37"/>
        <v>0</v>
      </c>
      <c r="BG58" s="147">
        <f t="shared" si="38"/>
        <v>0</v>
      </c>
      <c r="BH58" s="147">
        <f t="shared" si="39"/>
        <v>0</v>
      </c>
      <c r="BI58" s="147">
        <f t="shared" si="108"/>
        <v>4.4164243933028341E-2</v>
      </c>
      <c r="BJ58" s="147">
        <f t="shared" si="109"/>
        <v>4.3922660802160576E-2</v>
      </c>
      <c r="BK58" s="147">
        <f t="shared" si="110"/>
        <v>4.3536391080488207E-2</v>
      </c>
      <c r="BL58" s="147">
        <f t="shared" si="40"/>
        <v>5.8428795534477995</v>
      </c>
      <c r="BM58" s="147">
        <f t="shared" si="41"/>
        <v>5.0529725028657948</v>
      </c>
      <c r="BN58" s="147">
        <f t="shared" si="42"/>
        <v>6.2606688377385726</v>
      </c>
      <c r="BO58" s="150">
        <f t="shared" si="111"/>
        <v>1.9504804421760307E-3</v>
      </c>
      <c r="BP58" s="150">
        <f t="shared" si="111"/>
        <v>1.9292001319416532E-3</v>
      </c>
      <c r="BQ58" s="150">
        <f t="shared" si="111"/>
        <v>1.8954173483132131E-3</v>
      </c>
      <c r="BR58" s="147">
        <f t="shared" si="43"/>
        <v>0</v>
      </c>
      <c r="BS58" s="147">
        <f t="shared" si="44"/>
        <v>0</v>
      </c>
      <c r="BT58" s="147">
        <f t="shared" si="45"/>
        <v>0</v>
      </c>
      <c r="BU58" s="147">
        <f t="shared" si="46"/>
        <v>0.23699192570304081</v>
      </c>
      <c r="BV58" s="147">
        <f t="shared" si="47"/>
        <v>7.8997308567680266E-2</v>
      </c>
      <c r="BW58" s="147">
        <f t="shared" si="48"/>
        <v>2.5</v>
      </c>
      <c r="CA58" s="150">
        <f t="shared" si="49"/>
        <v>0</v>
      </c>
      <c r="CB58" s="150">
        <f t="shared" si="112"/>
        <v>0</v>
      </c>
      <c r="CC58" s="150">
        <f t="shared" si="113"/>
        <v>0</v>
      </c>
      <c r="CD58" s="150">
        <f t="shared" si="114"/>
        <v>0</v>
      </c>
      <c r="CE58" s="150">
        <f t="shared" si="50"/>
        <v>0</v>
      </c>
      <c r="CI58" s="152">
        <f t="shared" si="51"/>
        <v>0.23125964572230095</v>
      </c>
      <c r="CJ58" s="152">
        <f t="shared" si="52"/>
        <v>0.23125964572230095</v>
      </c>
      <c r="CK58" s="152">
        <f t="shared" si="53"/>
        <v>0.23125964572230095</v>
      </c>
      <c r="CL58" s="152">
        <f t="shared" si="54"/>
        <v>0.23125964572230095</v>
      </c>
      <c r="CM58" s="152">
        <f t="shared" si="55"/>
        <v>0.23125964572230095</v>
      </c>
      <c r="CN58" s="152">
        <f t="shared" si="56"/>
        <v>0.23125964572230095</v>
      </c>
      <c r="CO58" s="152">
        <f t="shared" si="57"/>
        <v>0.23125964572230095</v>
      </c>
      <c r="CP58" s="152">
        <f t="shared" si="58"/>
        <v>0.23125964572230095</v>
      </c>
      <c r="CQ58" s="152">
        <f t="shared" si="59"/>
        <v>0.21532445540036213</v>
      </c>
      <c r="CR58" s="152">
        <f t="shared" si="60"/>
        <v>0.18433600445687665</v>
      </c>
      <c r="CS58" s="152">
        <f t="shared" si="61"/>
        <v>0.15334755351339122</v>
      </c>
      <c r="CT58" s="152">
        <f t="shared" si="62"/>
        <v>0.12235910256990577</v>
      </c>
      <c r="CU58" s="152">
        <f t="shared" si="63"/>
        <v>9.1370651626420357E-2</v>
      </c>
      <c r="CV58" s="152">
        <f t="shared" si="64"/>
        <v>7.3265028586940409E-2</v>
      </c>
      <c r="CW58" s="152">
        <f t="shared" si="65"/>
        <v>7.3265028586940409E-2</v>
      </c>
      <c r="CX58" s="152">
        <f t="shared" si="66"/>
        <v>7.3265028586940409E-2</v>
      </c>
      <c r="CY58" s="152">
        <f t="shared" si="67"/>
        <v>7.3265028586940409E-2</v>
      </c>
      <c r="CZ58" s="152">
        <f t="shared" si="68"/>
        <v>7.3265028586940409E-2</v>
      </c>
      <c r="DA58" s="152">
        <f t="shared" si="69"/>
        <v>7.3265028586940409E-2</v>
      </c>
      <c r="DC58" s="154">
        <f t="shared" si="115"/>
        <v>6.8759820688839748E-2</v>
      </c>
      <c r="DD58" s="154">
        <f t="shared" si="116"/>
        <v>6.8759820688839748E-2</v>
      </c>
      <c r="DE58" s="154">
        <f t="shared" si="117"/>
        <v>6.8759820688839748E-2</v>
      </c>
      <c r="DF58" s="154">
        <f t="shared" si="118"/>
        <v>-3.805370200918819E-10</v>
      </c>
      <c r="DG58" s="154">
        <f t="shared" si="119"/>
        <v>-3.805370200918819E-10</v>
      </c>
      <c r="DH58" s="154">
        <f t="shared" si="120"/>
        <v>-3.805370200918819E-10</v>
      </c>
      <c r="DI58" s="154">
        <f t="shared" si="121"/>
        <v>-3.805370200918819E-10</v>
      </c>
      <c r="DJ58" s="154">
        <f t="shared" si="122"/>
        <v>-3.805370200918819E-10</v>
      </c>
      <c r="DK58" s="154">
        <f t="shared" si="123"/>
        <v>-4.0624197847670313E-10</v>
      </c>
      <c r="DL58" s="154">
        <f t="shared" si="124"/>
        <v>-4.6767579521287924E-10</v>
      </c>
      <c r="DM58" s="154">
        <f t="shared" si="125"/>
        <v>-5.5100070536008723E-10</v>
      </c>
      <c r="DN58" s="154">
        <f t="shared" si="126"/>
        <v>-6.7045427252784027E-10</v>
      </c>
      <c r="DO58" s="154">
        <f t="shared" si="127"/>
        <v>-8.5603806486112934E-10</v>
      </c>
      <c r="DP58" s="154">
        <f t="shared" si="128"/>
        <v>-1.0211933460138951E-9</v>
      </c>
      <c r="DQ58" s="154">
        <f t="shared" si="129"/>
        <v>-1.0211933460138951E-9</v>
      </c>
      <c r="DR58" s="154">
        <f t="shared" si="130"/>
        <v>-1.0211933460138951E-9</v>
      </c>
      <c r="DS58" s="154">
        <f t="shared" si="131"/>
        <v>-1.0211933460138951E-9</v>
      </c>
      <c r="DT58" s="154">
        <f t="shared" si="132"/>
        <v>-1.0211933460138951E-9</v>
      </c>
      <c r="DU58" s="154">
        <f t="shared" si="133"/>
        <v>-1.0211933460138951E-9</v>
      </c>
      <c r="DW58" s="155">
        <f t="shared" si="70"/>
        <v>2.7295003838052837E-2</v>
      </c>
      <c r="DX58" s="155">
        <f t="shared" si="71"/>
        <v>8.4005383959510613E-2</v>
      </c>
      <c r="DY58" s="155">
        <f t="shared" si="72"/>
        <v>8.0692088870475659E-2</v>
      </c>
      <c r="DZ58" s="155">
        <f t="shared" si="73"/>
        <v>3.5926432642601452E-2</v>
      </c>
      <c r="EA58" s="156">
        <f t="shared" si="74"/>
        <v>2.7295003838052837E-2</v>
      </c>
      <c r="EB58" s="156">
        <f t="shared" si="75"/>
        <v>8.4005383959510613E-2</v>
      </c>
      <c r="EC58" s="156">
        <f t="shared" si="76"/>
        <v>-4.4164243933028396E-2</v>
      </c>
      <c r="ED58" s="156">
        <f t="shared" si="77"/>
        <v>7.6494714369870598E-2</v>
      </c>
      <c r="EE58" s="156">
        <f t="shared" si="78"/>
        <v>-8.6398298482628436E-2</v>
      </c>
      <c r="EF58" s="156">
        <f t="shared" si="79"/>
        <v>1.8364525259607668E-2</v>
      </c>
      <c r="EG58" s="156">
        <f t="shared" si="80"/>
        <v>-7.1459247771081175E-2</v>
      </c>
      <c r="EH58" s="156">
        <f t="shared" si="81"/>
        <v>-5.1918182524962803E-2</v>
      </c>
      <c r="EI58" s="156">
        <f t="shared" si="82"/>
        <v>-9.2328410993944114E-3</v>
      </c>
      <c r="EJ58" s="156">
        <f t="shared" si="83"/>
        <v>-8.7844615167564227E-2</v>
      </c>
      <c r="EK58" s="156">
        <f t="shared" si="84"/>
        <v>5.9103294644575546E-2</v>
      </c>
      <c r="EL58" s="156">
        <f t="shared" si="85"/>
        <v>-6.5640858699902827E-2</v>
      </c>
      <c r="EM58" s="156">
        <f t="shared" si="86"/>
        <v>8.8328487866056682E-2</v>
      </c>
      <c r="EN58" s="156">
        <f t="shared" si="87"/>
        <v>2.1642144427318462E-16</v>
      </c>
      <c r="EO58" s="156">
        <f t="shared" si="88"/>
        <v>5.9103294644575491E-2</v>
      </c>
      <c r="EP58" s="156">
        <f t="shared" si="89"/>
        <v>6.5640858699902896E-2</v>
      </c>
      <c r="EQ58" s="156">
        <f t="shared" si="90"/>
        <v>-9.2328410993948035E-3</v>
      </c>
      <c r="ER58" s="156">
        <f t="shared" si="91"/>
        <v>8.78446151675642E-2</v>
      </c>
      <c r="ES58" s="156">
        <f t="shared" si="92"/>
        <v>-8.639829848262838E-2</v>
      </c>
      <c r="ET58" s="156">
        <f t="shared" si="93"/>
        <v>-1.8364525259607897E-2</v>
      </c>
      <c r="EU58" s="156">
        <f t="shared" si="94"/>
        <v>-4.4164243933028341E-2</v>
      </c>
      <c r="EV58" s="156">
        <f t="shared" si="95"/>
        <v>-7.6494714369870626E-2</v>
      </c>
      <c r="EW58" s="156">
        <f t="shared" si="96"/>
        <v>2.7295003838053399E-2</v>
      </c>
      <c r="EX58" s="156">
        <f t="shared" si="97"/>
        <v>-8.4005383959510432E-2</v>
      </c>
      <c r="EY58" s="156">
        <f t="shared" si="98"/>
        <v>8.0692088870475853E-2</v>
      </c>
      <c r="EZ58" s="156">
        <f t="shared" si="99"/>
        <v>-3.5926432642601036E-2</v>
      </c>
    </row>
    <row r="59" spans="1:156" ht="20.100000000000001" customHeight="1" x14ac:dyDescent="0.2">
      <c r="B59" s="59"/>
      <c r="C59" s="119"/>
      <c r="D59" s="121"/>
      <c r="E59" s="59"/>
      <c r="F59" s="59"/>
      <c r="G59" s="120"/>
      <c r="H59" s="121"/>
      <c r="I59" s="59"/>
      <c r="J59" s="59"/>
      <c r="K59" s="120"/>
      <c r="L59" s="121"/>
      <c r="O59" s="158">
        <v>49</v>
      </c>
      <c r="P59" s="158">
        <f t="shared" si="100"/>
        <v>-2.7139869868511823</v>
      </c>
      <c r="Q59" s="147">
        <f t="shared" si="134"/>
        <v>0.42760566673861072</v>
      </c>
      <c r="R59" s="147">
        <f t="shared" si="4"/>
        <v>134.88690583745392</v>
      </c>
      <c r="S59" s="147">
        <f t="shared" si="5"/>
        <v>117.29296159778603</v>
      </c>
      <c r="T59" s="147">
        <f t="shared" si="6"/>
        <v>146.61620199723254</v>
      </c>
      <c r="U59" s="147">
        <f t="shared" si="7"/>
        <v>1</v>
      </c>
      <c r="V59" s="147">
        <f t="shared" si="8"/>
        <v>0</v>
      </c>
      <c r="W59" s="147">
        <f t="shared" si="9"/>
        <v>0.1067560999386611</v>
      </c>
      <c r="X59" s="147">
        <f t="shared" si="10"/>
        <v>0.12276951492946026</v>
      </c>
      <c r="Y59" s="147">
        <f t="shared" si="11"/>
        <v>9.8215611943568204E-2</v>
      </c>
      <c r="Z59" s="147">
        <f t="shared" si="12"/>
        <v>5.452954545298855</v>
      </c>
      <c r="AA59" s="147">
        <f t="shared" si="13"/>
        <v>5.452954545298855</v>
      </c>
      <c r="AB59" s="147">
        <f t="shared" si="14"/>
        <v>5.2931995138148213</v>
      </c>
      <c r="AC59" s="147">
        <f t="shared" si="15"/>
        <v>5.0308689188606426</v>
      </c>
      <c r="AD59" s="147">
        <f t="shared" si="16"/>
        <v>58.215633031033214</v>
      </c>
      <c r="AE59" s="147">
        <f t="shared" si="17"/>
        <v>78.761099696776412</v>
      </c>
      <c r="AF59" s="147">
        <f t="shared" si="18"/>
        <v>2.8465236023011946</v>
      </c>
      <c r="AG59" s="147">
        <f t="shared" si="19"/>
        <v>3.2492176836795021</v>
      </c>
      <c r="AH59" s="147">
        <f t="shared" si="20"/>
        <v>2.4705493473688769</v>
      </c>
      <c r="AI59" s="147">
        <f t="shared" si="21"/>
        <v>8.2994781476000501</v>
      </c>
      <c r="AJ59" s="147">
        <f t="shared" si="22"/>
        <v>9.0994781476000508</v>
      </c>
      <c r="AK59" s="147">
        <f t="shared" si="23"/>
        <v>9.3424171974943242</v>
      </c>
      <c r="AL59" s="147">
        <f t="shared" si="24"/>
        <v>8.3014182662295202</v>
      </c>
      <c r="AM59" s="147">
        <f t="shared" si="102"/>
        <v>109.89641205564583</v>
      </c>
      <c r="AN59" s="147">
        <f t="shared" si="135"/>
        <v>107.0386794831004</v>
      </c>
      <c r="AO59" s="147">
        <f t="shared" si="136"/>
        <v>120.46134382458928</v>
      </c>
      <c r="AP59" s="147">
        <f t="shared" si="26"/>
        <v>2.3009118079389093</v>
      </c>
      <c r="AQ59" s="147">
        <f t="shared" si="27"/>
        <v>0.15284438331439582</v>
      </c>
      <c r="AR59" s="147">
        <f t="shared" si="28"/>
        <v>0.15171050803551347</v>
      </c>
      <c r="AS59" s="147">
        <f t="shared" si="29"/>
        <v>0.14419174594655637</v>
      </c>
      <c r="AT59" s="147">
        <f t="shared" si="30"/>
        <v>7.6720260827978677E-3</v>
      </c>
      <c r="AU59" s="147">
        <f t="shared" si="31"/>
        <v>4.4787320584619927E-2</v>
      </c>
      <c r="AV59" s="147">
        <f t="shared" si="32"/>
        <v>4.2977848204408135E-2</v>
      </c>
      <c r="AW59" s="147">
        <f t="shared" si="33"/>
        <v>4.3691917386494736E-2</v>
      </c>
      <c r="AX59" s="147">
        <f t="shared" si="103"/>
        <v>2.3906598682164416E-2</v>
      </c>
      <c r="AY59" s="147">
        <f t="shared" si="104"/>
        <v>2.6381848245933627E-2</v>
      </c>
      <c r="AZ59" s="147">
        <f t="shared" si="105"/>
        <v>2.1456142337352893E-2</v>
      </c>
      <c r="BA59" s="147">
        <f t="shared" si="106"/>
        <v>5.1655290792627824E-2</v>
      </c>
      <c r="BB59" s="147">
        <f t="shared" si="107"/>
        <v>6.5930222077866946E-2</v>
      </c>
      <c r="BC59" s="147">
        <f t="shared" si="34"/>
        <v>2.0456828108097225E-2</v>
      </c>
      <c r="BD59" s="147">
        <f t="shared" si="35"/>
        <v>1.7788546180954108E-2</v>
      </c>
      <c r="BE59" s="147">
        <f t="shared" si="36"/>
        <v>2.2235682726192637E-2</v>
      </c>
      <c r="BF59" s="147">
        <f t="shared" si="37"/>
        <v>0</v>
      </c>
      <c r="BG59" s="147">
        <f t="shared" si="38"/>
        <v>0</v>
      </c>
      <c r="BH59" s="147">
        <f t="shared" si="39"/>
        <v>0</v>
      </c>
      <c r="BI59" s="147">
        <f t="shared" si="108"/>
        <v>4.4363426790261645E-2</v>
      </c>
      <c r="BJ59" s="147">
        <f t="shared" si="109"/>
        <v>4.4170394426887735E-2</v>
      </c>
      <c r="BK59" s="147">
        <f t="shared" si="110"/>
        <v>4.3691825063545534E-2</v>
      </c>
      <c r="BL59" s="147">
        <f t="shared" si="40"/>
        <v>5.984045372084803</v>
      </c>
      <c r="BM59" s="147">
        <f t="shared" si="41"/>
        <v>5.1808763772720052</v>
      </c>
      <c r="BN59" s="147">
        <f t="shared" si="42"/>
        <v>6.4059294491445389</v>
      </c>
      <c r="BO59" s="150">
        <f t="shared" si="111"/>
        <v>1.9681136365749048E-3</v>
      </c>
      <c r="BP59" s="150">
        <f t="shared" si="111"/>
        <v>1.9510237438268351E-3</v>
      </c>
      <c r="BQ59" s="150">
        <f t="shared" si="111"/>
        <v>1.9089755773834657E-3</v>
      </c>
      <c r="BR59" s="147">
        <f t="shared" si="43"/>
        <v>0</v>
      </c>
      <c r="BS59" s="147">
        <f t="shared" si="44"/>
        <v>0</v>
      </c>
      <c r="BT59" s="147">
        <f t="shared" si="45"/>
        <v>0</v>
      </c>
      <c r="BU59" s="147">
        <f t="shared" si="46"/>
        <v>0.24162797187374391</v>
      </c>
      <c r="BV59" s="147">
        <f t="shared" si="47"/>
        <v>8.0542657291247974E-2</v>
      </c>
      <c r="BW59" s="147">
        <f t="shared" si="48"/>
        <v>2.5</v>
      </c>
      <c r="CA59" s="150">
        <f t="shared" si="49"/>
        <v>0</v>
      </c>
      <c r="CB59" s="150">
        <f t="shared" si="112"/>
        <v>0</v>
      </c>
      <c r="CC59" s="150">
        <f t="shared" si="113"/>
        <v>0</v>
      </c>
      <c r="CD59" s="150">
        <f t="shared" si="114"/>
        <v>0</v>
      </c>
      <c r="CE59" s="150">
        <f t="shared" si="50"/>
        <v>0</v>
      </c>
      <c r="CI59" s="152">
        <f t="shared" si="51"/>
        <v>0.23589569189300405</v>
      </c>
      <c r="CJ59" s="152">
        <f t="shared" si="52"/>
        <v>0.23589569189300405</v>
      </c>
      <c r="CK59" s="152">
        <f t="shared" si="53"/>
        <v>0.23589569189300405</v>
      </c>
      <c r="CL59" s="152">
        <f t="shared" si="54"/>
        <v>0.23589569189300405</v>
      </c>
      <c r="CM59" s="152">
        <f t="shared" si="55"/>
        <v>0.23589569189300405</v>
      </c>
      <c r="CN59" s="152">
        <f t="shared" si="56"/>
        <v>0.23589569189300405</v>
      </c>
      <c r="CO59" s="152">
        <f t="shared" si="57"/>
        <v>0.23589569189300405</v>
      </c>
      <c r="CP59" s="152">
        <f t="shared" si="58"/>
        <v>0.23589569189300405</v>
      </c>
      <c r="CQ59" s="152">
        <f t="shared" si="59"/>
        <v>0.2196487766975182</v>
      </c>
      <c r="CR59" s="152">
        <f t="shared" si="60"/>
        <v>0.18805412835339813</v>
      </c>
      <c r="CS59" s="152">
        <f t="shared" si="61"/>
        <v>0.15645948000927815</v>
      </c>
      <c r="CT59" s="152">
        <f t="shared" si="62"/>
        <v>0.1248648316651581</v>
      </c>
      <c r="CU59" s="152">
        <f t="shared" si="63"/>
        <v>9.3270183321038119E-2</v>
      </c>
      <c r="CV59" s="152">
        <f t="shared" si="64"/>
        <v>7.4810377310508103E-2</v>
      </c>
      <c r="CW59" s="152">
        <f t="shared" si="65"/>
        <v>7.4810377310508103E-2</v>
      </c>
      <c r="CX59" s="152">
        <f t="shared" si="66"/>
        <v>7.4810377310508103E-2</v>
      </c>
      <c r="CY59" s="152">
        <f t="shared" si="67"/>
        <v>7.4810377310508103E-2</v>
      </c>
      <c r="CZ59" s="152">
        <f t="shared" si="68"/>
        <v>7.4810377310508103E-2</v>
      </c>
      <c r="DA59" s="152">
        <f t="shared" si="69"/>
        <v>7.4810377310508103E-2</v>
      </c>
      <c r="DC59" s="154">
        <f t="shared" si="115"/>
        <v>7.0701468260320227E-2</v>
      </c>
      <c r="DD59" s="154">
        <f t="shared" si="116"/>
        <v>7.0701468260320227E-2</v>
      </c>
      <c r="DE59" s="154">
        <f t="shared" si="117"/>
        <v>7.0701468260320227E-2</v>
      </c>
      <c r="DF59" s="154">
        <f t="shared" si="118"/>
        <v>-3.7604802390327106E-10</v>
      </c>
      <c r="DG59" s="154">
        <f t="shared" si="119"/>
        <v>-3.7604802390327106E-10</v>
      </c>
      <c r="DH59" s="154">
        <f t="shared" si="120"/>
        <v>-3.7604802390327106E-10</v>
      </c>
      <c r="DI59" s="154">
        <f t="shared" si="121"/>
        <v>-3.7604802390327106E-10</v>
      </c>
      <c r="DJ59" s="154">
        <f t="shared" si="122"/>
        <v>-3.7604802390327106E-10</v>
      </c>
      <c r="DK59" s="154">
        <f t="shared" si="123"/>
        <v>-4.0146977060245096E-10</v>
      </c>
      <c r="DL59" s="154">
        <f t="shared" si="124"/>
        <v>-4.6223699335951111E-10</v>
      </c>
      <c r="DM59" s="154">
        <f t="shared" si="125"/>
        <v>-5.4468092728271048E-10</v>
      </c>
      <c r="DN59" s="154">
        <f t="shared" si="126"/>
        <v>-6.6291804947965554E-10</v>
      </c>
      <c r="DO59" s="154">
        <f t="shared" si="127"/>
        <v>-8.4672074865855984E-10</v>
      </c>
      <c r="DP59" s="154">
        <f t="shared" si="128"/>
        <v>-1.0104024085861011E-9</v>
      </c>
      <c r="DQ59" s="154">
        <f t="shared" si="129"/>
        <v>-1.0104024085861011E-9</v>
      </c>
      <c r="DR59" s="154">
        <f t="shared" si="130"/>
        <v>-1.0104024085861011E-9</v>
      </c>
      <c r="DS59" s="154">
        <f t="shared" si="131"/>
        <v>-1.0104024085861011E-9</v>
      </c>
      <c r="DT59" s="154">
        <f t="shared" si="132"/>
        <v>-1.0104024085861011E-9</v>
      </c>
      <c r="DU59" s="154">
        <f t="shared" si="133"/>
        <v>-1.0104024085861011E-9</v>
      </c>
      <c r="DW59" s="155">
        <f t="shared" si="70"/>
        <v>2.5199787904166777E-2</v>
      </c>
      <c r="DX59" s="155">
        <f t="shared" si="71"/>
        <v>8.5073058225766329E-2</v>
      </c>
      <c r="DY59" s="155">
        <f t="shared" si="72"/>
        <v>8.0738000445009936E-2</v>
      </c>
      <c r="DZ59" s="155">
        <f t="shared" si="73"/>
        <v>3.6794426621992546E-2</v>
      </c>
      <c r="EA59" s="156">
        <f t="shared" si="74"/>
        <v>2.5199787904166777E-2</v>
      </c>
      <c r="EB59" s="156">
        <f t="shared" si="75"/>
        <v>8.5073058225766329E-2</v>
      </c>
      <c r="EC59" s="156">
        <f t="shared" si="76"/>
        <v>-4.7672903678661158E-2</v>
      </c>
      <c r="ED59" s="156">
        <f t="shared" si="77"/>
        <v>7.483146932370574E-2</v>
      </c>
      <c r="EE59" s="156">
        <f t="shared" si="78"/>
        <v>-8.7752265697327636E-2</v>
      </c>
      <c r="EF59" s="156">
        <f t="shared" si="79"/>
        <v>1.3114663979120294E-2</v>
      </c>
      <c r="EG59" s="156">
        <f t="shared" si="80"/>
        <v>-6.7468428771550348E-2</v>
      </c>
      <c r="EH59" s="156">
        <f t="shared" si="81"/>
        <v>-5.7623481892348866E-2</v>
      </c>
      <c r="EI59" s="156">
        <f t="shared" si="82"/>
        <v>-7.7427803742941069E-4</v>
      </c>
      <c r="EJ59" s="156">
        <f t="shared" si="83"/>
        <v>-8.872347513381322E-2</v>
      </c>
      <c r="EK59" s="156">
        <f t="shared" si="84"/>
        <v>6.6452484576741133E-2</v>
      </c>
      <c r="EL59" s="156">
        <f t="shared" si="85"/>
        <v>-5.8792191997556968E-2</v>
      </c>
      <c r="EM59" s="156">
        <f t="shared" si="86"/>
        <v>8.796778304827628E-2</v>
      </c>
      <c r="EN59" s="156">
        <f t="shared" si="87"/>
        <v>1.158117834553184E-2</v>
      </c>
      <c r="EO59" s="156">
        <f t="shared" si="88"/>
        <v>4.8971632081458334E-2</v>
      </c>
      <c r="EP59" s="156">
        <f t="shared" si="89"/>
        <v>7.3988065237427986E-2</v>
      </c>
      <c r="EQ59" s="156">
        <f t="shared" si="90"/>
        <v>-2.3711220265392394E-2</v>
      </c>
      <c r="ER59" s="156">
        <f t="shared" si="91"/>
        <v>8.5499898127574775E-2</v>
      </c>
      <c r="ES59" s="156">
        <f t="shared" si="92"/>
        <v>-8.1367854944512652E-2</v>
      </c>
      <c r="ET59" s="156">
        <f t="shared" si="93"/>
        <v>-3.5379750253900409E-2</v>
      </c>
      <c r="EU59" s="156">
        <f t="shared" si="94"/>
        <v>-2.6680679443429708E-2</v>
      </c>
      <c r="EV59" s="156">
        <f t="shared" si="95"/>
        <v>-8.4620304246301098E-2</v>
      </c>
      <c r="EW59" s="156">
        <f t="shared" si="96"/>
        <v>4.6359653647585694E-2</v>
      </c>
      <c r="EX59" s="156">
        <f t="shared" si="97"/>
        <v>-7.5652079019518786E-2</v>
      </c>
      <c r="EY59" s="156">
        <f t="shared" si="98"/>
        <v>8.7510018156172292E-2</v>
      </c>
      <c r="EZ59" s="156">
        <f t="shared" si="99"/>
        <v>-1.4644154759016103E-2</v>
      </c>
    </row>
    <row r="60" spans="1:156" ht="20.100000000000001" customHeight="1" x14ac:dyDescent="0.2">
      <c r="B60" s="59"/>
      <c r="C60" s="122"/>
      <c r="D60" s="121"/>
      <c r="E60" s="59"/>
      <c r="F60" s="59"/>
      <c r="G60" s="123"/>
      <c r="H60" s="121"/>
      <c r="I60" s="59"/>
      <c r="J60" s="59"/>
      <c r="K60" s="123"/>
      <c r="L60" s="121"/>
      <c r="O60" s="158">
        <v>50</v>
      </c>
      <c r="P60" s="158">
        <f t="shared" si="100"/>
        <v>-2.7052603405912108</v>
      </c>
      <c r="Q60" s="147">
        <f t="shared" si="134"/>
        <v>0.43633231299858238</v>
      </c>
      <c r="R60" s="147">
        <f t="shared" si="4"/>
        <v>137.46466981585513</v>
      </c>
      <c r="S60" s="147">
        <f t="shared" si="5"/>
        <v>119.53449549204794</v>
      </c>
      <c r="T60" s="147">
        <f t="shared" si="6"/>
        <v>149.41811936505991</v>
      </c>
      <c r="U60" s="147">
        <f t="shared" si="7"/>
        <v>1</v>
      </c>
      <c r="V60" s="147">
        <f t="shared" si="8"/>
        <v>0</v>
      </c>
      <c r="W60" s="147">
        <f t="shared" si="9"/>
        <v>0.10475418898026632</v>
      </c>
      <c r="X60" s="147">
        <f t="shared" si="10"/>
        <v>0.12046731732730627</v>
      </c>
      <c r="Y60" s="147">
        <f t="shared" si="11"/>
        <v>9.6373853861845035E-2</v>
      </c>
      <c r="Z60" s="147">
        <f t="shared" si="12"/>
        <v>5.5733418862252346</v>
      </c>
      <c r="AA60" s="147">
        <f t="shared" si="13"/>
        <v>5.5733418862252346</v>
      </c>
      <c r="AB60" s="147">
        <f t="shared" si="14"/>
        <v>5.4125018297871206</v>
      </c>
      <c r="AC60" s="147">
        <f t="shared" si="15"/>
        <v>5.1442586204592065</v>
      </c>
      <c r="AD60" s="147">
        <f t="shared" si="16"/>
        <v>59.95538294822061</v>
      </c>
      <c r="AE60" s="147">
        <f t="shared" si="17"/>
        <v>81.036756795456412</v>
      </c>
      <c r="AF60" s="147">
        <f t="shared" si="18"/>
        <v>2.8560991546951922</v>
      </c>
      <c r="AG60" s="147">
        <f t="shared" si="19"/>
        <v>3.2601478773179542</v>
      </c>
      <c r="AH60" s="147">
        <f t="shared" si="20"/>
        <v>2.4788601425783603</v>
      </c>
      <c r="AI60" s="147">
        <f t="shared" si="21"/>
        <v>8.4294410409204268</v>
      </c>
      <c r="AJ60" s="147">
        <f t="shared" si="22"/>
        <v>9.2294410409204275</v>
      </c>
      <c r="AK60" s="147">
        <f t="shared" si="23"/>
        <v>9.4726497071050755</v>
      </c>
      <c r="AL60" s="147">
        <f t="shared" si="24"/>
        <v>8.4231187630375679</v>
      </c>
      <c r="AM60" s="147">
        <f t="shared" si="102"/>
        <v>108.34892336018137</v>
      </c>
      <c r="AN60" s="147">
        <f t="shared" si="135"/>
        <v>105.56708322592547</v>
      </c>
      <c r="AO60" s="147">
        <f t="shared" si="136"/>
        <v>118.72087146487975</v>
      </c>
      <c r="AP60" s="147">
        <f t="shared" si="26"/>
        <v>2.3708531732421361</v>
      </c>
      <c r="AQ60" s="147">
        <f t="shared" si="27"/>
        <v>0.15628931087950543</v>
      </c>
      <c r="AR60" s="147">
        <f t="shared" si="28"/>
        <v>0.15512987942303302</v>
      </c>
      <c r="AS60" s="147">
        <f t="shared" si="29"/>
        <v>0.14744165352903393</v>
      </c>
      <c r="AT60" s="147">
        <f t="shared" si="30"/>
        <v>8.0217598299349227E-3</v>
      </c>
      <c r="AU60" s="147">
        <f t="shared" si="31"/>
        <v>4.6169561810129343E-2</v>
      </c>
      <c r="AV60" s="147">
        <f t="shared" si="32"/>
        <v>4.4319212215425972E-2</v>
      </c>
      <c r="AW60" s="147">
        <f t="shared" si="33"/>
        <v>4.502358376088135E-2</v>
      </c>
      <c r="AX60" s="147">
        <f t="shared" si="103"/>
        <v>2.4182275324786815E-2</v>
      </c>
      <c r="AY60" s="147">
        <f t="shared" si="104"/>
        <v>2.6695083358263007E-2</v>
      </c>
      <c r="AZ60" s="147">
        <f t="shared" si="105"/>
        <v>2.1695481719479354E-2</v>
      </c>
      <c r="BA60" s="147">
        <f t="shared" si="106"/>
        <v>5.2543347581180719E-2</v>
      </c>
      <c r="BB60" s="147">
        <f t="shared" si="107"/>
        <v>6.7701472840921637E-2</v>
      </c>
      <c r="BC60" s="147">
        <f t="shared" si="34"/>
        <v>2.0374694182950705E-2</v>
      </c>
      <c r="BD60" s="147">
        <f t="shared" si="35"/>
        <v>1.7717125376478869E-2</v>
      </c>
      <c r="BE60" s="147">
        <f t="shared" si="36"/>
        <v>2.2146406720598592E-2</v>
      </c>
      <c r="BF60" s="147">
        <f t="shared" si="37"/>
        <v>0</v>
      </c>
      <c r="BG60" s="147">
        <f t="shared" si="38"/>
        <v>0</v>
      </c>
      <c r="BH60" s="147">
        <f t="shared" si="39"/>
        <v>0</v>
      </c>
      <c r="BI60" s="147">
        <f t="shared" si="108"/>
        <v>4.4556969507737521E-2</v>
      </c>
      <c r="BJ60" s="147">
        <f t="shared" si="109"/>
        <v>4.4412208734741873E-2</v>
      </c>
      <c r="BK60" s="147">
        <f t="shared" si="110"/>
        <v>4.3841888440077942E-2</v>
      </c>
      <c r="BL60" s="147">
        <f t="shared" si="40"/>
        <v>6.1250091013762633</v>
      </c>
      <c r="BM60" s="147">
        <f t="shared" si="41"/>
        <v>5.3087909647948948</v>
      </c>
      <c r="BN60" s="147">
        <f t="shared" si="42"/>
        <v>6.5507725201292057</v>
      </c>
      <c r="BO60" s="150">
        <f t="shared" si="111"/>
        <v>1.9853235317134513E-3</v>
      </c>
      <c r="BP60" s="150">
        <f t="shared" si="111"/>
        <v>1.9724442846982822E-3</v>
      </c>
      <c r="BQ60" s="150">
        <f t="shared" si="111"/>
        <v>1.9221111819922399E-3</v>
      </c>
      <c r="BR60" s="147">
        <f t="shared" si="43"/>
        <v>0</v>
      </c>
      <c r="BS60" s="147">
        <f t="shared" si="44"/>
        <v>0</v>
      </c>
      <c r="BT60" s="147">
        <f t="shared" si="45"/>
        <v>0</v>
      </c>
      <c r="BU60" s="147">
        <f t="shared" si="46"/>
        <v>0.24624561713888818</v>
      </c>
      <c r="BV60" s="147">
        <f t="shared" si="47"/>
        <v>8.2081872379629384E-2</v>
      </c>
      <c r="BW60" s="147">
        <f t="shared" si="48"/>
        <v>2.5</v>
      </c>
      <c r="CA60" s="150">
        <f t="shared" si="49"/>
        <v>0</v>
      </c>
      <c r="CB60" s="150">
        <f t="shared" si="112"/>
        <v>0</v>
      </c>
      <c r="CC60" s="150">
        <f t="shared" si="113"/>
        <v>0</v>
      </c>
      <c r="CD60" s="150">
        <f t="shared" si="114"/>
        <v>0</v>
      </c>
      <c r="CE60" s="150">
        <f t="shared" si="50"/>
        <v>0</v>
      </c>
      <c r="CI60" s="152">
        <f t="shared" si="51"/>
        <v>0.24051333715814832</v>
      </c>
      <c r="CJ60" s="152">
        <f t="shared" si="52"/>
        <v>0.24051333715814832</v>
      </c>
      <c r="CK60" s="152">
        <f t="shared" si="53"/>
        <v>0.24051333715814832</v>
      </c>
      <c r="CL60" s="152">
        <f t="shared" si="54"/>
        <v>0.24051333715814832</v>
      </c>
      <c r="CM60" s="152">
        <f t="shared" si="55"/>
        <v>0.24051333715814832</v>
      </c>
      <c r="CN60" s="152">
        <f t="shared" si="56"/>
        <v>0.24051333715814832</v>
      </c>
      <c r="CO60" s="152">
        <f t="shared" si="57"/>
        <v>0.24051333715814832</v>
      </c>
      <c r="CP60" s="152">
        <f t="shared" si="58"/>
        <v>0.24051333715814832</v>
      </c>
      <c r="CQ60" s="152">
        <f t="shared" si="59"/>
        <v>0.22395593435461006</v>
      </c>
      <c r="CR60" s="152">
        <f t="shared" si="60"/>
        <v>0.19175749466465047</v>
      </c>
      <c r="CS60" s="152">
        <f t="shared" si="61"/>
        <v>0.15955905497469092</v>
      </c>
      <c r="CT60" s="152">
        <f t="shared" si="62"/>
        <v>0.12736061528473136</v>
      </c>
      <c r="CU60" s="152">
        <f t="shared" si="63"/>
        <v>9.5162175594771845E-2</v>
      </c>
      <c r="CV60" s="152">
        <f t="shared" si="64"/>
        <v>7.6349592398889526E-2</v>
      </c>
      <c r="CW60" s="152">
        <f t="shared" si="65"/>
        <v>7.6349592398889526E-2</v>
      </c>
      <c r="CX60" s="152">
        <f t="shared" si="66"/>
        <v>7.6349592398889526E-2</v>
      </c>
      <c r="CY60" s="152">
        <f t="shared" si="67"/>
        <v>7.6349592398889526E-2</v>
      </c>
      <c r="CZ60" s="152">
        <f t="shared" si="68"/>
        <v>7.6349592398889526E-2</v>
      </c>
      <c r="DA60" s="152">
        <f t="shared" si="69"/>
        <v>7.6349592398889526E-2</v>
      </c>
      <c r="DC60" s="154">
        <f t="shared" si="115"/>
        <v>7.2644122121116247E-2</v>
      </c>
      <c r="DD60" s="154">
        <f t="shared" si="116"/>
        <v>7.2644122121116247E-2</v>
      </c>
      <c r="DE60" s="154">
        <f t="shared" si="117"/>
        <v>7.2644122121116247E-2</v>
      </c>
      <c r="DF60" s="154">
        <f t="shared" si="118"/>
        <v>-3.7168098658647968E-10</v>
      </c>
      <c r="DG60" s="154">
        <f t="shared" si="119"/>
        <v>-3.7168098658647968E-10</v>
      </c>
      <c r="DH60" s="154">
        <f t="shared" si="120"/>
        <v>-3.7168098658647968E-10</v>
      </c>
      <c r="DI60" s="154">
        <f t="shared" si="121"/>
        <v>-3.7168098658647968E-10</v>
      </c>
      <c r="DJ60" s="154">
        <f t="shared" si="122"/>
        <v>-3.7168098658647968E-10</v>
      </c>
      <c r="DK60" s="154">
        <f t="shared" si="123"/>
        <v>-3.9682676030913575E-10</v>
      </c>
      <c r="DL60" s="154">
        <f t="shared" si="124"/>
        <v>-4.5694419411888339E-10</v>
      </c>
      <c r="DM60" s="154">
        <f t="shared" si="125"/>
        <v>-5.3852884349669139E-10</v>
      </c>
      <c r="DN60" s="154">
        <f t="shared" si="126"/>
        <v>-6.5557844964649883E-10</v>
      </c>
      <c r="DO60" s="154">
        <f t="shared" si="127"/>
        <v>-8.3764008526692641E-10</v>
      </c>
      <c r="DP60" s="154">
        <f t="shared" si="128"/>
        <v>-9.9987890757302434E-10</v>
      </c>
      <c r="DQ60" s="154">
        <f t="shared" si="129"/>
        <v>-9.9987890757302434E-10</v>
      </c>
      <c r="DR60" s="154">
        <f t="shared" si="130"/>
        <v>-9.9987890757302434E-10</v>
      </c>
      <c r="DS60" s="154">
        <f t="shared" si="131"/>
        <v>-9.9987890757302434E-10</v>
      </c>
      <c r="DT60" s="154">
        <f t="shared" si="132"/>
        <v>-9.9987890757302434E-10</v>
      </c>
      <c r="DU60" s="154">
        <f t="shared" si="133"/>
        <v>-9.9987890757302434E-10</v>
      </c>
      <c r="DW60" s="155">
        <f t="shared" si="70"/>
        <v>2.3064384601309492E-2</v>
      </c>
      <c r="DX60" s="155">
        <f t="shared" si="71"/>
        <v>8.6077455177396373E-2</v>
      </c>
      <c r="DY60" s="155">
        <f t="shared" si="72"/>
        <v>8.0764656863234169E-2</v>
      </c>
      <c r="DZ60" s="155">
        <f t="shared" si="73"/>
        <v>3.7661178003586759E-2</v>
      </c>
      <c r="EA60" s="156">
        <f t="shared" si="74"/>
        <v>2.3064384601309492E-2</v>
      </c>
      <c r="EB60" s="156">
        <f t="shared" si="75"/>
        <v>8.6077455177396373E-2</v>
      </c>
      <c r="EC60" s="156">
        <f t="shared" si="76"/>
        <v>-5.1113655569700614E-2</v>
      </c>
      <c r="ED60" s="156">
        <f t="shared" si="77"/>
        <v>7.2997865319170935E-2</v>
      </c>
      <c r="EE60" s="156">
        <f t="shared" si="78"/>
        <v>-8.8774833573287387E-2</v>
      </c>
      <c r="EF60" s="156">
        <f t="shared" si="79"/>
        <v>7.7667915440632843E-3</v>
      </c>
      <c r="EG60" s="156">
        <f t="shared" si="80"/>
        <v>-6.3013070576086794E-2</v>
      </c>
      <c r="EH60" s="156">
        <f t="shared" si="81"/>
        <v>-6.3013070576086905E-2</v>
      </c>
      <c r="EI60" s="156">
        <f t="shared" si="82"/>
        <v>7.7667915440632757E-3</v>
      </c>
      <c r="EJ60" s="156">
        <f t="shared" si="83"/>
        <v>-8.8774833573287387E-2</v>
      </c>
      <c r="EK60" s="156">
        <f t="shared" si="84"/>
        <v>7.2997865319171018E-2</v>
      </c>
      <c r="EL60" s="156">
        <f t="shared" si="85"/>
        <v>-5.1113655569700503E-2</v>
      </c>
      <c r="EM60" s="156">
        <f t="shared" si="86"/>
        <v>8.6077455177396386E-2</v>
      </c>
      <c r="EN60" s="156">
        <f t="shared" si="87"/>
        <v>2.3064384601309475E-2</v>
      </c>
      <c r="EO60" s="156">
        <f t="shared" si="88"/>
        <v>3.7661178003586662E-2</v>
      </c>
      <c r="EP60" s="156">
        <f t="shared" si="89"/>
        <v>8.076465686323421E-2</v>
      </c>
      <c r="EQ60" s="156">
        <f t="shared" si="90"/>
        <v>-3.7661178003586648E-2</v>
      </c>
      <c r="ER60" s="156">
        <f t="shared" si="91"/>
        <v>8.0764656863234224E-2</v>
      </c>
      <c r="ES60" s="156">
        <f t="shared" si="92"/>
        <v>-7.2997865319170865E-2</v>
      </c>
      <c r="ET60" s="156">
        <f t="shared" si="93"/>
        <v>-5.1113655569700711E-2</v>
      </c>
      <c r="EU60" s="156">
        <f t="shared" si="94"/>
        <v>-7.7667915440629773E-3</v>
      </c>
      <c r="EV60" s="156">
        <f t="shared" si="95"/>
        <v>-8.8774833573287415E-2</v>
      </c>
      <c r="EW60" s="156">
        <f t="shared" si="96"/>
        <v>6.301307057608671E-2</v>
      </c>
      <c r="EX60" s="156">
        <f t="shared" si="97"/>
        <v>-6.3013070576086988E-2</v>
      </c>
      <c r="EY60" s="156">
        <f t="shared" si="98"/>
        <v>8.8774833573287387E-2</v>
      </c>
      <c r="EZ60" s="156">
        <f t="shared" si="99"/>
        <v>7.7667915440631109E-3</v>
      </c>
    </row>
    <row r="61" spans="1:156" ht="20.100000000000001" customHeight="1" x14ac:dyDescent="0.2">
      <c r="B61" s="59"/>
      <c r="C61" s="122"/>
      <c r="D61" s="121"/>
      <c r="E61" s="59"/>
      <c r="F61" s="59"/>
      <c r="G61" s="120"/>
      <c r="H61" s="121"/>
      <c r="I61" s="59"/>
      <c r="J61" s="59"/>
      <c r="K61" s="120"/>
      <c r="L61" s="121"/>
      <c r="O61" s="158">
        <v>51</v>
      </c>
      <c r="P61" s="158">
        <f t="shared" si="100"/>
        <v>-2.6965336943312392</v>
      </c>
      <c r="Q61" s="147">
        <f t="shared" si="134"/>
        <v>0.44505895925855399</v>
      </c>
      <c r="R61" s="147">
        <f t="shared" si="4"/>
        <v>140.03196532743371</v>
      </c>
      <c r="S61" s="147">
        <f t="shared" si="5"/>
        <v>121.76692637168148</v>
      </c>
      <c r="T61" s="147">
        <f t="shared" si="6"/>
        <v>152.20865796460185</v>
      </c>
      <c r="U61" s="147">
        <f t="shared" si="7"/>
        <v>1</v>
      </c>
      <c r="V61" s="147">
        <f t="shared" si="8"/>
        <v>0</v>
      </c>
      <c r="W61" s="147">
        <f t="shared" si="9"/>
        <v>0.10283366348768148</v>
      </c>
      <c r="X61" s="147">
        <f t="shared" si="10"/>
        <v>0.11825871301083372</v>
      </c>
      <c r="Y61" s="147">
        <f t="shared" si="11"/>
        <v>9.4606970408666974E-2</v>
      </c>
      <c r="Z61" s="147">
        <f t="shared" si="12"/>
        <v>5.6939050287603346</v>
      </c>
      <c r="AA61" s="147">
        <f t="shared" si="13"/>
        <v>5.6939050287603346</v>
      </c>
      <c r="AB61" s="147">
        <f t="shared" si="14"/>
        <v>5.5319960778382056</v>
      </c>
      <c r="AC61" s="147">
        <f t="shared" si="15"/>
        <v>5.2578307419962576</v>
      </c>
      <c r="AD61" s="147">
        <f t="shared" si="16"/>
        <v>61.70430019380585</v>
      </c>
      <c r="AE61" s="147">
        <f t="shared" si="17"/>
        <v>83.322583727711176</v>
      </c>
      <c r="AF61" s="147">
        <f t="shared" si="18"/>
        <v>2.865635820149429</v>
      </c>
      <c r="AG61" s="147">
        <f t="shared" si="19"/>
        <v>3.2710336827306308</v>
      </c>
      <c r="AH61" s="147">
        <f t="shared" si="20"/>
        <v>2.4871371871090973</v>
      </c>
      <c r="AI61" s="147">
        <f t="shared" si="21"/>
        <v>8.559540848909764</v>
      </c>
      <c r="AJ61" s="147">
        <f t="shared" si="22"/>
        <v>9.3595408489097647</v>
      </c>
      <c r="AK61" s="147">
        <f t="shared" si="23"/>
        <v>9.6030297605688375</v>
      </c>
      <c r="AL61" s="147">
        <f t="shared" si="24"/>
        <v>8.544967929105356</v>
      </c>
      <c r="AM61" s="147">
        <f t="shared" si="102"/>
        <v>106.84284797116771</v>
      </c>
      <c r="AN61" s="147">
        <f t="shared" si="135"/>
        <v>104.13380203257485</v>
      </c>
      <c r="AO61" s="147">
        <f t="shared" si="136"/>
        <v>117.02794068938049</v>
      </c>
      <c r="AP61" s="147">
        <f t="shared" si="26"/>
        <v>2.441202782464055</v>
      </c>
      <c r="AQ61" s="147">
        <f t="shared" si="27"/>
        <v>0.15973978060113939</v>
      </c>
      <c r="AR61" s="147">
        <f t="shared" si="28"/>
        <v>0.15855475185261705</v>
      </c>
      <c r="AS61" s="147">
        <f t="shared" si="29"/>
        <v>0.15069678952231894</v>
      </c>
      <c r="AT61" s="147">
        <f t="shared" si="30"/>
        <v>8.3798697783483249E-3</v>
      </c>
      <c r="AU61" s="147">
        <f t="shared" si="31"/>
        <v>4.7560260358118306E-2</v>
      </c>
      <c r="AV61" s="147">
        <f t="shared" si="32"/>
        <v>4.5669141731543225E-2</v>
      </c>
      <c r="AW61" s="147">
        <f t="shared" si="33"/>
        <v>4.6362854043685515E-2</v>
      </c>
      <c r="AX61" s="147">
        <f t="shared" si="103"/>
        <v>2.4453979344871233E-2</v>
      </c>
      <c r="AY61" s="147">
        <f t="shared" si="104"/>
        <v>2.7003869965940085E-2</v>
      </c>
      <c r="AZ61" s="147">
        <f t="shared" si="105"/>
        <v>2.1931246103468607E-2</v>
      </c>
      <c r="BA61" s="147">
        <f t="shared" si="106"/>
        <v>5.3426534615363605E-2</v>
      </c>
      <c r="BB61" s="147">
        <f t="shared" si="107"/>
        <v>6.9479299196925207E-2</v>
      </c>
      <c r="BC61" s="147">
        <f t="shared" si="34"/>
        <v>2.0291008645958317E-2</v>
      </c>
      <c r="BD61" s="147">
        <f t="shared" si="35"/>
        <v>1.764435534431158E-2</v>
      </c>
      <c r="BE61" s="147">
        <f t="shared" si="36"/>
        <v>2.2055444180389478E-2</v>
      </c>
      <c r="BF61" s="147">
        <f t="shared" si="37"/>
        <v>0</v>
      </c>
      <c r="BG61" s="147">
        <f t="shared" si="38"/>
        <v>0</v>
      </c>
      <c r="BH61" s="147">
        <f t="shared" si="39"/>
        <v>0</v>
      </c>
      <c r="BI61" s="147">
        <f t="shared" si="108"/>
        <v>4.474498799082955E-2</v>
      </c>
      <c r="BJ61" s="147">
        <f t="shared" si="109"/>
        <v>4.4648225310251664E-2</v>
      </c>
      <c r="BK61" s="147">
        <f t="shared" si="110"/>
        <v>4.3986690283858085E-2</v>
      </c>
      <c r="BL61" s="147">
        <f t="shared" si="40"/>
        <v>6.2657286069082812</v>
      </c>
      <c r="BM61" s="147">
        <f t="shared" si="41"/>
        <v>5.4366771639796596</v>
      </c>
      <c r="BN61" s="147">
        <f t="shared" si="42"/>
        <v>6.6951550964106312</v>
      </c>
      <c r="BO61" s="150">
        <f t="shared" si="111"/>
        <v>2.0021139502994808E-3</v>
      </c>
      <c r="BP61" s="150">
        <f t="shared" si="111"/>
        <v>1.9934640233549975E-3</v>
      </c>
      <c r="BQ61" s="150">
        <f t="shared" si="111"/>
        <v>1.9348289221280553E-3</v>
      </c>
      <c r="BR61" s="147">
        <f t="shared" si="43"/>
        <v>0</v>
      </c>
      <c r="BS61" s="147">
        <f t="shared" si="44"/>
        <v>0</v>
      </c>
      <c r="BT61" s="147">
        <f t="shared" si="45"/>
        <v>0</v>
      </c>
      <c r="BU61" s="147">
        <f t="shared" si="46"/>
        <v>0.25084450984690854</v>
      </c>
      <c r="BV61" s="147">
        <f t="shared" si="47"/>
        <v>8.3614836615636193E-2</v>
      </c>
      <c r="BW61" s="147">
        <f t="shared" si="48"/>
        <v>2.5</v>
      </c>
      <c r="CA61" s="150">
        <f t="shared" si="49"/>
        <v>0</v>
      </c>
      <c r="CB61" s="150">
        <f t="shared" si="112"/>
        <v>0</v>
      </c>
      <c r="CC61" s="150">
        <f t="shared" si="113"/>
        <v>0</v>
      </c>
      <c r="CD61" s="150">
        <f t="shared" si="114"/>
        <v>0</v>
      </c>
      <c r="CE61" s="150">
        <f t="shared" si="50"/>
        <v>0</v>
      </c>
      <c r="CI61" s="152">
        <f t="shared" si="51"/>
        <v>0.24511222986616868</v>
      </c>
      <c r="CJ61" s="152">
        <f t="shared" si="52"/>
        <v>0.24511222986616868</v>
      </c>
      <c r="CK61" s="152">
        <f t="shared" si="53"/>
        <v>0.24511222986616868</v>
      </c>
      <c r="CL61" s="152">
        <f t="shared" si="54"/>
        <v>0.24511222986616868</v>
      </c>
      <c r="CM61" s="152">
        <f t="shared" si="55"/>
        <v>0.24511222986616868</v>
      </c>
      <c r="CN61" s="152">
        <f t="shared" si="56"/>
        <v>0.24511222986616868</v>
      </c>
      <c r="CO61" s="152">
        <f t="shared" si="57"/>
        <v>0.24511222986616868</v>
      </c>
      <c r="CP61" s="152">
        <f t="shared" si="58"/>
        <v>0.24511222986616868</v>
      </c>
      <c r="CQ61" s="152">
        <f t="shared" si="59"/>
        <v>0.2282456003649061</v>
      </c>
      <c r="CR61" s="152">
        <f t="shared" si="60"/>
        <v>0.19544582136495073</v>
      </c>
      <c r="CS61" s="152">
        <f t="shared" si="61"/>
        <v>0.16264604236499533</v>
      </c>
      <c r="CT61" s="152">
        <f t="shared" si="62"/>
        <v>0.12984626336503999</v>
      </c>
      <c r="CU61" s="152">
        <f t="shared" si="63"/>
        <v>9.7046484365084701E-2</v>
      </c>
      <c r="CV61" s="152">
        <f t="shared" si="64"/>
        <v>7.7882556634896322E-2</v>
      </c>
      <c r="CW61" s="152">
        <f t="shared" si="65"/>
        <v>7.7882556634896322E-2</v>
      </c>
      <c r="CX61" s="152">
        <f t="shared" si="66"/>
        <v>7.7882556634896322E-2</v>
      </c>
      <c r="CY61" s="152">
        <f t="shared" si="67"/>
        <v>7.7882556634896322E-2</v>
      </c>
      <c r="CZ61" s="152">
        <f t="shared" si="68"/>
        <v>7.7882556634896322E-2</v>
      </c>
      <c r="DA61" s="152">
        <f t="shared" si="69"/>
        <v>7.7882556634896322E-2</v>
      </c>
      <c r="DC61" s="154">
        <f t="shared" si="115"/>
        <v>7.4587232123137268E-2</v>
      </c>
      <c r="DD61" s="154">
        <f t="shared" si="116"/>
        <v>7.4587232123137268E-2</v>
      </c>
      <c r="DE61" s="154">
        <f t="shared" si="117"/>
        <v>7.4587232123137268E-2</v>
      </c>
      <c r="DF61" s="154">
        <f t="shared" si="118"/>
        <v>-3.6743142114633534E-10</v>
      </c>
      <c r="DG61" s="154">
        <f t="shared" si="119"/>
        <v>-3.6743142114633534E-10</v>
      </c>
      <c r="DH61" s="154">
        <f t="shared" si="120"/>
        <v>-3.6743142114633534E-10</v>
      </c>
      <c r="DI61" s="154">
        <f t="shared" si="121"/>
        <v>-3.6743142114633534E-10</v>
      </c>
      <c r="DJ61" s="154">
        <f t="shared" si="122"/>
        <v>-3.6743142114633534E-10</v>
      </c>
      <c r="DK61" s="154">
        <f t="shared" si="123"/>
        <v>-3.9230821390599069E-10</v>
      </c>
      <c r="DL61" s="154">
        <f t="shared" si="124"/>
        <v>-4.5179210115354906E-10</v>
      </c>
      <c r="DM61" s="154">
        <f t="shared" si="125"/>
        <v>-5.3253845366381984E-10</v>
      </c>
      <c r="DN61" s="154">
        <f t="shared" si="126"/>
        <v>-6.4842857735353663E-10</v>
      </c>
      <c r="DO61" s="154">
        <f t="shared" si="127"/>
        <v>-8.287880379041625E-10</v>
      </c>
      <c r="DP61" s="154">
        <f t="shared" si="128"/>
        <v>-9.8961402668431209E-10</v>
      </c>
      <c r="DQ61" s="154">
        <f t="shared" si="129"/>
        <v>-9.8961402668431209E-10</v>
      </c>
      <c r="DR61" s="154">
        <f t="shared" si="130"/>
        <v>-9.8961402668431209E-10</v>
      </c>
      <c r="DS61" s="154">
        <f t="shared" si="131"/>
        <v>-9.8961402668431209E-10</v>
      </c>
      <c r="DT61" s="154">
        <f t="shared" si="132"/>
        <v>-9.8961402668431209E-10</v>
      </c>
      <c r="DU61" s="154">
        <f t="shared" si="133"/>
        <v>-9.8961402668431209E-10</v>
      </c>
      <c r="DW61" s="155">
        <f t="shared" si="70"/>
        <v>2.0891020004494616E-2</v>
      </c>
      <c r="DX61" s="155">
        <f t="shared" si="71"/>
        <v>8.7017360821675854E-2</v>
      </c>
      <c r="DY61" s="155">
        <f t="shared" si="72"/>
        <v>8.0772335417867977E-2</v>
      </c>
      <c r="DZ61" s="155">
        <f t="shared" si="73"/>
        <v>3.852642771321204E-2</v>
      </c>
      <c r="EA61" s="156">
        <f t="shared" si="74"/>
        <v>2.0891020004494616E-2</v>
      </c>
      <c r="EB61" s="156">
        <f t="shared" si="75"/>
        <v>8.7017360821675854E-2</v>
      </c>
      <c r="EC61" s="156">
        <f t="shared" si="76"/>
        <v>-5.4478045660550825E-2</v>
      </c>
      <c r="ED61" s="156">
        <f t="shared" si="77"/>
        <v>7.0997171367631701E-2</v>
      </c>
      <c r="EE61" s="156">
        <f t="shared" si="78"/>
        <v>-8.9459310001952203E-2</v>
      </c>
      <c r="EF61" s="156">
        <f t="shared" si="79"/>
        <v>2.3425744753446864E-3</v>
      </c>
      <c r="EG61" s="156">
        <f t="shared" si="80"/>
        <v>-5.8119090246403576E-2</v>
      </c>
      <c r="EH61" s="156">
        <f t="shared" si="81"/>
        <v>-6.8048711597857026E-2</v>
      </c>
      <c r="EI61" s="156">
        <f t="shared" si="82"/>
        <v>1.6308252799297276E-2</v>
      </c>
      <c r="EJ61" s="156">
        <f t="shared" si="83"/>
        <v>-8.7991458061746741E-2</v>
      </c>
      <c r="EK61" s="156">
        <f t="shared" si="84"/>
        <v>7.8645322304390253E-2</v>
      </c>
      <c r="EL61" s="156">
        <f t="shared" si="85"/>
        <v>-4.2700925995070659E-2</v>
      </c>
      <c r="EM61" s="156">
        <f t="shared" si="86"/>
        <v>8.2677957174381561E-2</v>
      </c>
      <c r="EN61" s="156">
        <f t="shared" si="87"/>
        <v>3.424633117093058E-2</v>
      </c>
      <c r="EO61" s="156">
        <f t="shared" si="88"/>
        <v>2.5416526375976627E-2</v>
      </c>
      <c r="EP61" s="156">
        <f t="shared" si="89"/>
        <v>8.5804755044095349E-2</v>
      </c>
      <c r="EQ61" s="156">
        <f t="shared" si="90"/>
        <v>-5.0687680538265195E-2</v>
      </c>
      <c r="ER61" s="156">
        <f t="shared" si="91"/>
        <v>7.3751032825640453E-2</v>
      </c>
      <c r="ES61" s="156">
        <f t="shared" si="92"/>
        <v>-6.1600834445699346E-2</v>
      </c>
      <c r="ET61" s="156">
        <f t="shared" si="93"/>
        <v>-6.4913735039600545E-2</v>
      </c>
      <c r="EU61" s="156">
        <f t="shared" si="94"/>
        <v>1.1680785806749526E-2</v>
      </c>
      <c r="EV61" s="156">
        <f t="shared" si="95"/>
        <v>-8.8724376831481669E-2</v>
      </c>
      <c r="EW61" s="156">
        <f t="shared" si="96"/>
        <v>7.6302747829045531E-2</v>
      </c>
      <c r="EX61" s="156">
        <f t="shared" si="97"/>
        <v>-4.6758384006881697E-2</v>
      </c>
      <c r="EY61" s="156">
        <f t="shared" si="98"/>
        <v>8.4356964397154316E-2</v>
      </c>
      <c r="EZ61" s="156">
        <f t="shared" si="99"/>
        <v>2.9872367815343338E-2</v>
      </c>
    </row>
    <row r="62" spans="1:156" ht="20.100000000000001" customHeight="1" x14ac:dyDescent="0.2">
      <c r="B62" s="59"/>
      <c r="C62" s="122"/>
      <c r="D62" s="121"/>
      <c r="E62" s="59"/>
      <c r="F62" s="59"/>
      <c r="G62" s="120"/>
      <c r="H62" s="121"/>
      <c r="I62" s="59"/>
      <c r="J62" s="59"/>
      <c r="K62" s="120"/>
      <c r="L62" s="121"/>
      <c r="O62" s="158">
        <v>52</v>
      </c>
      <c r="P62" s="158">
        <f t="shared" si="100"/>
        <v>-2.6878070480712677</v>
      </c>
      <c r="Q62" s="147">
        <f t="shared" si="134"/>
        <v>0.4537856055185257</v>
      </c>
      <c r="R62" s="147">
        <f t="shared" si="4"/>
        <v>142.58859686269685</v>
      </c>
      <c r="S62" s="147">
        <f t="shared" si="5"/>
        <v>123.99008422843202</v>
      </c>
      <c r="T62" s="147">
        <f t="shared" si="6"/>
        <v>154.98760528554004</v>
      </c>
      <c r="U62" s="147">
        <f t="shared" si="7"/>
        <v>1</v>
      </c>
      <c r="V62" s="147">
        <f t="shared" si="8"/>
        <v>0</v>
      </c>
      <c r="W62" s="147">
        <f t="shared" si="9"/>
        <v>0.1009898429245799</v>
      </c>
      <c r="X62" s="147">
        <f t="shared" si="10"/>
        <v>0.11613831936326689</v>
      </c>
      <c r="Y62" s="147">
        <f t="shared" si="11"/>
        <v>9.2910655490613517E-2</v>
      </c>
      <c r="Z62" s="147">
        <f t="shared" si="12"/>
        <v>5.8146262750314257</v>
      </c>
      <c r="AA62" s="147">
        <f t="shared" si="13"/>
        <v>5.8146262750314257</v>
      </c>
      <c r="AB62" s="147">
        <f t="shared" si="14"/>
        <v>5.6516648233146727</v>
      </c>
      <c r="AC62" s="147">
        <f t="shared" si="15"/>
        <v>5.371568712878581</v>
      </c>
      <c r="AD62" s="147">
        <f t="shared" si="16"/>
        <v>63.461908340287216</v>
      </c>
      <c r="AE62" s="147">
        <f t="shared" si="17"/>
        <v>85.618006165906664</v>
      </c>
      <c r="AF62" s="147">
        <f t="shared" si="18"/>
        <v>2.8751328724099086</v>
      </c>
      <c r="AG62" s="147">
        <f t="shared" si="19"/>
        <v>3.2818742709213042</v>
      </c>
      <c r="AH62" s="147">
        <f t="shared" si="20"/>
        <v>2.4953798506321005</v>
      </c>
      <c r="AI62" s="147">
        <f t="shared" si="21"/>
        <v>8.6897591474413343</v>
      </c>
      <c r="AJ62" s="147">
        <f t="shared" si="22"/>
        <v>9.489759147441335</v>
      </c>
      <c r="AK62" s="147">
        <f t="shared" si="23"/>
        <v>9.7335390942359776</v>
      </c>
      <c r="AL62" s="147">
        <f t="shared" si="24"/>
        <v>8.6669485635106813</v>
      </c>
      <c r="AM62" s="147">
        <f t="shared" si="102"/>
        <v>105.37675239836027</v>
      </c>
      <c r="AN62" s="147">
        <f t="shared" si="135"/>
        <v>102.73755417412168</v>
      </c>
      <c r="AO62" s="147">
        <f t="shared" si="136"/>
        <v>115.38086244219437</v>
      </c>
      <c r="AP62" s="147">
        <f t="shared" si="26"/>
        <v>2.5119404061605572</v>
      </c>
      <c r="AQ62" s="147">
        <f t="shared" si="27"/>
        <v>0.16319528904298461</v>
      </c>
      <c r="AR62" s="147">
        <f t="shared" si="28"/>
        <v>0.16198462562269209</v>
      </c>
      <c r="AS62" s="147">
        <f t="shared" si="29"/>
        <v>0.1539566789900125</v>
      </c>
      <c r="AT62" s="147">
        <f t="shared" si="30"/>
        <v>8.7463396460412401E-3</v>
      </c>
      <c r="AU62" s="147">
        <f t="shared" si="31"/>
        <v>4.8959012110722532E-2</v>
      </c>
      <c r="AV62" s="147">
        <f t="shared" si="32"/>
        <v>4.7027231857930084E-2</v>
      </c>
      <c r="AW62" s="147">
        <f t="shared" si="33"/>
        <v>4.7709344476354193E-2</v>
      </c>
      <c r="AX62" s="147">
        <f t="shared" si="103"/>
        <v>2.472181500393671E-2</v>
      </c>
      <c r="AY62" s="147">
        <f t="shared" si="104"/>
        <v>2.7308318689075003E-2</v>
      </c>
      <c r="AZ62" s="147">
        <f t="shared" si="105"/>
        <v>2.2163532632429365E-2</v>
      </c>
      <c r="BA62" s="147">
        <f t="shared" si="106"/>
        <v>5.4304866443901569E-2</v>
      </c>
      <c r="BB62" s="147">
        <f t="shared" si="107"/>
        <v>7.126330817456418E-2</v>
      </c>
      <c r="BC62" s="147">
        <f t="shared" si="34"/>
        <v>2.0205777870097707E-2</v>
      </c>
      <c r="BD62" s="147">
        <f t="shared" si="35"/>
        <v>1.7570241626171917E-2</v>
      </c>
      <c r="BE62" s="147">
        <f t="shared" si="36"/>
        <v>2.1962802032714893E-2</v>
      </c>
      <c r="BF62" s="147">
        <f t="shared" si="37"/>
        <v>0</v>
      </c>
      <c r="BG62" s="147">
        <f t="shared" si="38"/>
        <v>0</v>
      </c>
      <c r="BH62" s="147">
        <f t="shared" si="39"/>
        <v>0</v>
      </c>
      <c r="BI62" s="147">
        <f t="shared" si="108"/>
        <v>4.4927592874034417E-2</v>
      </c>
      <c r="BJ62" s="147">
        <f t="shared" si="109"/>
        <v>4.4878560315246924E-2</v>
      </c>
      <c r="BK62" s="147">
        <f t="shared" si="110"/>
        <v>4.4126334665144262E-2</v>
      </c>
      <c r="BL62" s="147">
        <f t="shared" si="40"/>
        <v>6.4061624283270646</v>
      </c>
      <c r="BM62" s="147">
        <f t="shared" si="41"/>
        <v>5.5644964735382327</v>
      </c>
      <c r="BN62" s="147">
        <f t="shared" si="42"/>
        <v>6.8390349397790215</v>
      </c>
      <c r="BO62" s="150">
        <f t="shared" si="111"/>
        <v>2.018488601454988E-3</v>
      </c>
      <c r="BP62" s="150">
        <f t="shared" si="111"/>
        <v>2.0140851759692562E-3</v>
      </c>
      <c r="BQ62" s="150">
        <f t="shared" si="111"/>
        <v>1.9471334109803123E-3</v>
      </c>
      <c r="BR62" s="147">
        <f t="shared" si="43"/>
        <v>0</v>
      </c>
      <c r="BS62" s="147">
        <f t="shared" si="44"/>
        <v>0</v>
      </c>
      <c r="BT62" s="147">
        <f t="shared" si="45"/>
        <v>0</v>
      </c>
      <c r="BU62" s="147">
        <f t="shared" si="46"/>
        <v>0.25542429977432018</v>
      </c>
      <c r="BV62" s="147">
        <f t="shared" si="47"/>
        <v>8.5141433258106719E-2</v>
      </c>
      <c r="BW62" s="147">
        <f t="shared" si="48"/>
        <v>2.5</v>
      </c>
      <c r="CA62" s="150">
        <f t="shared" si="49"/>
        <v>0</v>
      </c>
      <c r="CB62" s="150">
        <f t="shared" si="112"/>
        <v>0</v>
      </c>
      <c r="CC62" s="150">
        <f t="shared" si="113"/>
        <v>0</v>
      </c>
      <c r="CD62" s="150">
        <f t="shared" si="114"/>
        <v>0</v>
      </c>
      <c r="CE62" s="150">
        <f t="shared" si="50"/>
        <v>0</v>
      </c>
      <c r="CI62" s="152">
        <f t="shared" si="51"/>
        <v>0.24969201979358024</v>
      </c>
      <c r="CJ62" s="152">
        <f t="shared" si="52"/>
        <v>0.24969201979358024</v>
      </c>
      <c r="CK62" s="152">
        <f t="shared" si="53"/>
        <v>0.24969201979358024</v>
      </c>
      <c r="CL62" s="152">
        <f t="shared" si="54"/>
        <v>0.24969201979358024</v>
      </c>
      <c r="CM62" s="152">
        <f t="shared" si="55"/>
        <v>0.24969201979358024</v>
      </c>
      <c r="CN62" s="152">
        <f t="shared" si="56"/>
        <v>0.24969201979358024</v>
      </c>
      <c r="CO62" s="152">
        <f t="shared" si="57"/>
        <v>0.24969201979358024</v>
      </c>
      <c r="CP62" s="152">
        <f t="shared" si="58"/>
        <v>0.24969201979358024</v>
      </c>
      <c r="CQ62" s="152">
        <f t="shared" si="59"/>
        <v>0.23251744805373167</v>
      </c>
      <c r="CR62" s="152">
        <f t="shared" si="60"/>
        <v>0.19911882757394087</v>
      </c>
      <c r="CS62" s="152">
        <f t="shared" si="61"/>
        <v>0.16572020709415003</v>
      </c>
      <c r="CT62" s="152">
        <f t="shared" si="62"/>
        <v>0.13232158661435922</v>
      </c>
      <c r="CU62" s="152">
        <f t="shared" si="63"/>
        <v>9.8922966134568469E-2</v>
      </c>
      <c r="CV62" s="152">
        <f t="shared" si="64"/>
        <v>7.9409153277366848E-2</v>
      </c>
      <c r="CW62" s="152">
        <f t="shared" si="65"/>
        <v>7.9409153277366848E-2</v>
      </c>
      <c r="CX62" s="152">
        <f t="shared" si="66"/>
        <v>7.9409153277366848E-2</v>
      </c>
      <c r="CY62" s="152">
        <f t="shared" si="67"/>
        <v>7.9409153277366848E-2</v>
      </c>
      <c r="CZ62" s="152">
        <f t="shared" si="68"/>
        <v>7.9409153277366848E-2</v>
      </c>
      <c r="DA62" s="152">
        <f t="shared" si="69"/>
        <v>7.9409153277366848E-2</v>
      </c>
      <c r="DC62" s="154">
        <f t="shared" si="115"/>
        <v>7.6530267132606605E-2</v>
      </c>
      <c r="DD62" s="154">
        <f t="shared" si="116"/>
        <v>7.6530267132606605E-2</v>
      </c>
      <c r="DE62" s="154">
        <f t="shared" si="117"/>
        <v>7.6530267132606605E-2</v>
      </c>
      <c r="DF62" s="154">
        <f t="shared" si="118"/>
        <v>-3.6329506102311291E-10</v>
      </c>
      <c r="DG62" s="154">
        <f t="shared" si="119"/>
        <v>-3.6329506102311291E-10</v>
      </c>
      <c r="DH62" s="154">
        <f t="shared" si="120"/>
        <v>-3.6329506102311291E-10</v>
      </c>
      <c r="DI62" s="154">
        <f t="shared" si="121"/>
        <v>-3.6329506102311291E-10</v>
      </c>
      <c r="DJ62" s="154">
        <f t="shared" si="122"/>
        <v>-3.6329506102311291E-10</v>
      </c>
      <c r="DK62" s="154">
        <f t="shared" si="123"/>
        <v>-3.879096293441207E-10</v>
      </c>
      <c r="DL62" s="154">
        <f t="shared" si="124"/>
        <v>-4.4677567485634928E-10</v>
      </c>
      <c r="DM62" s="154">
        <f t="shared" si="125"/>
        <v>-5.2670404453787774E-10</v>
      </c>
      <c r="DN62" s="154">
        <f t="shared" si="126"/>
        <v>-6.4146186063936883E-10</v>
      </c>
      <c r="DO62" s="154">
        <f t="shared" si="127"/>
        <v>-8.2015693576794288E-10</v>
      </c>
      <c r="DP62" s="154">
        <f t="shared" si="128"/>
        <v>-9.7959934002117289E-10</v>
      </c>
      <c r="DQ62" s="154">
        <f t="shared" si="129"/>
        <v>-9.7959934002117289E-10</v>
      </c>
      <c r="DR62" s="154">
        <f t="shared" si="130"/>
        <v>-9.7959934002117289E-10</v>
      </c>
      <c r="DS62" s="154">
        <f t="shared" si="131"/>
        <v>-9.7959934002117289E-10</v>
      </c>
      <c r="DT62" s="154">
        <f t="shared" si="132"/>
        <v>-9.7959934002117289E-10</v>
      </c>
      <c r="DU62" s="154">
        <f t="shared" si="133"/>
        <v>-9.7959934002117289E-10</v>
      </c>
      <c r="DW62" s="155">
        <f t="shared" si="70"/>
        <v>1.8681943597624855E-2</v>
      </c>
      <c r="DX62" s="155">
        <f t="shared" si="71"/>
        <v>8.789163435296396E-2</v>
      </c>
      <c r="DY62" s="155">
        <f t="shared" si="72"/>
        <v>8.0761305979470038E-2</v>
      </c>
      <c r="DZ62" s="155">
        <f t="shared" si="73"/>
        <v>3.9389920821326495E-2</v>
      </c>
      <c r="EA62" s="156">
        <f t="shared" si="74"/>
        <v>1.8681943597624855E-2</v>
      </c>
      <c r="EB62" s="156">
        <f t="shared" si="75"/>
        <v>8.789163435296396E-2</v>
      </c>
      <c r="EC62" s="156">
        <f t="shared" si="76"/>
        <v>-5.7757800064941148E-2</v>
      </c>
      <c r="ED62" s="156">
        <f t="shared" si="77"/>
        <v>6.8833065727731735E-2</v>
      </c>
      <c r="EE62" s="156">
        <f t="shared" si="78"/>
        <v>-8.9800448396716984E-2</v>
      </c>
      <c r="EF62" s="156">
        <f t="shared" si="79"/>
        <v>-3.1359007587172727E-3</v>
      </c>
      <c r="EG62" s="156">
        <f t="shared" si="80"/>
        <v>-5.2815553024715717E-2</v>
      </c>
      <c r="EH62" s="156">
        <f t="shared" si="81"/>
        <v>-7.2694372302905236E-2</v>
      </c>
      <c r="EI62" s="156">
        <f t="shared" si="82"/>
        <v>2.4767445806043002E-2</v>
      </c>
      <c r="EJ62" s="156">
        <f t="shared" si="83"/>
        <v>-8.6374348241041302E-2</v>
      </c>
      <c r="EK62" s="156">
        <f t="shared" si="84"/>
        <v>8.3312277474709137E-2</v>
      </c>
      <c r="EL62" s="156">
        <f t="shared" si="85"/>
        <v>-3.3660345033838038E-2</v>
      </c>
      <c r="EM62" s="156">
        <f t="shared" si="86"/>
        <v>7.7816873519597013E-2</v>
      </c>
      <c r="EN62" s="156">
        <f t="shared" si="87"/>
        <v>4.4927592874034458E-2</v>
      </c>
      <c r="EO62" s="156">
        <f t="shared" si="88"/>
        <v>1.2505424837901645E-2</v>
      </c>
      <c r="EP62" s="156">
        <f t="shared" si="89"/>
        <v>8.8980721257155171E-2</v>
      </c>
      <c r="EQ62" s="156">
        <f t="shared" si="90"/>
        <v>-6.2418656909043843E-2</v>
      </c>
      <c r="ER62" s="156">
        <f t="shared" si="91"/>
        <v>6.4636411375408404E-2</v>
      </c>
      <c r="ES62" s="156">
        <f t="shared" si="92"/>
        <v>-4.761599391915472E-2</v>
      </c>
      <c r="ET62" s="156">
        <f t="shared" si="93"/>
        <v>-7.6201519203431711E-2</v>
      </c>
      <c r="EU62" s="156">
        <f t="shared" si="94"/>
        <v>3.0732283508108998E-2</v>
      </c>
      <c r="EV62" s="156">
        <f t="shared" si="95"/>
        <v>-8.443625498680743E-2</v>
      </c>
      <c r="EW62" s="156">
        <f t="shared" si="96"/>
        <v>8.5457359928612142E-2</v>
      </c>
      <c r="EX62" s="156">
        <f t="shared" si="97"/>
        <v>-2.7766779428871274E-2</v>
      </c>
      <c r="EY62" s="156">
        <f t="shared" si="98"/>
        <v>7.4493325074061409E-2</v>
      </c>
      <c r="EZ62" s="156">
        <f t="shared" si="99"/>
        <v>5.02463822103658E-2</v>
      </c>
    </row>
    <row r="63" spans="1:156" ht="20.100000000000001" customHeight="1" x14ac:dyDescent="0.2">
      <c r="B63" s="59"/>
      <c r="C63" s="122"/>
      <c r="D63" s="121"/>
      <c r="E63" s="59"/>
      <c r="F63" s="59"/>
      <c r="G63" s="120"/>
      <c r="H63" s="121"/>
      <c r="I63" s="59"/>
      <c r="J63" s="59"/>
      <c r="K63" s="120"/>
      <c r="L63" s="121"/>
      <c r="O63" s="158">
        <v>53</v>
      </c>
      <c r="P63" s="158">
        <f t="shared" si="100"/>
        <v>-2.6790804018112957</v>
      </c>
      <c r="Q63" s="147">
        <f t="shared" si="134"/>
        <v>0.46251225177849731</v>
      </c>
      <c r="R63" s="147">
        <f t="shared" si="4"/>
        <v>145.13436972425464</v>
      </c>
      <c r="S63" s="147">
        <f t="shared" si="5"/>
        <v>126.20379976022143</v>
      </c>
      <c r="T63" s="147">
        <f t="shared" si="6"/>
        <v>157.75474970027679</v>
      </c>
      <c r="U63" s="147">
        <f t="shared" si="7"/>
        <v>1</v>
      </c>
      <c r="V63" s="147">
        <f t="shared" si="8"/>
        <v>0</v>
      </c>
      <c r="W63" s="147">
        <f t="shared" si="9"/>
        <v>9.9218400351060984E-2</v>
      </c>
      <c r="X63" s="147">
        <f t="shared" si="10"/>
        <v>0.11410116040372012</v>
      </c>
      <c r="Y63" s="147">
        <f t="shared" si="11"/>
        <v>9.1280928322976101E-2</v>
      </c>
      <c r="Z63" s="147">
        <f t="shared" si="12"/>
        <v>5.9354877981940088</v>
      </c>
      <c r="AA63" s="147">
        <f t="shared" si="13"/>
        <v>5.9354877981940088</v>
      </c>
      <c r="AB63" s="147">
        <f t="shared" si="14"/>
        <v>5.7714904996353731</v>
      </c>
      <c r="AC63" s="147">
        <f t="shared" si="15"/>
        <v>5.4854558371235544</v>
      </c>
      <c r="AD63" s="147">
        <f t="shared" si="16"/>
        <v>65.227737411852573</v>
      </c>
      <c r="AE63" s="147">
        <f t="shared" si="17"/>
        <v>87.922457408774108</v>
      </c>
      <c r="AF63" s="147">
        <f t="shared" si="18"/>
        <v>2.8845895882393315</v>
      </c>
      <c r="AG63" s="147">
        <f t="shared" si="19"/>
        <v>3.292668816337212</v>
      </c>
      <c r="AH63" s="147">
        <f t="shared" si="20"/>
        <v>2.5035875054366299</v>
      </c>
      <c r="AI63" s="147">
        <f t="shared" si="21"/>
        <v>8.8200773864333399</v>
      </c>
      <c r="AJ63" s="147">
        <f t="shared" si="22"/>
        <v>9.6200773864333406</v>
      </c>
      <c r="AK63" s="147">
        <f t="shared" si="23"/>
        <v>9.8641593159725858</v>
      </c>
      <c r="AL63" s="147">
        <f t="shared" si="24"/>
        <v>8.7890433425601842</v>
      </c>
      <c r="AM63" s="147">
        <f t="shared" si="102"/>
        <v>103.94926774812065</v>
      </c>
      <c r="AN63" s="147">
        <f t="shared" si="135"/>
        <v>101.37711364624306</v>
      </c>
      <c r="AO63" s="147">
        <f t="shared" si="136"/>
        <v>113.77802577870862</v>
      </c>
      <c r="AP63" s="147">
        <f t="shared" si="26"/>
        <v>2.5830460798297286</v>
      </c>
      <c r="AQ63" s="147">
        <f t="shared" si="27"/>
        <v>0.1666553289592333</v>
      </c>
      <c r="AR63" s="147">
        <f t="shared" si="28"/>
        <v>0.16541899725045087</v>
      </c>
      <c r="AS63" s="147">
        <f t="shared" si="29"/>
        <v>0.15722084340188</v>
      </c>
      <c r="AT63" s="147">
        <f t="shared" si="30"/>
        <v>9.1211482171148928E-3</v>
      </c>
      <c r="AU63" s="147">
        <f t="shared" si="31"/>
        <v>5.0365418323977978E-2</v>
      </c>
      <c r="AV63" s="147">
        <f t="shared" si="32"/>
        <v>4.8393082954981154E-2</v>
      </c>
      <c r="AW63" s="147">
        <f t="shared" si="33"/>
        <v>4.9062676602056682E-2</v>
      </c>
      <c r="AX63" s="147">
        <f t="shared" si="103"/>
        <v>2.4985881476294311E-2</v>
      </c>
      <c r="AY63" s="147">
        <f t="shared" si="104"/>
        <v>2.7608534920678496E-2</v>
      </c>
      <c r="AZ63" s="147">
        <f t="shared" si="105"/>
        <v>2.2392433612717758E-2</v>
      </c>
      <c r="BA63" s="147">
        <f t="shared" si="106"/>
        <v>5.5178354222966179E-2</v>
      </c>
      <c r="BB63" s="147">
        <f t="shared" si="107"/>
        <v>7.3053110124396567E-2</v>
      </c>
      <c r="BC63" s="147">
        <f t="shared" si="34"/>
        <v>2.0119008346022437E-2</v>
      </c>
      <c r="BD63" s="147">
        <f t="shared" si="35"/>
        <v>1.7494789866106464E-2</v>
      </c>
      <c r="BE63" s="147">
        <f t="shared" si="36"/>
        <v>2.186848733263308E-2</v>
      </c>
      <c r="BF63" s="147">
        <f t="shared" si="37"/>
        <v>0</v>
      </c>
      <c r="BG63" s="147">
        <f t="shared" si="38"/>
        <v>0</v>
      </c>
      <c r="BH63" s="147">
        <f t="shared" si="39"/>
        <v>0</v>
      </c>
      <c r="BI63" s="147">
        <f t="shared" si="108"/>
        <v>4.5104889822316752E-2</v>
      </c>
      <c r="BJ63" s="147">
        <f t="shared" si="109"/>
        <v>4.5103324786784957E-2</v>
      </c>
      <c r="BK63" s="147">
        <f t="shared" si="110"/>
        <v>4.4260920945350835E-2</v>
      </c>
      <c r="BL63" s="147">
        <f t="shared" si="40"/>
        <v>6.5462697558438894</v>
      </c>
      <c r="BM63" s="147">
        <f t="shared" si="41"/>
        <v>5.692210969911641</v>
      </c>
      <c r="BN63" s="147">
        <f t="shared" si="42"/>
        <v>6.9823705052375589</v>
      </c>
      <c r="BO63" s="150">
        <f t="shared" si="111"/>
        <v>2.0344510858833335E-3</v>
      </c>
      <c r="BP63" s="150">
        <f t="shared" si="111"/>
        <v>2.0343099068222104E-3</v>
      </c>
      <c r="BQ63" s="150">
        <f t="shared" si="111"/>
        <v>1.9590291229305964E-3</v>
      </c>
      <c r="BR63" s="147">
        <f t="shared" si="43"/>
        <v>0</v>
      </c>
      <c r="BS63" s="147">
        <f t="shared" si="44"/>
        <v>0</v>
      </c>
      <c r="BT63" s="147">
        <f t="shared" si="45"/>
        <v>0</v>
      </c>
      <c r="BU63" s="147">
        <f t="shared" si="46"/>
        <v>0.25998463815238848</v>
      </c>
      <c r="BV63" s="147">
        <f t="shared" si="47"/>
        <v>8.6661546050796165E-2</v>
      </c>
      <c r="BW63" s="147">
        <f t="shared" si="48"/>
        <v>2.5</v>
      </c>
      <c r="CA63" s="150">
        <f t="shared" si="49"/>
        <v>0</v>
      </c>
      <c r="CB63" s="150">
        <f t="shared" si="112"/>
        <v>0</v>
      </c>
      <c r="CC63" s="150">
        <f t="shared" si="113"/>
        <v>0</v>
      </c>
      <c r="CD63" s="150">
        <f t="shared" si="114"/>
        <v>0</v>
      </c>
      <c r="CE63" s="150">
        <f t="shared" si="50"/>
        <v>0</v>
      </c>
      <c r="CI63" s="152">
        <f t="shared" si="51"/>
        <v>0.2542523581716486</v>
      </c>
      <c r="CJ63" s="152">
        <f t="shared" si="52"/>
        <v>0.2542523581716486</v>
      </c>
      <c r="CK63" s="152">
        <f t="shared" si="53"/>
        <v>0.2542523581716486</v>
      </c>
      <c r="CL63" s="152">
        <f t="shared" si="54"/>
        <v>0.2542523581716486</v>
      </c>
      <c r="CM63" s="152">
        <f t="shared" si="55"/>
        <v>0.2542523581716486</v>
      </c>
      <c r="CN63" s="152">
        <f t="shared" si="56"/>
        <v>0.2542523581716486</v>
      </c>
      <c r="CO63" s="152">
        <f t="shared" si="57"/>
        <v>0.2542523581716486</v>
      </c>
      <c r="CP63" s="152">
        <f t="shared" si="58"/>
        <v>0.2542523581716486</v>
      </c>
      <c r="CQ63" s="152">
        <f t="shared" si="59"/>
        <v>0.23677115210334601</v>
      </c>
      <c r="CR63" s="152">
        <f t="shared" si="60"/>
        <v>0.20277623357797733</v>
      </c>
      <c r="CS63" s="152">
        <f t="shared" si="61"/>
        <v>0.16878131505260863</v>
      </c>
      <c r="CT63" s="152">
        <f t="shared" si="62"/>
        <v>0.13478639652723992</v>
      </c>
      <c r="CU63" s="152">
        <f t="shared" si="63"/>
        <v>0.10079147800187127</v>
      </c>
      <c r="CV63" s="152">
        <f t="shared" si="64"/>
        <v>8.092926607005628E-2</v>
      </c>
      <c r="CW63" s="152">
        <f t="shared" si="65"/>
        <v>8.092926607005628E-2</v>
      </c>
      <c r="CX63" s="152">
        <f t="shared" si="66"/>
        <v>8.092926607005628E-2</v>
      </c>
      <c r="CY63" s="152">
        <f t="shared" si="67"/>
        <v>8.092926607005628E-2</v>
      </c>
      <c r="CZ63" s="152">
        <f t="shared" si="68"/>
        <v>8.092926607005628E-2</v>
      </c>
      <c r="DA63" s="152">
        <f t="shared" si="69"/>
        <v>8.092926607005628E-2</v>
      </c>
      <c r="DC63" s="154">
        <f t="shared" si="115"/>
        <v>7.8472713944547107E-2</v>
      </c>
      <c r="DD63" s="154">
        <f t="shared" si="116"/>
        <v>7.8472713944547107E-2</v>
      </c>
      <c r="DE63" s="154">
        <f t="shared" si="117"/>
        <v>7.8472713944547107E-2</v>
      </c>
      <c r="DF63" s="154">
        <f t="shared" si="118"/>
        <v>-3.5926784675583629E-10</v>
      </c>
      <c r="DG63" s="154">
        <f t="shared" si="119"/>
        <v>-3.5926784675583629E-10</v>
      </c>
      <c r="DH63" s="154">
        <f t="shared" si="120"/>
        <v>-3.5926784675583629E-10</v>
      </c>
      <c r="DI63" s="154">
        <f t="shared" si="121"/>
        <v>-3.5926784675583629E-10</v>
      </c>
      <c r="DJ63" s="154">
        <f t="shared" si="122"/>
        <v>-3.5926784675583629E-10</v>
      </c>
      <c r="DK63" s="154">
        <f t="shared" si="123"/>
        <v>-3.8362672225622768E-10</v>
      </c>
      <c r="DL63" s="154">
        <f t="shared" si="124"/>
        <v>-4.4189011702245898E-10</v>
      </c>
      <c r="DM63" s="154">
        <f t="shared" si="125"/>
        <v>-5.2102017304319278E-10</v>
      </c>
      <c r="DN63" s="154">
        <f t="shared" si="126"/>
        <v>-6.3467203253123077E-10</v>
      </c>
      <c r="DO63" s="154">
        <f t="shared" si="127"/>
        <v>-8.1173945349169952E-10</v>
      </c>
      <c r="DP63" s="154">
        <f t="shared" si="128"/>
        <v>-9.6982679075775692E-10</v>
      </c>
      <c r="DQ63" s="154">
        <f t="shared" si="129"/>
        <v>-9.6982679075775692E-10</v>
      </c>
      <c r="DR63" s="154">
        <f t="shared" si="130"/>
        <v>-9.6982679075775692E-10</v>
      </c>
      <c r="DS63" s="154">
        <f t="shared" si="131"/>
        <v>-9.6982679075775692E-10</v>
      </c>
      <c r="DT63" s="154">
        <f t="shared" si="132"/>
        <v>-9.6982679075775692E-10</v>
      </c>
      <c r="DU63" s="154">
        <f t="shared" si="133"/>
        <v>-9.6982679075775692E-10</v>
      </c>
      <c r="DW63" s="155">
        <f t="shared" si="70"/>
        <v>1.6439426598070576E-2</v>
      </c>
      <c r="DX63" s="155">
        <f t="shared" si="71"/>
        <v>8.869920854584884E-2</v>
      </c>
      <c r="DY63" s="155">
        <f t="shared" si="72"/>
        <v>8.0731831556529438E-2</v>
      </c>
      <c r="DZ63" s="155">
        <f t="shared" si="73"/>
        <v>4.0251406398553222E-2</v>
      </c>
      <c r="EA63" s="156">
        <f t="shared" si="74"/>
        <v>1.6439426598070576E-2</v>
      </c>
      <c r="EB63" s="156">
        <f t="shared" si="75"/>
        <v>8.869920854584884E-2</v>
      </c>
      <c r="EC63" s="156">
        <f t="shared" si="76"/>
        <v>-6.0944843759080929E-2</v>
      </c>
      <c r="ED63" s="156">
        <f t="shared" si="77"/>
        <v>6.6509626090623511E-2</v>
      </c>
      <c r="EE63" s="156">
        <f t="shared" si="78"/>
        <v>-8.979447171380911E-2</v>
      </c>
      <c r="EF63" s="156">
        <f t="shared" si="79"/>
        <v>-8.6462242147234726E-3</v>
      </c>
      <c r="EG63" s="156">
        <f t="shared" si="80"/>
        <v>-4.7134480387662922E-2</v>
      </c>
      <c r="EH63" s="156">
        <f t="shared" si="81"/>
        <v>-7.6916481342546819E-2</v>
      </c>
      <c r="EI63" s="156">
        <f t="shared" si="82"/>
        <v>3.3061994902286812E-2</v>
      </c>
      <c r="EJ63" s="156">
        <f t="shared" si="83"/>
        <v>-8.3932763785154213E-2</v>
      </c>
      <c r="EK63" s="156">
        <f t="shared" si="84"/>
        <v>8.6928890842808221E-2</v>
      </c>
      <c r="EL63" s="156">
        <f t="shared" si="85"/>
        <v>-2.4107515018609166E-2</v>
      </c>
      <c r="EM63" s="156">
        <f t="shared" si="86"/>
        <v>7.156823000800612E-2</v>
      </c>
      <c r="EN63" s="156">
        <f t="shared" si="87"/>
        <v>5.4916234367029068E-2</v>
      </c>
      <c r="EO63" s="156">
        <f t="shared" si="88"/>
        <v>-7.8721884436940199E-4</v>
      </c>
      <c r="EP63" s="156">
        <f t="shared" si="89"/>
        <v>9.0206344732642857E-2</v>
      </c>
      <c r="EQ63" s="156">
        <f t="shared" si="90"/>
        <v>-7.251575026210616E-2</v>
      </c>
      <c r="ER63" s="156">
        <f t="shared" si="91"/>
        <v>5.3658832520445163E-2</v>
      </c>
      <c r="ES63" s="156">
        <f t="shared" si="92"/>
        <v>-3.1592130693340624E-2</v>
      </c>
      <c r="ET63" s="156">
        <f t="shared" si="93"/>
        <v>-8.449699179135442E-2</v>
      </c>
      <c r="EU63" s="156">
        <f t="shared" si="94"/>
        <v>4.8469679272114825E-2</v>
      </c>
      <c r="EV63" s="156">
        <f t="shared" si="95"/>
        <v>-7.6082156480949292E-2</v>
      </c>
      <c r="EW63" s="156">
        <f t="shared" si="96"/>
        <v>8.9931692999981064E-2</v>
      </c>
      <c r="EX63" s="156">
        <f t="shared" si="97"/>
        <v>-7.0777777367257138E-3</v>
      </c>
      <c r="EY63" s="156">
        <f t="shared" si="98"/>
        <v>5.9774808537657972E-2</v>
      </c>
      <c r="EZ63" s="156">
        <f t="shared" si="99"/>
        <v>6.7563130535963661E-2</v>
      </c>
    </row>
    <row r="64" spans="1:156" ht="20.100000000000001" customHeight="1" x14ac:dyDescent="0.2">
      <c r="B64" s="59"/>
      <c r="C64" s="122"/>
      <c r="D64" s="121"/>
      <c r="E64" s="59"/>
      <c r="F64" s="59"/>
      <c r="G64" s="120"/>
      <c r="H64" s="121"/>
      <c r="I64" s="59"/>
      <c r="J64" s="59"/>
      <c r="K64" s="120"/>
      <c r="L64" s="121"/>
      <c r="O64" s="158">
        <v>54</v>
      </c>
      <c r="P64" s="158">
        <f t="shared" si="100"/>
        <v>-2.6703537555513241</v>
      </c>
      <c r="Q64" s="147">
        <f t="shared" si="134"/>
        <v>0.47123889803846897</v>
      </c>
      <c r="R64" s="147">
        <f t="shared" si="4"/>
        <v>147.66909004164739</v>
      </c>
      <c r="S64" s="147">
        <f t="shared" si="5"/>
        <v>128.40790438404122</v>
      </c>
      <c r="T64" s="147">
        <f t="shared" si="6"/>
        <v>160.50988048005152</v>
      </c>
      <c r="U64" s="147">
        <f t="shared" si="7"/>
        <v>1</v>
      </c>
      <c r="V64" s="147">
        <f t="shared" si="8"/>
        <v>0</v>
      </c>
      <c r="W64" s="147">
        <f t="shared" si="9"/>
        <v>9.7515329687064098E-2</v>
      </c>
      <c r="X64" s="147">
        <f t="shared" si="10"/>
        <v>0.11214262914012371</v>
      </c>
      <c r="Y64" s="147">
        <f t="shared" si="11"/>
        <v>8.9714103312098975E-2</v>
      </c>
      <c r="Z64" s="147">
        <f t="shared" si="12"/>
        <v>6.0564716464192223</v>
      </c>
      <c r="AA64" s="147">
        <f t="shared" si="13"/>
        <v>6.0564716464192223</v>
      </c>
      <c r="AB64" s="147">
        <f t="shared" si="14"/>
        <v>5.8914554122041585</v>
      </c>
      <c r="AC64" s="147">
        <f t="shared" si="15"/>
        <v>5.5994752970779702</v>
      </c>
      <c r="AD64" s="147">
        <f t="shared" si="16"/>
        <v>67.001323422789014</v>
      </c>
      <c r="AE64" s="147">
        <f t="shared" si="17"/>
        <v>90.235377782623956</v>
      </c>
      <c r="AF64" s="147">
        <f t="shared" si="18"/>
        <v>2.8940052474721751</v>
      </c>
      <c r="AG64" s="147">
        <f t="shared" si="19"/>
        <v>3.303416496931928</v>
      </c>
      <c r="AH64" s="147">
        <f t="shared" si="20"/>
        <v>2.5117595264779955</v>
      </c>
      <c r="AI64" s="147">
        <f t="shared" si="21"/>
        <v>8.9504768938913983</v>
      </c>
      <c r="AJ64" s="147">
        <f t="shared" si="22"/>
        <v>9.750476893891399</v>
      </c>
      <c r="AK64" s="147">
        <f t="shared" si="23"/>
        <v>9.9948719091360871</v>
      </c>
      <c r="AL64" s="147">
        <f t="shared" si="24"/>
        <v>8.9112348235559669</v>
      </c>
      <c r="AM64" s="147">
        <f t="shared" si="102"/>
        <v>102.55908617418422</v>
      </c>
      <c r="AN64" s="147">
        <f t="shared" si="135"/>
        <v>100.05130721944745</v>
      </c>
      <c r="AO64" s="147">
        <f t="shared" si="136"/>
        <v>112.21789345698747</v>
      </c>
      <c r="AP64" s="147">
        <f t="shared" si="26"/>
        <v>2.6545000868177393</v>
      </c>
      <c r="AQ64" s="147">
        <f t="shared" si="27"/>
        <v>0.17011938940756632</v>
      </c>
      <c r="AR64" s="147">
        <f t="shared" si="28"/>
        <v>0.16885735958399717</v>
      </c>
      <c r="AS64" s="147">
        <f t="shared" si="29"/>
        <v>0.16048880074043734</v>
      </c>
      <c r="AT64" s="147">
        <f t="shared" si="30"/>
        <v>9.5042692952264432E-3</v>
      </c>
      <c r="AU64" s="147">
        <f t="shared" si="31"/>
        <v>5.1779085278399639E-2</v>
      </c>
      <c r="AV64" s="147">
        <f t="shared" si="32"/>
        <v>4.9766300313532193E-2</v>
      </c>
      <c r="AW64" s="147">
        <f t="shared" si="33"/>
        <v>5.0422476916211253E-2</v>
      </c>
      <c r="AX64" s="147">
        <f t="shared" si="103"/>
        <v>2.5246273131045417E-2</v>
      </c>
      <c r="AY64" s="147">
        <f t="shared" si="104"/>
        <v>2.790461910613706E-2</v>
      </c>
      <c r="AZ64" s="147">
        <f t="shared" si="105"/>
        <v>2.2618036789202479E-2</v>
      </c>
      <c r="BA64" s="147">
        <f t="shared" si="106"/>
        <v>5.6047005881726709E-2</v>
      </c>
      <c r="BB64" s="147">
        <f t="shared" si="107"/>
        <v>7.4848318439345585E-2</v>
      </c>
      <c r="BC64" s="147">
        <f t="shared" si="34"/>
        <v>2.0030706681567704E-2</v>
      </c>
      <c r="BD64" s="147">
        <f t="shared" si="35"/>
        <v>1.7418005810058871E-2</v>
      </c>
      <c r="BE64" s="147">
        <f t="shared" si="36"/>
        <v>2.1772507262573598E-2</v>
      </c>
      <c r="BF64" s="147">
        <f t="shared" si="37"/>
        <v>0</v>
      </c>
      <c r="BG64" s="147">
        <f t="shared" si="38"/>
        <v>0</v>
      </c>
      <c r="BH64" s="147">
        <f t="shared" si="39"/>
        <v>0</v>
      </c>
      <c r="BI64" s="147">
        <f t="shared" si="108"/>
        <v>4.5276979812613125E-2</v>
      </c>
      <c r="BJ64" s="147">
        <f t="shared" si="109"/>
        <v>4.532262491619593E-2</v>
      </c>
      <c r="BK64" s="147">
        <f t="shared" si="110"/>
        <v>4.4390544051776074E-2</v>
      </c>
      <c r="BL64" s="147">
        <f t="shared" si="40"/>
        <v>6.6860104087626189</v>
      </c>
      <c r="BM64" s="147">
        <f t="shared" si="41"/>
        <v>5.8197832866726511</v>
      </c>
      <c r="BN64" s="147">
        <f t="shared" si="42"/>
        <v>7.1251209201950392</v>
      </c>
      <c r="BO64" s="150">
        <f t="shared" si="111"/>
        <v>2.0500049009517765E-3</v>
      </c>
      <c r="BP64" s="150">
        <f t="shared" si="111"/>
        <v>2.0541403292941842E-3</v>
      </c>
      <c r="BQ64" s="150">
        <f t="shared" si="111"/>
        <v>1.9705204012126719E-3</v>
      </c>
      <c r="BR64" s="147">
        <f t="shared" si="43"/>
        <v>0</v>
      </c>
      <c r="BS64" s="147">
        <f t="shared" si="44"/>
        <v>0</v>
      </c>
      <c r="BT64" s="147">
        <f t="shared" si="45"/>
        <v>0</v>
      </c>
      <c r="BU64" s="147">
        <f t="shared" si="46"/>
        <v>0.26452517769369005</v>
      </c>
      <c r="BV64" s="147">
        <f t="shared" si="47"/>
        <v>8.8175059231230007E-2</v>
      </c>
      <c r="BW64" s="147">
        <f t="shared" si="48"/>
        <v>2.5</v>
      </c>
      <c r="CA64" s="150">
        <f t="shared" si="49"/>
        <v>0</v>
      </c>
      <c r="CB64" s="150">
        <f t="shared" si="112"/>
        <v>0</v>
      </c>
      <c r="CC64" s="150">
        <f t="shared" si="113"/>
        <v>0</v>
      </c>
      <c r="CD64" s="150">
        <f t="shared" si="114"/>
        <v>0</v>
      </c>
      <c r="CE64" s="150">
        <f t="shared" si="50"/>
        <v>0</v>
      </c>
      <c r="CI64" s="152">
        <f t="shared" si="51"/>
        <v>0.25879289771295022</v>
      </c>
      <c r="CJ64" s="152">
        <f t="shared" si="52"/>
        <v>0.25879289771295022</v>
      </c>
      <c r="CK64" s="152">
        <f t="shared" si="53"/>
        <v>0.25879289771295022</v>
      </c>
      <c r="CL64" s="152">
        <f t="shared" si="54"/>
        <v>0.25879289771295022</v>
      </c>
      <c r="CM64" s="152">
        <f t="shared" si="55"/>
        <v>0.25879289771295022</v>
      </c>
      <c r="CN64" s="152">
        <f t="shared" si="56"/>
        <v>0.25879289771295022</v>
      </c>
      <c r="CO64" s="152">
        <f t="shared" si="57"/>
        <v>0.25879289771295022</v>
      </c>
      <c r="CP64" s="152">
        <f t="shared" si="58"/>
        <v>0.25879289771295022</v>
      </c>
      <c r="CQ64" s="152">
        <f t="shared" si="59"/>
        <v>0.24100638857771703</v>
      </c>
      <c r="CR64" s="152">
        <f t="shared" si="60"/>
        <v>0.20641776085143279</v>
      </c>
      <c r="CS64" s="152">
        <f t="shared" si="61"/>
        <v>0.17182913312514858</v>
      </c>
      <c r="CT64" s="152">
        <f t="shared" si="62"/>
        <v>0.13724050539886437</v>
      </c>
      <c r="CU64" s="152">
        <f t="shared" si="63"/>
        <v>0.10265187767258022</v>
      </c>
      <c r="CV64" s="152">
        <f t="shared" si="64"/>
        <v>8.244277925049015E-2</v>
      </c>
      <c r="CW64" s="152">
        <f t="shared" si="65"/>
        <v>8.244277925049015E-2</v>
      </c>
      <c r="CX64" s="152">
        <f t="shared" si="66"/>
        <v>8.244277925049015E-2</v>
      </c>
      <c r="CY64" s="152">
        <f t="shared" si="67"/>
        <v>8.244277925049015E-2</v>
      </c>
      <c r="CZ64" s="152">
        <f t="shared" si="68"/>
        <v>8.244277925049015E-2</v>
      </c>
      <c r="DA64" s="152">
        <f t="shared" si="69"/>
        <v>8.244277925049015E-2</v>
      </c>
      <c r="DC64" s="154">
        <f t="shared" si="115"/>
        <v>8.0414076275514917E-2</v>
      </c>
      <c r="DD64" s="154">
        <f t="shared" si="116"/>
        <v>8.0414076275514917E-2</v>
      </c>
      <c r="DE64" s="154">
        <f t="shared" si="117"/>
        <v>8.0414076275514917E-2</v>
      </c>
      <c r="DF64" s="154">
        <f t="shared" si="118"/>
        <v>-3.5534591360696774E-10</v>
      </c>
      <c r="DG64" s="154">
        <f t="shared" si="119"/>
        <v>-3.5534591360696774E-10</v>
      </c>
      <c r="DH64" s="154">
        <f t="shared" si="120"/>
        <v>-3.5534591360696774E-10</v>
      </c>
      <c r="DI64" s="154">
        <f t="shared" si="121"/>
        <v>-3.5534591360696774E-10</v>
      </c>
      <c r="DJ64" s="154">
        <f t="shared" si="122"/>
        <v>-3.5534591360696774E-10</v>
      </c>
      <c r="DK64" s="154">
        <f t="shared" si="123"/>
        <v>-3.794554129989514E-10</v>
      </c>
      <c r="DL64" s="154">
        <f t="shared" si="124"/>
        <v>-4.3713085661251488E-10</v>
      </c>
      <c r="DM64" s="154">
        <f t="shared" si="125"/>
        <v>-5.1548165054309771E-10</v>
      </c>
      <c r="DN64" s="154">
        <f t="shared" si="126"/>
        <v>-6.2805311361378771E-10</v>
      </c>
      <c r="DO64" s="154">
        <f t="shared" si="127"/>
        <v>-8.0352859198065858E-10</v>
      </c>
      <c r="DP64" s="154">
        <f t="shared" si="128"/>
        <v>-9.6028867121860834E-10</v>
      </c>
      <c r="DQ64" s="154">
        <f t="shared" si="129"/>
        <v>-9.6028867121860834E-10</v>
      </c>
      <c r="DR64" s="154">
        <f t="shared" si="130"/>
        <v>-9.6028867121860834E-10</v>
      </c>
      <c r="DS64" s="154">
        <f t="shared" si="131"/>
        <v>-9.6028867121860834E-10</v>
      </c>
      <c r="DT64" s="154">
        <f t="shared" si="132"/>
        <v>-9.6028867121860834E-10</v>
      </c>
      <c r="DU64" s="154">
        <f t="shared" si="133"/>
        <v>-9.6028867121860834E-10</v>
      </c>
      <c r="DW64" s="155">
        <f t="shared" si="70"/>
        <v>1.4165760231246882E-2</v>
      </c>
      <c r="DX64" s="155">
        <f t="shared" si="71"/>
        <v>8.9439090116558817E-2</v>
      </c>
      <c r="DY64" s="155">
        <f t="shared" si="72"/>
        <v>8.068416881716664E-2</v>
      </c>
      <c r="DZ64" s="155">
        <f t="shared" si="73"/>
        <v>4.1110637383651213E-2</v>
      </c>
      <c r="EA64" s="156">
        <f t="shared" si="74"/>
        <v>1.4165760231246882E-2</v>
      </c>
      <c r="EB64" s="156">
        <f t="shared" si="75"/>
        <v>8.9439090116558817E-2</v>
      </c>
      <c r="EC64" s="156">
        <f t="shared" si="76"/>
        <v>-6.40313189142903E-2</v>
      </c>
      <c r="ED64" s="156">
        <f t="shared" si="77"/>
        <v>6.4031318914290328E-2</v>
      </c>
      <c r="EE64" s="156">
        <f t="shared" si="78"/>
        <v>-8.9439090116558803E-2</v>
      </c>
      <c r="EF64" s="156">
        <f t="shared" si="79"/>
        <v>-1.4165760231247E-2</v>
      </c>
      <c r="EG64" s="156">
        <f t="shared" si="80"/>
        <v>-4.1110637383651213E-2</v>
      </c>
      <c r="EH64" s="156">
        <f t="shared" si="81"/>
        <v>-8.068416881716664E-2</v>
      </c>
      <c r="EI64" s="156">
        <f t="shared" si="82"/>
        <v>4.1110637383651283E-2</v>
      </c>
      <c r="EJ64" s="156">
        <f t="shared" si="83"/>
        <v>-8.0684168817166599E-2</v>
      </c>
      <c r="EK64" s="156">
        <f t="shared" si="84"/>
        <v>8.9439090116558845E-2</v>
      </c>
      <c r="EL64" s="156">
        <f t="shared" si="85"/>
        <v>-1.4165760231246764E-2</v>
      </c>
      <c r="EM64" s="156">
        <f t="shared" si="86"/>
        <v>6.4031318914290244E-2</v>
      </c>
      <c r="EN64" s="156">
        <f t="shared" si="87"/>
        <v>6.4031318914290383E-2</v>
      </c>
      <c r="EO64" s="156">
        <f t="shared" si="88"/>
        <v>-1.4165760231246917E-2</v>
      </c>
      <c r="EP64" s="156">
        <f t="shared" si="89"/>
        <v>8.9439090116558817E-2</v>
      </c>
      <c r="EQ64" s="156">
        <f t="shared" si="90"/>
        <v>-8.068416881716664E-2</v>
      </c>
      <c r="ER64" s="156">
        <f t="shared" si="91"/>
        <v>4.1110637383651213E-2</v>
      </c>
      <c r="ES64" s="156">
        <f t="shared" si="92"/>
        <v>-1.4165760231246764E-2</v>
      </c>
      <c r="ET64" s="156">
        <f t="shared" si="93"/>
        <v>-8.9439090116558845E-2</v>
      </c>
      <c r="EU64" s="156">
        <f t="shared" si="94"/>
        <v>6.4031318914290328E-2</v>
      </c>
      <c r="EV64" s="156">
        <f t="shared" si="95"/>
        <v>-6.4031318914290314E-2</v>
      </c>
      <c r="EW64" s="156">
        <f t="shared" si="96"/>
        <v>8.9439090116558803E-2</v>
      </c>
      <c r="EX64" s="156">
        <f t="shared" si="97"/>
        <v>1.4165760231246959E-2</v>
      </c>
      <c r="EY64" s="156">
        <f t="shared" si="98"/>
        <v>4.1110637383651324E-2</v>
      </c>
      <c r="EZ64" s="156">
        <f t="shared" si="99"/>
        <v>8.0684168817166585E-2</v>
      </c>
    </row>
    <row r="65" spans="2:156" ht="20.100000000000001" customHeight="1" x14ac:dyDescent="0.2">
      <c r="B65" s="59"/>
      <c r="C65" s="119"/>
      <c r="D65" s="121"/>
      <c r="E65" s="59"/>
      <c r="F65" s="59"/>
      <c r="G65" s="120"/>
      <c r="H65" s="121"/>
      <c r="I65" s="59"/>
      <c r="J65" s="59"/>
      <c r="K65" s="120"/>
      <c r="L65" s="121"/>
      <c r="O65" s="158">
        <v>55</v>
      </c>
      <c r="P65" s="158">
        <f t="shared" si="100"/>
        <v>-2.6616271092913526</v>
      </c>
      <c r="Q65" s="147">
        <f t="shared" si="134"/>
        <v>0.47996554429844063</v>
      </c>
      <c r="R65" s="147">
        <f t="shared" si="4"/>
        <v>150.19256478610939</v>
      </c>
      <c r="S65" s="147">
        <f t="shared" si="5"/>
        <v>130.60223024879076</v>
      </c>
      <c r="T65" s="147">
        <f t="shared" si="6"/>
        <v>163.25278781098845</v>
      </c>
      <c r="U65" s="147">
        <f t="shared" si="7"/>
        <v>1</v>
      </c>
      <c r="V65" s="147">
        <f t="shared" si="8"/>
        <v>0</v>
      </c>
      <c r="W65" s="147">
        <f t="shared" si="9"/>
        <v>9.5876916547148472E-2</v>
      </c>
      <c r="X65" s="147">
        <f t="shared" si="10"/>
        <v>0.11025845402922076</v>
      </c>
      <c r="Y65" s="147">
        <f t="shared" si="11"/>
        <v>8.8206763223376602E-2</v>
      </c>
      <c r="Z65" s="147">
        <f t="shared" si="12"/>
        <v>6.1775597469255903</v>
      </c>
      <c r="AA65" s="147">
        <f t="shared" si="13"/>
        <v>6.1775597469255903</v>
      </c>
      <c r="AB65" s="147">
        <f t="shared" si="14"/>
        <v>6.0115417423677195</v>
      </c>
      <c r="AC65" s="147">
        <f t="shared" si="15"/>
        <v>5.7136101571797191</v>
      </c>
      <c r="AD65" s="147">
        <f t="shared" si="16"/>
        <v>68.782207954338844</v>
      </c>
      <c r="AE65" s="147">
        <f t="shared" si="17"/>
        <v>92.556214095892102</v>
      </c>
      <c r="AF65" s="147">
        <f t="shared" si="18"/>
        <v>2.9033791330695333</v>
      </c>
      <c r="AG65" s="147">
        <f t="shared" si="19"/>
        <v>3.3141164942279642</v>
      </c>
      <c r="AH65" s="147">
        <f t="shared" si="20"/>
        <v>2.5198952914251551</v>
      </c>
      <c r="AI65" s="147">
        <f t="shared" si="21"/>
        <v>9.0809388799951236</v>
      </c>
      <c r="AJ65" s="147">
        <f t="shared" si="22"/>
        <v>9.8809388799951243</v>
      </c>
      <c r="AK65" s="147">
        <f t="shared" si="23"/>
        <v>10.125658236595685</v>
      </c>
      <c r="AL65" s="147">
        <f t="shared" si="24"/>
        <v>9.033505448604874</v>
      </c>
      <c r="AM65" s="147">
        <f t="shared" si="102"/>
        <v>101.20495755971051</v>
      </c>
      <c r="AN65" s="147">
        <f t="shared" si="135"/>
        <v>98.759011674504904</v>
      </c>
      <c r="AO65" s="147">
        <f t="shared" si="136"/>
        <v>110.69899782419891</v>
      </c>
      <c r="AP65" s="147">
        <f t="shared" si="26"/>
        <v>2.7262829425537833</v>
      </c>
      <c r="AQ65" s="147">
        <f t="shared" si="27"/>
        <v>0.17358695586343761</v>
      </c>
      <c r="AR65" s="147">
        <f t="shared" si="28"/>
        <v>0.17229920191578268</v>
      </c>
      <c r="AS65" s="147">
        <f t="shared" si="29"/>
        <v>0.16376006560876633</v>
      </c>
      <c r="AT65" s="147">
        <f t="shared" si="30"/>
        <v>9.8956716602718875E-3</v>
      </c>
      <c r="AU65" s="147">
        <f t="shared" si="31"/>
        <v>5.3199623956582766E-2</v>
      </c>
      <c r="AV65" s="147">
        <f t="shared" si="32"/>
        <v>5.1146493854579922E-2</v>
      </c>
      <c r="AW65" s="147">
        <f t="shared" si="33"/>
        <v>5.1788376544536059E-2</v>
      </c>
      <c r="AX65" s="147">
        <f t="shared" si="103"/>
        <v>2.5503079795753954E-2</v>
      </c>
      <c r="AY65" s="147">
        <f t="shared" si="104"/>
        <v>2.8196667005195634E-2</v>
      </c>
      <c r="AZ65" s="147">
        <f t="shared" si="105"/>
        <v>2.2840425602152891E-2</v>
      </c>
      <c r="BA65" s="147">
        <f t="shared" si="106"/>
        <v>5.691082627924901E-2</v>
      </c>
      <c r="BB65" s="147">
        <f t="shared" si="107"/>
        <v>7.6648549301770452E-2</v>
      </c>
      <c r="BC65" s="147">
        <f t="shared" si="34"/>
        <v>1.9940879601247141E-2</v>
      </c>
      <c r="BD65" s="147">
        <f t="shared" si="35"/>
        <v>1.7339895305432295E-2</v>
      </c>
      <c r="BE65" s="147">
        <f t="shared" si="36"/>
        <v>2.167486913179037E-2</v>
      </c>
      <c r="BF65" s="147">
        <f t="shared" si="37"/>
        <v>0</v>
      </c>
      <c r="BG65" s="147">
        <f t="shared" si="38"/>
        <v>0</v>
      </c>
      <c r="BH65" s="147">
        <f t="shared" si="39"/>
        <v>0</v>
      </c>
      <c r="BI65" s="147">
        <f t="shared" si="108"/>
        <v>4.5443959397001091E-2</v>
      </c>
      <c r="BJ65" s="147">
        <f t="shared" si="109"/>
        <v>4.5536562310627929E-2</v>
      </c>
      <c r="BK65" s="147">
        <f t="shared" si="110"/>
        <v>4.4515294733943264E-2</v>
      </c>
      <c r="BL65" s="147">
        <f t="shared" si="40"/>
        <v>6.8253448158714107</v>
      </c>
      <c r="BM65" s="147">
        <f t="shared" si="41"/>
        <v>5.9471765956310358</v>
      </c>
      <c r="BN65" s="147">
        <f t="shared" si="42"/>
        <v>7.2672459655440509</v>
      </c>
      <c r="BO65" s="150">
        <f t="shared" si="111"/>
        <v>2.0651534456762838E-3</v>
      </c>
      <c r="BP65" s="150">
        <f t="shared" si="111"/>
        <v>2.0735785070697E-3</v>
      </c>
      <c r="BQ65" s="150">
        <f t="shared" si="111"/>
        <v>1.9816114652498368E-3</v>
      </c>
      <c r="BR65" s="147">
        <f t="shared" si="43"/>
        <v>0</v>
      </c>
      <c r="BS65" s="147">
        <f t="shared" si="44"/>
        <v>0</v>
      </c>
      <c r="BT65" s="147">
        <f t="shared" si="45"/>
        <v>0</v>
      </c>
      <c r="BU65" s="147">
        <f t="shared" si="46"/>
        <v>0.26904557261855944</v>
      </c>
      <c r="BV65" s="147">
        <f t="shared" si="47"/>
        <v>8.9681857539519808E-2</v>
      </c>
      <c r="BW65" s="147">
        <f t="shared" si="48"/>
        <v>2.5</v>
      </c>
      <c r="CA65" s="150">
        <f t="shared" si="49"/>
        <v>0</v>
      </c>
      <c r="CB65" s="150">
        <f t="shared" si="112"/>
        <v>0</v>
      </c>
      <c r="CC65" s="150">
        <f t="shared" si="113"/>
        <v>0</v>
      </c>
      <c r="CD65" s="150">
        <f t="shared" si="114"/>
        <v>0</v>
      </c>
      <c r="CE65" s="150">
        <f t="shared" si="50"/>
        <v>0</v>
      </c>
      <c r="CI65" s="152">
        <f t="shared" si="51"/>
        <v>0.26331329263781961</v>
      </c>
      <c r="CJ65" s="152">
        <f t="shared" si="52"/>
        <v>0.26331329263781961</v>
      </c>
      <c r="CK65" s="152">
        <f t="shared" si="53"/>
        <v>0.26331329263781961</v>
      </c>
      <c r="CL65" s="152">
        <f t="shared" si="54"/>
        <v>0.26331329263781961</v>
      </c>
      <c r="CM65" s="152">
        <f t="shared" si="55"/>
        <v>0.26331329263781961</v>
      </c>
      <c r="CN65" s="152">
        <f t="shared" si="56"/>
        <v>0.26331329263781961</v>
      </c>
      <c r="CO65" s="152">
        <f t="shared" si="57"/>
        <v>0.26331329263781961</v>
      </c>
      <c r="CP65" s="152">
        <f t="shared" si="58"/>
        <v>0.26331329263781961</v>
      </c>
      <c r="CQ65" s="152">
        <f t="shared" si="59"/>
        <v>0.24522283494718977</v>
      </c>
      <c r="CR65" s="152">
        <f t="shared" si="60"/>
        <v>0.21004313207790667</v>
      </c>
      <c r="CS65" s="152">
        <f t="shared" si="61"/>
        <v>0.17486342920862358</v>
      </c>
      <c r="CT65" s="152">
        <f t="shared" si="62"/>
        <v>0.13968372633934056</v>
      </c>
      <c r="CU65" s="152">
        <f t="shared" si="63"/>
        <v>0.10450402347005754</v>
      </c>
      <c r="CV65" s="152">
        <f t="shared" si="64"/>
        <v>8.394957755877995E-2</v>
      </c>
      <c r="CW65" s="152">
        <f t="shared" si="65"/>
        <v>8.394957755877995E-2</v>
      </c>
      <c r="CX65" s="152">
        <f t="shared" si="66"/>
        <v>8.394957755877995E-2</v>
      </c>
      <c r="CY65" s="152">
        <f t="shared" si="67"/>
        <v>8.394957755877995E-2</v>
      </c>
      <c r="CZ65" s="152">
        <f t="shared" si="68"/>
        <v>8.394957755877995E-2</v>
      </c>
      <c r="DA65" s="152">
        <f t="shared" si="69"/>
        <v>8.394957755877995E-2</v>
      </c>
      <c r="DC65" s="154">
        <f t="shared" si="115"/>
        <v>8.2353873828148808E-2</v>
      </c>
      <c r="DD65" s="154">
        <f t="shared" si="116"/>
        <v>8.2353873828148808E-2</v>
      </c>
      <c r="DE65" s="154">
        <f t="shared" si="117"/>
        <v>8.2353873828148808E-2</v>
      </c>
      <c r="DF65" s="154">
        <f t="shared" si="118"/>
        <v>-3.5152558006813578E-10</v>
      </c>
      <c r="DG65" s="154">
        <f t="shared" si="119"/>
        <v>-3.5152558006813578E-10</v>
      </c>
      <c r="DH65" s="154">
        <f t="shared" si="120"/>
        <v>-3.5152558006813578E-10</v>
      </c>
      <c r="DI65" s="154">
        <f t="shared" si="121"/>
        <v>-3.5152558006813578E-10</v>
      </c>
      <c r="DJ65" s="154">
        <f t="shared" si="122"/>
        <v>-3.5152558006813578E-10</v>
      </c>
      <c r="DK65" s="154">
        <f t="shared" si="123"/>
        <v>-3.7539181461432482E-10</v>
      </c>
      <c r="DL65" s="154">
        <f t="shared" si="124"/>
        <v>-4.3249353651670121E-10</v>
      </c>
      <c r="DM65" s="154">
        <f t="shared" si="125"/>
        <v>-5.1008352820111685E-10</v>
      </c>
      <c r="DN65" s="154">
        <f t="shared" si="126"/>
        <v>-6.2159939578757531E-10</v>
      </c>
      <c r="DO65" s="154">
        <f t="shared" si="127"/>
        <v>-7.9551766051976522E-10</v>
      </c>
      <c r="DP65" s="154">
        <f t="shared" si="128"/>
        <v>-9.5097760424520714E-10</v>
      </c>
      <c r="DQ65" s="154">
        <f t="shared" si="129"/>
        <v>-9.5097760424520714E-10</v>
      </c>
      <c r="DR65" s="154">
        <f t="shared" si="130"/>
        <v>-9.5097760424520714E-10</v>
      </c>
      <c r="DS65" s="154">
        <f t="shared" si="131"/>
        <v>-9.5097760424520714E-10</v>
      </c>
      <c r="DT65" s="154">
        <f t="shared" si="132"/>
        <v>-9.5097760424520714E-10</v>
      </c>
      <c r="DU65" s="154">
        <f t="shared" si="133"/>
        <v>-9.5097760424520714E-10</v>
      </c>
      <c r="DW65" s="155">
        <f t="shared" si="70"/>
        <v>1.1863253958986384E-2</v>
      </c>
      <c r="DX65" s="155">
        <f t="shared" si="71"/>
        <v>9.0110360049273627E-2</v>
      </c>
      <c r="DY65" s="155">
        <f t="shared" si="72"/>
        <v>8.0618568575302432E-2</v>
      </c>
      <c r="DZ65" s="155">
        <f t="shared" si="73"/>
        <v>4.1967370462948884E-2</v>
      </c>
      <c r="EA65" s="156">
        <f t="shared" si="74"/>
        <v>1.1863253958986384E-2</v>
      </c>
      <c r="EB65" s="156">
        <f t="shared" si="75"/>
        <v>9.0110360049273627E-2</v>
      </c>
      <c r="EC65" s="156">
        <f t="shared" si="76"/>
        <v>-6.7009602716656763E-2</v>
      </c>
      <c r="ED65" s="156">
        <f t="shared" si="77"/>
        <v>6.1402987927795194E-2</v>
      </c>
      <c r="EE65" s="156">
        <f t="shared" si="78"/>
        <v>-8.873351221402509E-2</v>
      </c>
      <c r="EF65" s="156">
        <f t="shared" si="79"/>
        <v>-1.9671746055411464E-2</v>
      </c>
      <c r="EG65" s="156">
        <f t="shared" si="80"/>
        <v>-3.4781300724608277E-2</v>
      </c>
      <c r="EH65" s="156">
        <f t="shared" si="81"/>
        <v>-8.3969487926326553E-2</v>
      </c>
      <c r="EI65" s="156">
        <f t="shared" si="82"/>
        <v>4.8834043171475355E-2</v>
      </c>
      <c r="EJ65" s="156">
        <f t="shared" si="83"/>
        <v>-7.665409323859762E-2</v>
      </c>
      <c r="EK65" s="156">
        <f t="shared" si="84"/>
        <v>9.0801413634424177E-2</v>
      </c>
      <c r="EL65" s="156">
        <f t="shared" si="85"/>
        <v>-3.9644753367048492E-3</v>
      </c>
      <c r="EM65" s="156">
        <f t="shared" si="86"/>
        <v>5.532905932466535E-2</v>
      </c>
      <c r="EN65" s="156">
        <f t="shared" si="87"/>
        <v>7.2106233967340144E-2</v>
      </c>
      <c r="EO65" s="156">
        <f t="shared" si="88"/>
        <v>-2.733052428622991E-2</v>
      </c>
      <c r="EP65" s="156">
        <f t="shared" si="89"/>
        <v>8.6681348772068206E-2</v>
      </c>
      <c r="EQ65" s="156">
        <f t="shared" si="90"/>
        <v>-8.6681348772068234E-2</v>
      </c>
      <c r="ER65" s="156">
        <f t="shared" si="91"/>
        <v>2.7330524286229851E-2</v>
      </c>
      <c r="ES65" s="156">
        <f t="shared" si="92"/>
        <v>3.9644753367049481E-3</v>
      </c>
      <c r="ET65" s="156">
        <f t="shared" si="93"/>
        <v>-9.0801413634424177E-2</v>
      </c>
      <c r="EU65" s="156">
        <f t="shared" si="94"/>
        <v>7.6654093238597731E-2</v>
      </c>
      <c r="EV65" s="156">
        <f t="shared" si="95"/>
        <v>-4.8834043171475168E-2</v>
      </c>
      <c r="EW65" s="156">
        <f t="shared" si="96"/>
        <v>8.3969487926326442E-2</v>
      </c>
      <c r="EX65" s="156">
        <f t="shared" si="97"/>
        <v>3.4781300724608513E-2</v>
      </c>
      <c r="EY65" s="156">
        <f t="shared" si="98"/>
        <v>1.9671746055411186E-2</v>
      </c>
      <c r="EZ65" s="156">
        <f t="shared" si="99"/>
        <v>8.8733512214025145E-2</v>
      </c>
    </row>
    <row r="66" spans="2:156" ht="20.100000000000001" customHeight="1" x14ac:dyDescent="0.2">
      <c r="E66" s="56"/>
      <c r="F66" s="112"/>
      <c r="H66" s="112"/>
      <c r="I66" s="56"/>
      <c r="J66" s="112"/>
      <c r="L66" s="112"/>
      <c r="O66" s="158">
        <v>56</v>
      </c>
      <c r="P66" s="158">
        <f t="shared" si="100"/>
        <v>-2.6529004630313806</v>
      </c>
      <c r="Q66" s="147">
        <f t="shared" si="134"/>
        <v>0.48869219055841229</v>
      </c>
      <c r="R66" s="147">
        <f t="shared" si="4"/>
        <v>152.70460178526872</v>
      </c>
      <c r="S66" s="147">
        <f t="shared" si="5"/>
        <v>132.78661024805976</v>
      </c>
      <c r="T66" s="147">
        <f t="shared" si="6"/>
        <v>165.98326281007471</v>
      </c>
      <c r="U66" s="147">
        <f t="shared" si="7"/>
        <v>1</v>
      </c>
      <c r="V66" s="147">
        <f t="shared" si="8"/>
        <v>0</v>
      </c>
      <c r="W66" s="147">
        <f t="shared" si="9"/>
        <v>9.4299712200219724E-2</v>
      </c>
      <c r="X66" s="147">
        <f t="shared" si="10"/>
        <v>0.10844466903025268</v>
      </c>
      <c r="Y66" s="147">
        <f t="shared" si="11"/>
        <v>8.6755735224202143E-2</v>
      </c>
      <c r="Z66" s="147">
        <f t="shared" si="12"/>
        <v>6.2987339100539996</v>
      </c>
      <c r="AA66" s="147">
        <f t="shared" si="13"/>
        <v>6.2987339100539996</v>
      </c>
      <c r="AB66" s="147">
        <f t="shared" si="14"/>
        <v>6.1317315514174195</v>
      </c>
      <c r="AC66" s="147">
        <f t="shared" si="15"/>
        <v>5.8278433677613002</v>
      </c>
      <c r="AD66" s="147">
        <f t="shared" si="16"/>
        <v>70.569937766901063</v>
      </c>
      <c r="AE66" s="147">
        <f t="shared" si="17"/>
        <v>94.884419142387387</v>
      </c>
      <c r="AF66" s="147">
        <f t="shared" si="18"/>
        <v>2.9127105311737269</v>
      </c>
      <c r="AG66" s="147">
        <f t="shared" si="19"/>
        <v>3.3247679933790995</v>
      </c>
      <c r="AH66" s="147">
        <f t="shared" si="20"/>
        <v>2.5279941807081094</v>
      </c>
      <c r="AI66" s="147">
        <f t="shared" si="21"/>
        <v>9.2114444412277265</v>
      </c>
      <c r="AJ66" s="147">
        <f t="shared" si="22"/>
        <v>10.011444441227727</v>
      </c>
      <c r="AK66" s="147">
        <f t="shared" si="23"/>
        <v>10.256499544796519</v>
      </c>
      <c r="AL66" s="147">
        <f t="shared" si="24"/>
        <v>9.1558375484694103</v>
      </c>
      <c r="AM66" s="147">
        <f t="shared" si="102"/>
        <v>99.885686413235248</v>
      </c>
      <c r="AN66" s="147">
        <f t="shared" si="135"/>
        <v>97.499151209667332</v>
      </c>
      <c r="AO66" s="147">
        <f t="shared" si="136"/>
        <v>109.21993697530937</v>
      </c>
      <c r="AP66" s="147">
        <f t="shared" si="26"/>
        <v>2.7983753800158557</v>
      </c>
      <c r="AQ66" s="147">
        <f t="shared" si="27"/>
        <v>0.17705751033563</v>
      </c>
      <c r="AR66" s="147">
        <f t="shared" si="28"/>
        <v>0.17574401009730536</v>
      </c>
      <c r="AS66" s="147">
        <f t="shared" si="29"/>
        <v>0.16703414933952854</v>
      </c>
      <c r="AT66" s="147">
        <f t="shared" si="30"/>
        <v>1.0295319028360594E-2</v>
      </c>
      <c r="AU66" s="147">
        <f t="shared" si="31"/>
        <v>5.4626649745831285E-2</v>
      </c>
      <c r="AV66" s="147">
        <f t="shared" si="32"/>
        <v>5.253327785176188E-2</v>
      </c>
      <c r="AW66" s="147">
        <f t="shared" si="33"/>
        <v>5.3160010946532256E-2</v>
      </c>
      <c r="AX66" s="147">
        <f t="shared" si="103"/>
        <v>2.575638700316989E-2</v>
      </c>
      <c r="AY66" s="147">
        <f t="shared" si="104"/>
        <v>2.8484769937714958E-2</v>
      </c>
      <c r="AZ66" s="147">
        <f t="shared" si="105"/>
        <v>2.3059679427167603E-2</v>
      </c>
      <c r="BA66" s="147">
        <f t="shared" si="106"/>
        <v>5.7769817353315787E-2</v>
      </c>
      <c r="BB66" s="147">
        <f t="shared" si="107"/>
        <v>7.8453421454814876E-2</v>
      </c>
      <c r="BC66" s="147">
        <f t="shared" si="34"/>
        <v>1.9849533945740686E-2</v>
      </c>
      <c r="BD66" s="147">
        <f t="shared" si="35"/>
        <v>1.7260464300644079E-2</v>
      </c>
      <c r="BE66" s="147">
        <f t="shared" si="36"/>
        <v>2.1575580375805099E-2</v>
      </c>
      <c r="BF66" s="147">
        <f t="shared" si="37"/>
        <v>0</v>
      </c>
      <c r="BG66" s="147">
        <f t="shared" si="38"/>
        <v>0</v>
      </c>
      <c r="BH66" s="147">
        <f t="shared" si="39"/>
        <v>0</v>
      </c>
      <c r="BI66" s="147">
        <f t="shared" si="108"/>
        <v>4.5605920948910576E-2</v>
      </c>
      <c r="BJ66" s="147">
        <f t="shared" si="109"/>
        <v>4.5745234238359037E-2</v>
      </c>
      <c r="BK66" s="147">
        <f t="shared" si="110"/>
        <v>4.4635259802972699E-2</v>
      </c>
      <c r="BL66" s="147">
        <f t="shared" si="40"/>
        <v>6.9642339975538343</v>
      </c>
      <c r="BM66" s="147">
        <f t="shared" si="41"/>
        <v>6.0743545895151803</v>
      </c>
      <c r="BN66" s="147">
        <f t="shared" si="42"/>
        <v>7.4087060584727809</v>
      </c>
      <c r="BO66" s="150">
        <f t="shared" si="111"/>
        <v>2.0799000255982804E-3</v>
      </c>
      <c r="BP66" s="150">
        <f t="shared" si="111"/>
        <v>2.0926264555223358E-3</v>
      </c>
      <c r="BQ66" s="150">
        <f t="shared" si="111"/>
        <v>1.9923064176788703E-3</v>
      </c>
      <c r="BR66" s="147">
        <f t="shared" si="43"/>
        <v>0</v>
      </c>
      <c r="BS66" s="147">
        <f t="shared" si="44"/>
        <v>0</v>
      </c>
      <c r="BT66" s="147">
        <f t="shared" si="45"/>
        <v>0</v>
      </c>
      <c r="BU66" s="147">
        <f t="shared" si="46"/>
        <v>0.27354547868142165</v>
      </c>
      <c r="BV66" s="147">
        <f t="shared" si="47"/>
        <v>9.1181826227140536E-2</v>
      </c>
      <c r="BW66" s="147">
        <f t="shared" si="48"/>
        <v>2.5</v>
      </c>
      <c r="CA66" s="150">
        <f t="shared" si="49"/>
        <v>0</v>
      </c>
      <c r="CB66" s="150">
        <f t="shared" si="112"/>
        <v>0</v>
      </c>
      <c r="CC66" s="150">
        <f t="shared" si="113"/>
        <v>0</v>
      </c>
      <c r="CD66" s="150">
        <f t="shared" si="114"/>
        <v>0</v>
      </c>
      <c r="CE66" s="150">
        <f t="shared" si="50"/>
        <v>0</v>
      </c>
      <c r="CI66" s="152">
        <f t="shared" si="51"/>
        <v>0.26781319870068171</v>
      </c>
      <c r="CJ66" s="152">
        <f t="shared" si="52"/>
        <v>0.26781319870068171</v>
      </c>
      <c r="CK66" s="152">
        <f t="shared" si="53"/>
        <v>0.26781319870068171</v>
      </c>
      <c r="CL66" s="152">
        <f t="shared" si="54"/>
        <v>0.26781319870068171</v>
      </c>
      <c r="CM66" s="152">
        <f t="shared" si="55"/>
        <v>0.26781319870068171</v>
      </c>
      <c r="CN66" s="152">
        <f t="shared" si="56"/>
        <v>0.26781319870068171</v>
      </c>
      <c r="CO66" s="152">
        <f t="shared" si="57"/>
        <v>0.26781319870068171</v>
      </c>
      <c r="CP66" s="152">
        <f t="shared" si="58"/>
        <v>0.26781319870068171</v>
      </c>
      <c r="CQ66" s="152">
        <f t="shared" si="59"/>
        <v>0.24942017011304837</v>
      </c>
      <c r="CR66" s="152">
        <f t="shared" si="60"/>
        <v>0.21365207117134374</v>
      </c>
      <c r="CS66" s="152">
        <f t="shared" si="61"/>
        <v>0.17788397222963911</v>
      </c>
      <c r="CT66" s="152">
        <f t="shared" si="62"/>
        <v>0.14211587328793449</v>
      </c>
      <c r="CU66" s="152">
        <f t="shared" si="63"/>
        <v>0.10634777434622987</v>
      </c>
      <c r="CV66" s="152">
        <f t="shared" si="64"/>
        <v>8.5449546246400679E-2</v>
      </c>
      <c r="CW66" s="152">
        <f t="shared" si="65"/>
        <v>8.5449546246400679E-2</v>
      </c>
      <c r="CX66" s="152">
        <f t="shared" si="66"/>
        <v>8.5449546246400679E-2</v>
      </c>
      <c r="CY66" s="152">
        <f t="shared" si="67"/>
        <v>8.5449546246400679E-2</v>
      </c>
      <c r="CZ66" s="152">
        <f t="shared" si="68"/>
        <v>8.5449546246400679E-2</v>
      </c>
      <c r="DA66" s="152">
        <f t="shared" si="69"/>
        <v>8.5449546246400679E-2</v>
      </c>
      <c r="DC66" s="154">
        <f t="shared" si="115"/>
        <v>8.4291641421699232E-2</v>
      </c>
      <c r="DD66" s="154">
        <f t="shared" si="116"/>
        <v>8.4291641421699232E-2</v>
      </c>
      <c r="DE66" s="154">
        <f t="shared" si="117"/>
        <v>8.4291641421699232E-2</v>
      </c>
      <c r="DF66" s="154">
        <f t="shared" si="118"/>
        <v>-3.4780333717420381E-10</v>
      </c>
      <c r="DG66" s="154">
        <f t="shared" si="119"/>
        <v>-3.4780333717420381E-10</v>
      </c>
      <c r="DH66" s="154">
        <f t="shared" si="120"/>
        <v>-3.4780333717420381E-10</v>
      </c>
      <c r="DI66" s="154">
        <f t="shared" si="121"/>
        <v>-3.4780333717420381E-10</v>
      </c>
      <c r="DJ66" s="154">
        <f t="shared" si="122"/>
        <v>-3.4780333717420381E-10</v>
      </c>
      <c r="DK66" s="154">
        <f t="shared" si="123"/>
        <v>-3.7143222163476174E-10</v>
      </c>
      <c r="DL66" s="154">
        <f t="shared" si="124"/>
        <v>-4.2797400123816468E-10</v>
      </c>
      <c r="DM66" s="154">
        <f t="shared" si="125"/>
        <v>-5.0482108334675732E-10</v>
      </c>
      <c r="DN66" s="154">
        <f t="shared" si="126"/>
        <v>-6.1530542712269311E-10</v>
      </c>
      <c r="DO66" s="154">
        <f t="shared" si="127"/>
        <v>-7.8770026005510222E-10</v>
      </c>
      <c r="DP66" s="154">
        <f t="shared" si="128"/>
        <v>-9.4188652575409121E-10</v>
      </c>
      <c r="DQ66" s="154">
        <f t="shared" si="129"/>
        <v>-9.4188652575409121E-10</v>
      </c>
      <c r="DR66" s="154">
        <f t="shared" si="130"/>
        <v>-9.4188652575409121E-10</v>
      </c>
      <c r="DS66" s="154">
        <f t="shared" si="131"/>
        <v>-9.4188652575409121E-10</v>
      </c>
      <c r="DT66" s="154">
        <f t="shared" si="132"/>
        <v>-9.4188652575409121E-10</v>
      </c>
      <c r="DU66" s="154">
        <f t="shared" si="133"/>
        <v>-9.4188652575409121E-10</v>
      </c>
      <c r="DW66" s="155">
        <f t="shared" si="70"/>
        <v>9.5342336653913458E-3</v>
      </c>
      <c r="DX66" s="155">
        <f t="shared" si="71"/>
        <v>9.0712173884252387E-2</v>
      </c>
      <c r="DY66" s="155">
        <f t="shared" si="72"/>
        <v>8.05352762439102E-2</v>
      </c>
      <c r="DZ66" s="155">
        <f t="shared" si="73"/>
        <v>4.2821365960349703E-2</v>
      </c>
      <c r="EA66" s="156">
        <f t="shared" si="74"/>
        <v>9.5342336653913458E-3</v>
      </c>
      <c r="EB66" s="156">
        <f t="shared" si="75"/>
        <v>9.0712173884252387E-2</v>
      </c>
      <c r="EC66" s="156">
        <f t="shared" si="76"/>
        <v>-6.9872324632472699E-2</v>
      </c>
      <c r="ED66" s="156">
        <f t="shared" si="77"/>
        <v>5.8629841828606963E-2</v>
      </c>
      <c r="EE66" s="156">
        <f t="shared" si="78"/>
        <v>-8.7678449832357355E-2</v>
      </c>
      <c r="EF66" s="156">
        <f t="shared" si="79"/>
        <v>-2.5141390919913666E-2</v>
      </c>
      <c r="EG66" s="156">
        <f t="shared" si="80"/>
        <v>-2.8186009234667405E-2</v>
      </c>
      <c r="EH66" s="156">
        <f t="shared" si="81"/>
        <v>-8.6747616600206176E-2</v>
      </c>
      <c r="EI66" s="156">
        <f t="shared" si="82"/>
        <v>5.6155617149983419E-2</v>
      </c>
      <c r="EJ66" s="156">
        <f t="shared" si="83"/>
        <v>-7.1875912271759101E-2</v>
      </c>
      <c r="EK66" s="156">
        <f t="shared" si="84"/>
        <v>9.0989654435249187E-2</v>
      </c>
      <c r="EL66" s="156">
        <f t="shared" si="85"/>
        <v>6.3626164544990111E-3</v>
      </c>
      <c r="EM66" s="156">
        <f t="shared" si="86"/>
        <v>4.5605920948910403E-2</v>
      </c>
      <c r="EN66" s="156">
        <f t="shared" si="87"/>
        <v>7.899177220948303E-2</v>
      </c>
      <c r="EO66" s="156">
        <f t="shared" si="88"/>
        <v>-3.9984639733492172E-2</v>
      </c>
      <c r="EP66" s="156">
        <f t="shared" si="89"/>
        <v>8.1980660449742421E-2</v>
      </c>
      <c r="EQ66" s="156">
        <f t="shared" si="90"/>
        <v>-9.0324174522516815E-2</v>
      </c>
      <c r="ER66" s="156">
        <f t="shared" si="91"/>
        <v>1.2694234881198856E-2</v>
      </c>
      <c r="ES66" s="156">
        <f t="shared" si="92"/>
        <v>2.2066141693058559E-2</v>
      </c>
      <c r="ET66" s="156">
        <f t="shared" si="93"/>
        <v>-8.8502460379217635E-2</v>
      </c>
      <c r="EU66" s="156">
        <f t="shared" si="94"/>
        <v>8.5711094759673589E-2</v>
      </c>
      <c r="EV66" s="156">
        <f t="shared" si="95"/>
        <v>-3.1196287238890751E-2</v>
      </c>
      <c r="EW66" s="156">
        <f t="shared" si="96"/>
        <v>7.3791930183577908E-2</v>
      </c>
      <c r="EX66" s="156">
        <f t="shared" si="97"/>
        <v>5.3612975501972318E-2</v>
      </c>
      <c r="EY66" s="156">
        <f t="shared" si="98"/>
        <v>-3.1832473755426917E-3</v>
      </c>
      <c r="EZ66" s="156">
        <f t="shared" si="99"/>
        <v>9.1156278108198457E-2</v>
      </c>
    </row>
    <row r="67" spans="2:156" ht="16.5" x14ac:dyDescent="0.2">
      <c r="C67" s="111"/>
      <c r="D67" s="213"/>
      <c r="E67" s="56"/>
      <c r="G67" s="111"/>
      <c r="H67" s="213"/>
      <c r="I67" s="56"/>
      <c r="K67" s="111"/>
      <c r="L67" s="111"/>
      <c r="O67" s="158">
        <v>57</v>
      </c>
      <c r="P67" s="158">
        <f t="shared" si="100"/>
        <v>-2.6441738167714091</v>
      </c>
      <c r="Q67" s="147">
        <f t="shared" si="134"/>
        <v>0.49741883681838389</v>
      </c>
      <c r="R67" s="147">
        <f t="shared" si="4"/>
        <v>155.20500973778221</v>
      </c>
      <c r="S67" s="147">
        <f t="shared" si="5"/>
        <v>134.96087803285408</v>
      </c>
      <c r="T67" s="147">
        <f t="shared" si="6"/>
        <v>168.70109754106761</v>
      </c>
      <c r="U67" s="147">
        <f t="shared" si="7"/>
        <v>1</v>
      </c>
      <c r="V67" s="147">
        <f t="shared" si="8"/>
        <v>0</v>
      </c>
      <c r="W67" s="147">
        <f t="shared" si="9"/>
        <v>9.2780510270439737E-2</v>
      </c>
      <c r="X67" s="147">
        <f t="shared" si="10"/>
        <v>0.1066975868110057</v>
      </c>
      <c r="Y67" s="147">
        <f t="shared" si="11"/>
        <v>8.5358069448804558E-2</v>
      </c>
      <c r="Z67" s="147">
        <f t="shared" si="12"/>
        <v>6.4199758333847559</v>
      </c>
      <c r="AA67" s="147">
        <f t="shared" si="13"/>
        <v>6.4199758333847559</v>
      </c>
      <c r="AB67" s="147">
        <f t="shared" si="14"/>
        <v>6.2520067846340384</v>
      </c>
      <c r="AC67" s="147">
        <f t="shared" si="15"/>
        <v>5.9421577688941056</v>
      </c>
      <c r="AD67" s="147">
        <f t="shared" si="16"/>
        <v>72.364064444762221</v>
      </c>
      <c r="AE67" s="147">
        <f t="shared" si="17"/>
        <v>97.219451249066694</v>
      </c>
      <c r="AF67" s="147">
        <f t="shared" si="18"/>
        <v>2.9219987311626605</v>
      </c>
      <c r="AG67" s="147">
        <f t="shared" si="19"/>
        <v>3.3353701832324347</v>
      </c>
      <c r="AH67" s="147">
        <f t="shared" si="20"/>
        <v>2.536055577565083</v>
      </c>
      <c r="AI67" s="147">
        <f t="shared" si="21"/>
        <v>9.3419745645474173</v>
      </c>
      <c r="AJ67" s="147">
        <f t="shared" si="22"/>
        <v>10.141974564547418</v>
      </c>
      <c r="AK67" s="147">
        <f t="shared" si="23"/>
        <v>10.387376967866473</v>
      </c>
      <c r="AL67" s="147">
        <f t="shared" si="24"/>
        <v>9.2782133464591894</v>
      </c>
      <c r="AM67" s="147">
        <f t="shared" si="102"/>
        <v>98.600128962621255</v>
      </c>
      <c r="AN67" s="147">
        <f t="shared" si="135"/>
        <v>96.270695007364893</v>
      </c>
      <c r="AO67" s="147">
        <f t="shared" si="136"/>
        <v>107.77937116326672</v>
      </c>
      <c r="AP67" s="147">
        <f t="shared" si="26"/>
        <v>2.87075833633744</v>
      </c>
      <c r="AQ67" s="147">
        <f t="shared" si="27"/>
        <v>0.1805305314830494</v>
      </c>
      <c r="AR67" s="147">
        <f t="shared" si="28"/>
        <v>0.1791912666550376</v>
      </c>
      <c r="AS67" s="147">
        <f t="shared" si="29"/>
        <v>0.17031056010514775</v>
      </c>
      <c r="AT67" s="147">
        <f t="shared" si="30"/>
        <v>1.0703170015145598E-2</v>
      </c>
      <c r="AU67" s="147">
        <f t="shared" si="31"/>
        <v>5.6059782163984842E-2</v>
      </c>
      <c r="AV67" s="147">
        <f t="shared" si="32"/>
        <v>5.3926270674994288E-2</v>
      </c>
      <c r="AW67" s="147">
        <f t="shared" si="33"/>
        <v>5.4537019642489692E-2</v>
      </c>
      <c r="AX67" s="147">
        <f t="shared" si="103"/>
        <v>2.6006276222263973E-2</v>
      </c>
      <c r="AY67" s="147">
        <f t="shared" si="104"/>
        <v>2.8769015014366218E-2</v>
      </c>
      <c r="AZ67" s="147">
        <f t="shared" si="105"/>
        <v>2.3275873799438126E-2</v>
      </c>
      <c r="BA67" s="147">
        <f t="shared" si="106"/>
        <v>5.8623978261698101E-2</v>
      </c>
      <c r="BB67" s="147">
        <f t="shared" si="107"/>
        <v>8.0262555995965532E-2</v>
      </c>
      <c r="BC67" s="147">
        <f t="shared" si="34"/>
        <v>1.9756676671373673E-2</v>
      </c>
      <c r="BD67" s="147">
        <f t="shared" si="35"/>
        <v>1.7179718844672759E-2</v>
      </c>
      <c r="BE67" s="147">
        <f t="shared" si="36"/>
        <v>2.1474648555840949E-2</v>
      </c>
      <c r="BF67" s="147">
        <f t="shared" si="37"/>
        <v>0</v>
      </c>
      <c r="BG67" s="147">
        <f t="shared" si="38"/>
        <v>0</v>
      </c>
      <c r="BH67" s="147">
        <f t="shared" si="39"/>
        <v>0</v>
      </c>
      <c r="BI67" s="147">
        <f t="shared" si="108"/>
        <v>4.5762952893637646E-2</v>
      </c>
      <c r="BJ67" s="147">
        <f t="shared" si="109"/>
        <v>4.5948733859038977E-2</v>
      </c>
      <c r="BK67" s="147">
        <f t="shared" si="110"/>
        <v>4.4750522355279071E-2</v>
      </c>
      <c r="BL67" s="147">
        <f t="shared" si="40"/>
        <v>7.1026395494866987</v>
      </c>
      <c r="BM67" s="147">
        <f t="shared" si="41"/>
        <v>6.2012814661138318</v>
      </c>
      <c r="BN67" s="147">
        <f t="shared" si="42"/>
        <v>7.5494622368716611</v>
      </c>
      <c r="BO67" s="150">
        <f t="shared" si="111"/>
        <v>2.0942478575452983E-3</v>
      </c>
      <c r="BP67" s="150">
        <f t="shared" si="111"/>
        <v>2.1112861432487947E-3</v>
      </c>
      <c r="BQ67" s="150">
        <f t="shared" si="111"/>
        <v>2.0026092510703319E-3</v>
      </c>
      <c r="BR67" s="147">
        <f t="shared" si="43"/>
        <v>0</v>
      </c>
      <c r="BS67" s="147">
        <f t="shared" si="44"/>
        <v>0</v>
      </c>
      <c r="BT67" s="147">
        <f t="shared" si="45"/>
        <v>0</v>
      </c>
      <c r="BU67" s="147">
        <f t="shared" si="46"/>
        <v>0.27802455319700775</v>
      </c>
      <c r="BV67" s="147">
        <f t="shared" si="47"/>
        <v>9.2674851065669264E-2</v>
      </c>
      <c r="BW67" s="147">
        <f t="shared" si="48"/>
        <v>2.5</v>
      </c>
      <c r="CA67" s="150">
        <f t="shared" si="49"/>
        <v>0</v>
      </c>
      <c r="CB67" s="150">
        <f t="shared" si="112"/>
        <v>0</v>
      </c>
      <c r="CC67" s="150">
        <f t="shared" si="113"/>
        <v>0</v>
      </c>
      <c r="CD67" s="150">
        <f t="shared" si="114"/>
        <v>0</v>
      </c>
      <c r="CE67" s="150">
        <f t="shared" si="50"/>
        <v>0</v>
      </c>
      <c r="CI67" s="152">
        <f t="shared" si="51"/>
        <v>0.27229227321626792</v>
      </c>
      <c r="CJ67" s="152">
        <f t="shared" si="52"/>
        <v>0.27229227321626792</v>
      </c>
      <c r="CK67" s="152">
        <f t="shared" si="53"/>
        <v>0.27229227321626792</v>
      </c>
      <c r="CL67" s="152">
        <f t="shared" si="54"/>
        <v>0.27229227321626792</v>
      </c>
      <c r="CM67" s="152">
        <f t="shared" si="55"/>
        <v>0.27229227321626792</v>
      </c>
      <c r="CN67" s="152">
        <f t="shared" si="56"/>
        <v>0.27229227321626792</v>
      </c>
      <c r="CO67" s="152">
        <f t="shared" si="57"/>
        <v>0.27229227321626792</v>
      </c>
      <c r="CP67" s="152">
        <f t="shared" si="58"/>
        <v>0.27229227321626792</v>
      </c>
      <c r="CQ67" s="152">
        <f t="shared" si="59"/>
        <v>0.25359807443196952</v>
      </c>
      <c r="CR67" s="152">
        <f t="shared" si="60"/>
        <v>0.21724430329705954</v>
      </c>
      <c r="CS67" s="152">
        <f t="shared" si="61"/>
        <v>0.18089053216214956</v>
      </c>
      <c r="CT67" s="152">
        <f t="shared" si="62"/>
        <v>0.14453676102723959</v>
      </c>
      <c r="CU67" s="152">
        <f t="shared" si="63"/>
        <v>0.10818298989232963</v>
      </c>
      <c r="CV67" s="152">
        <f t="shared" si="64"/>
        <v>8.6942571084929393E-2</v>
      </c>
      <c r="CW67" s="152">
        <f t="shared" si="65"/>
        <v>8.6942571084929393E-2</v>
      </c>
      <c r="CX67" s="152">
        <f t="shared" si="66"/>
        <v>8.6942571084929393E-2</v>
      </c>
      <c r="CY67" s="152">
        <f t="shared" si="67"/>
        <v>8.6942571084929393E-2</v>
      </c>
      <c r="CZ67" s="152">
        <f t="shared" si="68"/>
        <v>8.6942571084929393E-2</v>
      </c>
      <c r="DA67" s="152">
        <f t="shared" si="69"/>
        <v>8.6942571084929393E-2</v>
      </c>
      <c r="DC67" s="154">
        <f t="shared" si="115"/>
        <v>8.6226928183237253E-2</v>
      </c>
      <c r="DD67" s="154">
        <f t="shared" si="116"/>
        <v>8.6226928183237253E-2</v>
      </c>
      <c r="DE67" s="154">
        <f t="shared" si="117"/>
        <v>8.6226928183237253E-2</v>
      </c>
      <c r="DF67" s="154">
        <f t="shared" si="118"/>
        <v>-3.4417583855981173E-10</v>
      </c>
      <c r="DG67" s="154">
        <f t="shared" si="119"/>
        <v>-3.4417583855981173E-10</v>
      </c>
      <c r="DH67" s="154">
        <f t="shared" si="120"/>
        <v>-3.4417583855981173E-10</v>
      </c>
      <c r="DI67" s="154">
        <f t="shared" si="121"/>
        <v>-3.4417583855981173E-10</v>
      </c>
      <c r="DJ67" s="154">
        <f t="shared" si="122"/>
        <v>-3.4417583855981173E-10</v>
      </c>
      <c r="DK67" s="154">
        <f t="shared" si="123"/>
        <v>-3.6757309966307699E-10</v>
      </c>
      <c r="DL67" s="154">
        <f t="shared" si="124"/>
        <v>-4.2356828542171283E-10</v>
      </c>
      <c r="DM67" s="154">
        <f t="shared" si="125"/>
        <v>-4.9968980676590489E-10</v>
      </c>
      <c r="DN67" s="154">
        <f t="shared" si="126"/>
        <v>-6.0916599772193657E-10</v>
      </c>
      <c r="DO67" s="154">
        <f t="shared" si="127"/>
        <v>-7.8007026755915776E-10</v>
      </c>
      <c r="DP67" s="154">
        <f t="shared" si="128"/>
        <v>-9.3300866839756663E-10</v>
      </c>
      <c r="DQ67" s="154">
        <f t="shared" si="129"/>
        <v>-9.3300866839756663E-10</v>
      </c>
      <c r="DR67" s="154">
        <f t="shared" si="130"/>
        <v>-9.3300866839756663E-10</v>
      </c>
      <c r="DS67" s="154">
        <f t="shared" si="131"/>
        <v>-9.3300866839756663E-10</v>
      </c>
      <c r="DT67" s="154">
        <f t="shared" si="132"/>
        <v>-9.3300866839756663E-10</v>
      </c>
      <c r="DU67" s="154">
        <f t="shared" si="133"/>
        <v>-9.3300866839756663E-10</v>
      </c>
      <c r="DW67" s="155">
        <f t="shared" si="70"/>
        <v>7.181039803741518E-3</v>
      </c>
      <c r="DX67" s="155">
        <f t="shared" si="71"/>
        <v>9.1243761964959952E-2</v>
      </c>
      <c r="DY67" s="155">
        <f t="shared" si="72"/>
        <v>8.0434532257744329E-2</v>
      </c>
      <c r="DZ67" s="155">
        <f t="shared" si="73"/>
        <v>4.3672387737094004E-2</v>
      </c>
      <c r="EA67" s="156">
        <f t="shared" si="74"/>
        <v>7.181039803741518E-3</v>
      </c>
      <c r="EB67" s="156">
        <f t="shared" si="75"/>
        <v>9.1243761964959952E-2</v>
      </c>
      <c r="EC67" s="156">
        <f t="shared" si="76"/>
        <v>-7.2612383079515744E-2</v>
      </c>
      <c r="ED67" s="156">
        <f t="shared" si="77"/>
        <v>5.5717441198379236E-2</v>
      </c>
      <c r="EE67" s="156">
        <f t="shared" si="78"/>
        <v>-8.6276116304879386E-2</v>
      </c>
      <c r="EF67" s="156">
        <f t="shared" si="79"/>
        <v>-3.0551975149376479E-2</v>
      </c>
      <c r="EG67" s="156">
        <f t="shared" si="80"/>
        <v>-2.1366298378751765E-2</v>
      </c>
      <c r="EH67" s="156">
        <f t="shared" si="81"/>
        <v>-8.8997037724698136E-2</v>
      </c>
      <c r="EI67" s="156">
        <f t="shared" si="82"/>
        <v>6.3002276043186492E-2</v>
      </c>
      <c r="EJ67" s="156">
        <f t="shared" si="83"/>
        <v>-6.6390546341774603E-2</v>
      </c>
      <c r="EK67" s="156">
        <f t="shared" si="84"/>
        <v>8.9993296034574566E-2</v>
      </c>
      <c r="EL67" s="156">
        <f t="shared" si="85"/>
        <v>1.6679271537288994E-2</v>
      </c>
      <c r="EM67" s="156">
        <f t="shared" si="86"/>
        <v>3.5025447776998328E-2</v>
      </c>
      <c r="EN67" s="156">
        <f t="shared" si="87"/>
        <v>8.455891105141998E-2</v>
      </c>
      <c r="EO67" s="156">
        <f t="shared" si="88"/>
        <v>-5.1840843878107612E-2</v>
      </c>
      <c r="EP67" s="156">
        <f t="shared" si="89"/>
        <v>7.5428895896644699E-2</v>
      </c>
      <c r="EQ67" s="156">
        <f t="shared" si="90"/>
        <v>-9.1494542145272487E-2</v>
      </c>
      <c r="ER67" s="156">
        <f t="shared" si="91"/>
        <v>-2.3958689046250222E-3</v>
      </c>
      <c r="ES67" s="156">
        <f t="shared" si="92"/>
        <v>3.9402918086852645E-2</v>
      </c>
      <c r="ET67" s="156">
        <f t="shared" si="93"/>
        <v>-8.2609935700386383E-2</v>
      </c>
      <c r="EU67" s="156">
        <f t="shared" si="94"/>
        <v>9.0742888975377634E-2</v>
      </c>
      <c r="EV67" s="156">
        <f t="shared" si="95"/>
        <v>-1.1946527971903875E-2</v>
      </c>
      <c r="EW67" s="156">
        <f t="shared" si="96"/>
        <v>5.9441320885198212E-2</v>
      </c>
      <c r="EX67" s="156">
        <f t="shared" si="97"/>
        <v>6.959684476759051E-2</v>
      </c>
      <c r="EY67" s="156">
        <f t="shared" si="98"/>
        <v>-2.5994761681511987E-2</v>
      </c>
      <c r="EZ67" s="156">
        <f t="shared" si="99"/>
        <v>8.7756844720526445E-2</v>
      </c>
    </row>
    <row r="68" spans="2:156" ht="20.100000000000001" customHeight="1" x14ac:dyDescent="0.2">
      <c r="B68" s="124"/>
      <c r="C68" s="124"/>
      <c r="D68" s="124"/>
      <c r="E68" s="124"/>
      <c r="G68" s="111"/>
      <c r="H68" s="213"/>
      <c r="I68" s="124"/>
      <c r="K68" s="111"/>
      <c r="L68" s="111"/>
      <c r="O68" s="158">
        <v>58</v>
      </c>
      <c r="P68" s="158">
        <f t="shared" si="100"/>
        <v>-2.6354471705114375</v>
      </c>
      <c r="Q68" s="147">
        <f t="shared" si="134"/>
        <v>0.50614548307835561</v>
      </c>
      <c r="R68" s="147">
        <f t="shared" si="4"/>
        <v>157.69359822790355</v>
      </c>
      <c r="S68" s="147">
        <f t="shared" si="5"/>
        <v>137.12486802426395</v>
      </c>
      <c r="T68" s="147">
        <f t="shared" si="6"/>
        <v>171.40608503032993</v>
      </c>
      <c r="U68" s="147">
        <f t="shared" si="7"/>
        <v>1</v>
      </c>
      <c r="V68" s="147">
        <f t="shared" si="8"/>
        <v>0</v>
      </c>
      <c r="W68" s="147">
        <f t="shared" si="9"/>
        <v>9.1316325848489338E-2</v>
      </c>
      <c r="X68" s="147">
        <f t="shared" si="10"/>
        <v>0.10501377472576273</v>
      </c>
      <c r="Y68" s="147">
        <f t="shared" si="11"/>
        <v>8.4011019780610194E-2</v>
      </c>
      <c r="Z68" s="147">
        <f t="shared" si="12"/>
        <v>6.5412671058955603</v>
      </c>
      <c r="AA68" s="147">
        <f t="shared" si="13"/>
        <v>6.5412671058955603</v>
      </c>
      <c r="AB68" s="147">
        <f t="shared" si="14"/>
        <v>6.3723492753742867</v>
      </c>
      <c r="AC68" s="147">
        <f t="shared" si="15"/>
        <v>6.0565360942724107</v>
      </c>
      <c r="AD68" s="147">
        <f t="shared" si="16"/>
        <v>74.164144070795317</v>
      </c>
      <c r="AE68" s="147">
        <f t="shared" si="17"/>
        <v>99.560773864569882</v>
      </c>
      <c r="AF68" s="147">
        <f t="shared" si="18"/>
        <v>2.9312430257039459</v>
      </c>
      <c r="AG68" s="147">
        <f t="shared" si="19"/>
        <v>3.3459222563901641</v>
      </c>
      <c r="AH68" s="147">
        <f t="shared" si="20"/>
        <v>2.5440788680894952</v>
      </c>
      <c r="AI68" s="147">
        <f t="shared" si="21"/>
        <v>9.4725101315995062</v>
      </c>
      <c r="AJ68" s="147">
        <f t="shared" si="22"/>
        <v>10.272510131599507</v>
      </c>
      <c r="AK68" s="147">
        <f t="shared" si="23"/>
        <v>10.518271531764452</v>
      </c>
      <c r="AL68" s="147">
        <f t="shared" si="24"/>
        <v>9.4006149623619066</v>
      </c>
      <c r="AM68" s="147">
        <f t="shared" si="102"/>
        <v>97.347190432441323</v>
      </c>
      <c r="AN68" s="147">
        <f t="shared" si="135"/>
        <v>95.072654949063562</v>
      </c>
      <c r="AO68" s="147">
        <f t="shared" si="136"/>
        <v>106.37601944168446</v>
      </c>
      <c r="AP68" s="147">
        <f t="shared" si="26"/>
        <v>2.9434129404726295</v>
      </c>
      <c r="AQ68" s="147">
        <f t="shared" si="27"/>
        <v>0.18400549473272587</v>
      </c>
      <c r="AR68" s="147">
        <f t="shared" si="28"/>
        <v>0.1826404509075511</v>
      </c>
      <c r="AS68" s="147">
        <f t="shared" si="29"/>
        <v>0.17358880302913079</v>
      </c>
      <c r="AT68" s="147">
        <f t="shared" si="30"/>
        <v>1.1119178102571197E-2</v>
      </c>
      <c r="AU68" s="147">
        <f t="shared" si="31"/>
        <v>5.7498644606769171E-2</v>
      </c>
      <c r="AV68" s="147">
        <f t="shared" si="32"/>
        <v>5.5325094553793905E-2</v>
      </c>
      <c r="AW68" s="147">
        <f t="shared" si="33"/>
        <v>5.5919045962267828E-2</v>
      </c>
      <c r="AX68" s="147">
        <f t="shared" si="103"/>
        <v>2.6252825074728044E-2</v>
      </c>
      <c r="AY68" s="147">
        <f t="shared" si="104"/>
        <v>2.9049485353331506E-2</v>
      </c>
      <c r="AZ68" s="147">
        <f t="shared" si="105"/>
        <v>2.3489080623529945E-2</v>
      </c>
      <c r="BA68" s="147">
        <f t="shared" si="106"/>
        <v>5.9473305516367418E-2</v>
      </c>
      <c r="BB68" s="147">
        <f t="shared" si="107"/>
        <v>8.2075576190957483E-2</v>
      </c>
      <c r="BC68" s="147">
        <f t="shared" si="34"/>
        <v>1.9662314849587047E-2</v>
      </c>
      <c r="BD68" s="147">
        <f t="shared" si="35"/>
        <v>1.7097665086597429E-2</v>
      </c>
      <c r="BE68" s="147">
        <f t="shared" si="36"/>
        <v>2.1372081358246788E-2</v>
      </c>
      <c r="BF68" s="147">
        <f t="shared" si="37"/>
        <v>0</v>
      </c>
      <c r="BG68" s="147">
        <f t="shared" si="38"/>
        <v>0</v>
      </c>
      <c r="BH68" s="147">
        <f t="shared" si="39"/>
        <v>0</v>
      </c>
      <c r="BI68" s="147">
        <f t="shared" si="108"/>
        <v>4.591513992431509E-2</v>
      </c>
      <c r="BJ68" s="147">
        <f t="shared" si="109"/>
        <v>4.6147150439928938E-2</v>
      </c>
      <c r="BK68" s="147">
        <f t="shared" si="110"/>
        <v>4.4861161981776733E-2</v>
      </c>
      <c r="BL68" s="147">
        <f t="shared" si="40"/>
        <v>7.2405236278029177</v>
      </c>
      <c r="BM68" s="147">
        <f t="shared" si="41"/>
        <v>6.3279219137711094</v>
      </c>
      <c r="BN68" s="147">
        <f t="shared" si="42"/>
        <v>7.6894761452078271</v>
      </c>
      <c r="BO68" s="150">
        <f t="shared" si="111"/>
        <v>2.1082000742694337E-3</v>
      </c>
      <c r="BP68" s="150">
        <f t="shared" si="111"/>
        <v>2.1295594937254334E-3</v>
      </c>
      <c r="BQ68" s="150">
        <f t="shared" si="111"/>
        <v>2.0125238543552103E-3</v>
      </c>
      <c r="BR68" s="147">
        <f t="shared" si="43"/>
        <v>0</v>
      </c>
      <c r="BS68" s="147">
        <f t="shared" si="44"/>
        <v>0</v>
      </c>
      <c r="BT68" s="147">
        <f t="shared" si="45"/>
        <v>0</v>
      </c>
      <c r="BU68" s="147">
        <f t="shared" si="46"/>
        <v>0.28248245506645225</v>
      </c>
      <c r="BV68" s="147">
        <f t="shared" si="47"/>
        <v>9.416081835548408E-2</v>
      </c>
      <c r="BW68" s="147">
        <f t="shared" si="48"/>
        <v>2.5</v>
      </c>
      <c r="CA68" s="150">
        <f t="shared" si="49"/>
        <v>0</v>
      </c>
      <c r="CB68" s="150">
        <f t="shared" si="112"/>
        <v>0</v>
      </c>
      <c r="CC68" s="150">
        <f t="shared" si="113"/>
        <v>0</v>
      </c>
      <c r="CD68" s="150">
        <f t="shared" si="114"/>
        <v>0</v>
      </c>
      <c r="CE68" s="150">
        <f t="shared" si="50"/>
        <v>0</v>
      </c>
      <c r="CI68" s="152">
        <f t="shared" si="51"/>
        <v>0.27675017508571237</v>
      </c>
      <c r="CJ68" s="152">
        <f t="shared" si="52"/>
        <v>0.27675017508571237</v>
      </c>
      <c r="CK68" s="152">
        <f t="shared" si="53"/>
        <v>0.27675017508571237</v>
      </c>
      <c r="CL68" s="152">
        <f t="shared" si="54"/>
        <v>0.27675017508571237</v>
      </c>
      <c r="CM68" s="152">
        <f t="shared" si="55"/>
        <v>0.27675017508571237</v>
      </c>
      <c r="CN68" s="152">
        <f t="shared" si="56"/>
        <v>0.27675017508571237</v>
      </c>
      <c r="CO68" s="152">
        <f t="shared" si="57"/>
        <v>0.27675017508571237</v>
      </c>
      <c r="CP68" s="152">
        <f t="shared" si="58"/>
        <v>0.27675017508571237</v>
      </c>
      <c r="CQ68" s="152">
        <f t="shared" si="59"/>
        <v>0.25775622974036388</v>
      </c>
      <c r="CR68" s="152">
        <f t="shared" si="60"/>
        <v>0.2208195548926698</v>
      </c>
      <c r="CS68" s="152">
        <f t="shared" si="61"/>
        <v>0.18388288004497577</v>
      </c>
      <c r="CT68" s="152">
        <f t="shared" si="62"/>
        <v>0.14694620519728166</v>
      </c>
      <c r="CU68" s="152">
        <f t="shared" si="63"/>
        <v>0.11000953034958767</v>
      </c>
      <c r="CV68" s="152">
        <f t="shared" si="64"/>
        <v>8.8428538374744223E-2</v>
      </c>
      <c r="CW68" s="152">
        <f t="shared" si="65"/>
        <v>8.8428538374744223E-2</v>
      </c>
      <c r="CX68" s="152">
        <f t="shared" si="66"/>
        <v>8.8428538374744223E-2</v>
      </c>
      <c r="CY68" s="152">
        <f t="shared" si="67"/>
        <v>8.8428538374744223E-2</v>
      </c>
      <c r="CZ68" s="152">
        <f t="shared" si="68"/>
        <v>8.8428538374744223E-2</v>
      </c>
      <c r="DA68" s="152">
        <f t="shared" si="69"/>
        <v>8.8428538374744223E-2</v>
      </c>
      <c r="DC68" s="154">
        <f t="shared" si="115"/>
        <v>8.8159296794722786E-2</v>
      </c>
      <c r="DD68" s="154">
        <f t="shared" si="116"/>
        <v>8.8159296794722786E-2</v>
      </c>
      <c r="DE68" s="154">
        <f t="shared" si="117"/>
        <v>8.8159296794722786E-2</v>
      </c>
      <c r="DF68" s="154">
        <f t="shared" si="118"/>
        <v>-3.4063989119863289E-10</v>
      </c>
      <c r="DG68" s="154">
        <f t="shared" si="119"/>
        <v>-3.4063989119863289E-10</v>
      </c>
      <c r="DH68" s="154">
        <f t="shared" si="120"/>
        <v>-3.4063989119863289E-10</v>
      </c>
      <c r="DI68" s="154">
        <f t="shared" si="121"/>
        <v>-3.4063989119863289E-10</v>
      </c>
      <c r="DJ68" s="154">
        <f t="shared" si="122"/>
        <v>-3.4063989119863289E-10</v>
      </c>
      <c r="DK68" s="154">
        <f t="shared" si="123"/>
        <v>-3.638110756653773E-10</v>
      </c>
      <c r="DL68" s="154">
        <f t="shared" si="124"/>
        <v>-4.1927260316055408E-10</v>
      </c>
      <c r="DM68" s="154">
        <f t="shared" si="125"/>
        <v>-4.94685390843084E-10</v>
      </c>
      <c r="DN68" s="154">
        <f t="shared" si="126"/>
        <v>-6.0317612651522912E-10</v>
      </c>
      <c r="DO68" s="154">
        <f t="shared" si="127"/>
        <v>-7.7262182139815507E-10</v>
      </c>
      <c r="DP68" s="154">
        <f t="shared" si="128"/>
        <v>-9.2433754624567482E-10</v>
      </c>
      <c r="DQ68" s="154">
        <f t="shared" si="129"/>
        <v>-9.2433754624567482E-10</v>
      </c>
      <c r="DR68" s="154">
        <f t="shared" si="130"/>
        <v>-9.2433754624567482E-10</v>
      </c>
      <c r="DS68" s="154">
        <f t="shared" si="131"/>
        <v>-9.2433754624567482E-10</v>
      </c>
      <c r="DT68" s="154">
        <f t="shared" si="132"/>
        <v>-9.2433754624567482E-10</v>
      </c>
      <c r="DU68" s="154">
        <f t="shared" si="133"/>
        <v>-9.2433754624567482E-10</v>
      </c>
      <c r="DW68" s="155">
        <f t="shared" si="70"/>
        <v>4.8060255079351915E-3</v>
      </c>
      <c r="DX68" s="155">
        <f t="shared" si="71"/>
        <v>9.1704429641619872E-2</v>
      </c>
      <c r="DY68" s="155">
        <f t="shared" si="72"/>
        <v>8.0316572467737685E-2</v>
      </c>
      <c r="DZ68" s="155">
        <f t="shared" si="73"/>
        <v>4.452020310052926E-2</v>
      </c>
      <c r="EA68" s="156">
        <f t="shared" si="74"/>
        <v>4.8060255079351915E-3</v>
      </c>
      <c r="EB68" s="156">
        <f t="shared" si="75"/>
        <v>9.1704429641619872E-2</v>
      </c>
      <c r="EC68" s="156">
        <f t="shared" si="76"/>
        <v>-7.522296146563566E-2</v>
      </c>
      <c r="ED68" s="156">
        <f t="shared" si="77"/>
        <v>5.267168466469653E-2</v>
      </c>
      <c r="EE68" s="156">
        <f t="shared" si="78"/>
        <v>-8.4530218294559895E-2</v>
      </c>
      <c r="EF68" s="156">
        <f t="shared" si="79"/>
        <v>-3.5880948874741123E-2</v>
      </c>
      <c r="EG68" s="156">
        <f t="shared" si="80"/>
        <v>-1.4365420702615039E-2</v>
      </c>
      <c r="EH68" s="156">
        <f t="shared" si="81"/>
        <v>-9.0699696720080686E-2</v>
      </c>
      <c r="EI68" s="156">
        <f t="shared" si="82"/>
        <v>6.9305191956299445E-2</v>
      </c>
      <c r="EJ68" s="156">
        <f t="shared" si="83"/>
        <v>-6.0246084229418767E-2</v>
      </c>
      <c r="EK68" s="156">
        <f t="shared" si="84"/>
        <v>8.7817733360661468E-2</v>
      </c>
      <c r="EL68" s="156">
        <f t="shared" si="85"/>
        <v>2.6848575464510208E-2</v>
      </c>
      <c r="EM68" s="156">
        <f t="shared" si="86"/>
        <v>2.3767425341919481E-2</v>
      </c>
      <c r="EN68" s="156">
        <f t="shared" si="87"/>
        <v>8.8701238941144539E-2</v>
      </c>
      <c r="EO68" s="156">
        <f t="shared" si="88"/>
        <v>-6.2628100260846101E-2</v>
      </c>
      <c r="EP68" s="156">
        <f t="shared" si="89"/>
        <v>6.7160415088019981E-2</v>
      </c>
      <c r="EQ68" s="156">
        <f t="shared" si="90"/>
        <v>-9.0143098963021612E-2</v>
      </c>
      <c r="ER68" s="156">
        <f t="shared" si="91"/>
        <v>-1.7522043443064128E-2</v>
      </c>
      <c r="ES68" s="156">
        <f t="shared" si="92"/>
        <v>5.5264841993162561E-2</v>
      </c>
      <c r="ET68" s="156">
        <f t="shared" si="93"/>
        <v>-7.3338922384696303E-2</v>
      </c>
      <c r="EU68" s="156">
        <f t="shared" si="94"/>
        <v>9.1480837909486648E-2</v>
      </c>
      <c r="EV68" s="156">
        <f t="shared" si="95"/>
        <v>8.0035362469325945E-3</v>
      </c>
      <c r="EW68" s="156">
        <f t="shared" si="96"/>
        <v>4.1690074639701813E-2</v>
      </c>
      <c r="EX68" s="156">
        <f t="shared" si="97"/>
        <v>8.1821378463173222E-2</v>
      </c>
      <c r="EY68" s="156">
        <f t="shared" si="98"/>
        <v>-4.7296090551690068E-2</v>
      </c>
      <c r="EZ68" s="156">
        <f t="shared" si="99"/>
        <v>7.8713913100569896E-2</v>
      </c>
    </row>
    <row r="69" spans="2:156" ht="20.100000000000001" customHeight="1" x14ac:dyDescent="0.2"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O69" s="158">
        <v>59</v>
      </c>
      <c r="P69" s="158">
        <f t="shared" si="100"/>
        <v>-2.626720524251466</v>
      </c>
      <c r="Q69" s="147">
        <f t="shared" si="134"/>
        <v>0.51487212933832716</v>
      </c>
      <c r="R69" s="147">
        <f t="shared" si="4"/>
        <v>160.17017773998418</v>
      </c>
      <c r="S69" s="147">
        <f t="shared" si="5"/>
        <v>139.2784154260732</v>
      </c>
      <c r="T69" s="147">
        <f t="shared" si="6"/>
        <v>174.09801928259151</v>
      </c>
      <c r="U69" s="147">
        <f t="shared" si="7"/>
        <v>1</v>
      </c>
      <c r="V69" s="147">
        <f t="shared" si="8"/>
        <v>0</v>
      </c>
      <c r="W69" s="147">
        <f t="shared" si="9"/>
        <v>8.9904376727211729E-2</v>
      </c>
      <c r="X69" s="147">
        <f t="shared" si="10"/>
        <v>0.10339003323629349</v>
      </c>
      <c r="Y69" s="147">
        <f t="shared" si="11"/>
        <v>8.2712026589034787E-2</v>
      </c>
      <c r="Z69" s="147">
        <f t="shared" si="12"/>
        <v>6.6625892121593031</v>
      </c>
      <c r="AA69" s="147">
        <f t="shared" si="13"/>
        <v>6.6625892121593031</v>
      </c>
      <c r="AB69" s="147">
        <f t="shared" si="14"/>
        <v>6.4927407491979441</v>
      </c>
      <c r="AC69" s="147">
        <f t="shared" si="15"/>
        <v>6.1709609751359586</v>
      </c>
      <c r="AD69" s="147">
        <f t="shared" si="16"/>
        <v>75.969736928795285</v>
      </c>
      <c r="AE69" s="147">
        <f t="shared" si="17"/>
        <v>101.90785518511095</v>
      </c>
      <c r="AF69" s="147">
        <f t="shared" si="18"/>
        <v>2.9404427108087621</v>
      </c>
      <c r="AG69" s="147">
        <f t="shared" si="19"/>
        <v>3.3564234092710628</v>
      </c>
      <c r="AH69" s="147">
        <f t="shared" si="20"/>
        <v>2.5520634412767076</v>
      </c>
      <c r="AI69" s="147">
        <f t="shared" si="21"/>
        <v>9.6030319229680643</v>
      </c>
      <c r="AJ69" s="147">
        <f t="shared" si="22"/>
        <v>10.403031922968065</v>
      </c>
      <c r="AK69" s="147">
        <f t="shared" si="23"/>
        <v>10.649164158469008</v>
      </c>
      <c r="AL69" s="147">
        <f t="shared" si="24"/>
        <v>9.5230244164126674</v>
      </c>
      <c r="AM69" s="147">
        <f t="shared" si="102"/>
        <v>96.125822491438853</v>
      </c>
      <c r="AN69" s="147">
        <f t="shared" si="135"/>
        <v>93.9040834678772</v>
      </c>
      <c r="AO69" s="147">
        <f t="shared" si="136"/>
        <v>105.00865652266184</v>
      </c>
      <c r="AP69" s="147">
        <f t="shared" si="26"/>
        <v>3.0163205018440236</v>
      </c>
      <c r="AQ69" s="147">
        <f t="shared" si="27"/>
        <v>0.18748187239898662</v>
      </c>
      <c r="AR69" s="147">
        <f t="shared" si="28"/>
        <v>0.1860910390838067</v>
      </c>
      <c r="AS69" s="147">
        <f t="shared" si="29"/>
        <v>0.17686838029849411</v>
      </c>
      <c r="AT69" s="147">
        <f t="shared" si="30"/>
        <v>1.1543291609096961E-2</v>
      </c>
      <c r="AU69" s="147">
        <f t="shared" si="31"/>
        <v>5.8942864115130306E-2</v>
      </c>
      <c r="AV69" s="147">
        <f t="shared" si="32"/>
        <v>5.6729375358927657E-2</v>
      </c>
      <c r="AW69" s="147">
        <f t="shared" si="33"/>
        <v>5.7305736814252009E-2</v>
      </c>
      <c r="AX69" s="147">
        <f t="shared" si="103"/>
        <v>2.649610753799813E-2</v>
      </c>
      <c r="AY69" s="147">
        <f t="shared" si="104"/>
        <v>2.932626028399311E-2</v>
      </c>
      <c r="AZ69" s="147">
        <f t="shared" si="105"/>
        <v>2.3699368369762476E-2</v>
      </c>
      <c r="BA69" s="147">
        <f t="shared" si="106"/>
        <v>6.0317793111101407E-2</v>
      </c>
      <c r="BB69" s="147">
        <f t="shared" si="107"/>
        <v>8.3892107306346608E-2</v>
      </c>
      <c r="BC69" s="147">
        <f t="shared" si="34"/>
        <v>1.9566455666398877E-2</v>
      </c>
      <c r="BD69" s="147">
        <f t="shared" si="35"/>
        <v>1.7014309275129456E-2</v>
      </c>
      <c r="BE69" s="147">
        <f t="shared" si="36"/>
        <v>2.1267886593911826E-2</v>
      </c>
      <c r="BF69" s="147">
        <f t="shared" si="37"/>
        <v>0</v>
      </c>
      <c r="BG69" s="147">
        <f t="shared" si="38"/>
        <v>0</v>
      </c>
      <c r="BH69" s="147">
        <f t="shared" si="39"/>
        <v>0</v>
      </c>
      <c r="BI69" s="147">
        <f t="shared" si="108"/>
        <v>4.6062563204397007E-2</v>
      </c>
      <c r="BJ69" s="147">
        <f t="shared" si="109"/>
        <v>4.6340569559122566E-2</v>
      </c>
      <c r="BK69" s="147">
        <f t="shared" si="110"/>
        <v>4.4967254963674305E-2</v>
      </c>
      <c r="BL69" s="147">
        <f t="shared" si="40"/>
        <v>7.3778489356075241</v>
      </c>
      <c r="BM69" s="147">
        <f t="shared" si="41"/>
        <v>6.4542410981363139</v>
      </c>
      <c r="BN69" s="147">
        <f t="shared" si="42"/>
        <v>7.828710021750978</v>
      </c>
      <c r="BO69" s="150">
        <f t="shared" si="111"/>
        <v>2.1217597289590689E-3</v>
      </c>
      <c r="BP69" s="150">
        <f t="shared" si="111"/>
        <v>2.1474483870638772E-3</v>
      </c>
      <c r="BQ69" s="150">
        <f t="shared" si="111"/>
        <v>2.0220540189680915E-3</v>
      </c>
      <c r="BR69" s="147">
        <f t="shared" si="43"/>
        <v>0</v>
      </c>
      <c r="BS69" s="147">
        <f t="shared" si="44"/>
        <v>0</v>
      </c>
      <c r="BT69" s="147">
        <f t="shared" si="45"/>
        <v>0</v>
      </c>
      <c r="BU69" s="147">
        <f t="shared" si="46"/>
        <v>0.28691884480326796</v>
      </c>
      <c r="BV69" s="147">
        <f t="shared" si="47"/>
        <v>9.5639614934422648E-2</v>
      </c>
      <c r="BW69" s="147">
        <f t="shared" si="48"/>
        <v>2.5</v>
      </c>
      <c r="CA69" s="150">
        <f t="shared" si="49"/>
        <v>0</v>
      </c>
      <c r="CB69" s="150">
        <f t="shared" si="112"/>
        <v>0</v>
      </c>
      <c r="CC69" s="150">
        <f t="shared" si="113"/>
        <v>0</v>
      </c>
      <c r="CD69" s="150">
        <f t="shared" si="114"/>
        <v>0</v>
      </c>
      <c r="CE69" s="150">
        <f t="shared" si="50"/>
        <v>0</v>
      </c>
      <c r="CI69" s="152">
        <f t="shared" si="51"/>
        <v>0.28118656482252813</v>
      </c>
      <c r="CJ69" s="152">
        <f t="shared" si="52"/>
        <v>0.28118656482252813</v>
      </c>
      <c r="CK69" s="152">
        <f t="shared" si="53"/>
        <v>0.28118656482252813</v>
      </c>
      <c r="CL69" s="152">
        <f t="shared" si="54"/>
        <v>0.28118656482252813</v>
      </c>
      <c r="CM69" s="152">
        <f t="shared" si="55"/>
        <v>0.28118656482252813</v>
      </c>
      <c r="CN69" s="152">
        <f t="shared" si="56"/>
        <v>0.28118656482252813</v>
      </c>
      <c r="CO69" s="152">
        <f t="shared" si="57"/>
        <v>0.28118656482252813</v>
      </c>
      <c r="CP69" s="152">
        <f t="shared" si="58"/>
        <v>0.28118656482252813</v>
      </c>
      <c r="CQ69" s="152">
        <f t="shared" si="59"/>
        <v>0.26189431937860558</v>
      </c>
      <c r="CR69" s="152">
        <f t="shared" si="60"/>
        <v>0.22437755368892329</v>
      </c>
      <c r="CS69" s="152">
        <f t="shared" si="61"/>
        <v>0.186860787999241</v>
      </c>
      <c r="CT69" s="152">
        <f t="shared" si="62"/>
        <v>0.14934402230955862</v>
      </c>
      <c r="CU69" s="152">
        <f t="shared" si="63"/>
        <v>0.1118272566198764</v>
      </c>
      <c r="CV69" s="152">
        <f t="shared" si="64"/>
        <v>8.9907334953682805E-2</v>
      </c>
      <c r="CW69" s="152">
        <f t="shared" si="65"/>
        <v>8.9907334953682805E-2</v>
      </c>
      <c r="CX69" s="152">
        <f t="shared" si="66"/>
        <v>8.9907334953682805E-2</v>
      </c>
      <c r="CY69" s="152">
        <f t="shared" si="67"/>
        <v>8.9907334953682805E-2</v>
      </c>
      <c r="CZ69" s="152">
        <f t="shared" si="68"/>
        <v>8.9907334953682805E-2</v>
      </c>
      <c r="DA69" s="152">
        <f t="shared" si="69"/>
        <v>8.9907334953682805E-2</v>
      </c>
      <c r="DC69" s="154">
        <f t="shared" si="115"/>
        <v>9.0088322791544884E-2</v>
      </c>
      <c r="DD69" s="154">
        <f t="shared" si="116"/>
        <v>9.0088322791544884E-2</v>
      </c>
      <c r="DE69" s="154">
        <f t="shared" si="117"/>
        <v>9.0088322791544884E-2</v>
      </c>
      <c r="DF69" s="154">
        <f t="shared" si="118"/>
        <v>-3.3719244677106011E-10</v>
      </c>
      <c r="DG69" s="154">
        <f t="shared" si="119"/>
        <v>-3.3719244677106011E-10</v>
      </c>
      <c r="DH69" s="154">
        <f t="shared" si="120"/>
        <v>-3.3719244677106011E-10</v>
      </c>
      <c r="DI69" s="154">
        <f t="shared" si="121"/>
        <v>-3.3719244677106011E-10</v>
      </c>
      <c r="DJ69" s="154">
        <f t="shared" si="122"/>
        <v>-3.3719244677106011E-10</v>
      </c>
      <c r="DK69" s="154">
        <f t="shared" si="123"/>
        <v>-3.6014292892032895E-10</v>
      </c>
      <c r="DL69" s="154">
        <f t="shared" si="124"/>
        <v>-4.1508333801992454E-10</v>
      </c>
      <c r="DM69" s="154">
        <f t="shared" si="125"/>
        <v>-4.898037184893756E-10</v>
      </c>
      <c r="DN69" s="154">
        <f t="shared" si="126"/>
        <v>-5.9733104891413516E-10</v>
      </c>
      <c r="DO69" s="154">
        <f t="shared" si="127"/>
        <v>-7.6534930762673277E-10</v>
      </c>
      <c r="DP69" s="154">
        <f t="shared" si="128"/>
        <v>-9.1586694041499329E-10</v>
      </c>
      <c r="DQ69" s="154">
        <f t="shared" si="129"/>
        <v>-9.1586694041499329E-10</v>
      </c>
      <c r="DR69" s="154">
        <f t="shared" si="130"/>
        <v>-9.1586694041499329E-10</v>
      </c>
      <c r="DS69" s="154">
        <f t="shared" si="131"/>
        <v>-9.1586694041499329E-10</v>
      </c>
      <c r="DT69" s="154">
        <f t="shared" si="132"/>
        <v>-9.1586694041499329E-10</v>
      </c>
      <c r="DU69" s="154">
        <f t="shared" si="133"/>
        <v>-9.1586694041499329E-10</v>
      </c>
      <c r="DW69" s="155">
        <f t="shared" si="70"/>
        <v>2.4115546718592828E-3</v>
      </c>
      <c r="DX69" s="155">
        <f t="shared" si="71"/>
        <v>9.2093557428850087E-2</v>
      </c>
      <c r="DY69" s="155">
        <f t="shared" si="72"/>
        <v>8.0181628509077146E-2</v>
      </c>
      <c r="DZ69" s="155">
        <f t="shared" si="73"/>
        <v>4.5364582721200281E-2</v>
      </c>
      <c r="EA69" s="156">
        <f t="shared" si="74"/>
        <v>2.4115546718592828E-3</v>
      </c>
      <c r="EB69" s="156">
        <f t="shared" si="75"/>
        <v>9.2093557428850087E-2</v>
      </c>
      <c r="EC69" s="156">
        <f t="shared" si="76"/>
        <v>-7.7697543557607635E-2</v>
      </c>
      <c r="ED69" s="156">
        <f t="shared" si="77"/>
        <v>4.9498794338346662E-2</v>
      </c>
      <c r="EE69" s="156">
        <f t="shared" si="78"/>
        <v>-8.2445941190159897E-2</v>
      </c>
      <c r="EF69" s="156">
        <f t="shared" si="79"/>
        <v>-4.1106029936068655E-2</v>
      </c>
      <c r="EG69" s="156">
        <f t="shared" si="80"/>
        <v>-7.2280541118474734E-3</v>
      </c>
      <c r="EH69" s="156">
        <f t="shared" si="81"/>
        <v>-9.1841135389282291E-2</v>
      </c>
      <c r="EI69" s="156">
        <f t="shared" si="82"/>
        <v>7.5000495039936818E-2</v>
      </c>
      <c r="EJ69" s="156">
        <f t="shared" si="83"/>
        <v>-5.3497333200830575E-2</v>
      </c>
      <c r="EK69" s="156">
        <f t="shared" si="84"/>
        <v>8.4484275277187632E-2</v>
      </c>
      <c r="EL69" s="156">
        <f t="shared" si="85"/>
        <v>3.6734808380127139E-2</v>
      </c>
      <c r="EM69" s="156">
        <f t="shared" si="86"/>
        <v>1.202474195793073E-2</v>
      </c>
      <c r="EN69" s="156">
        <f t="shared" si="87"/>
        <v>9.1336983181411563E-2</v>
      </c>
      <c r="EO69" s="156">
        <f t="shared" si="88"/>
        <v>-7.2097875378581866E-2</v>
      </c>
      <c r="EP69" s="156">
        <f t="shared" si="89"/>
        <v>5.7349239591565251E-2</v>
      </c>
      <c r="EQ69" s="156">
        <f t="shared" si="90"/>
        <v>-8.629104383811044E-2</v>
      </c>
      <c r="ER69" s="156">
        <f t="shared" si="91"/>
        <v>-3.2262899267821221E-2</v>
      </c>
      <c r="ES69" s="156">
        <f t="shared" si="92"/>
        <v>6.8997640452276299E-2</v>
      </c>
      <c r="ET69" s="156">
        <f t="shared" si="93"/>
        <v>-6.1043955702875956E-2</v>
      </c>
      <c r="EU69" s="156">
        <f t="shared" si="94"/>
        <v>8.7861294645890015E-2</v>
      </c>
      <c r="EV69" s="156">
        <f t="shared" si="95"/>
        <v>2.7702559791188533E-2</v>
      </c>
      <c r="EW69" s="156">
        <f t="shared" si="96"/>
        <v>2.1506183654772457E-2</v>
      </c>
      <c r="EX69" s="156">
        <f t="shared" si="97"/>
        <v>8.9579701832744857E-2</v>
      </c>
      <c r="EY69" s="156">
        <f t="shared" si="98"/>
        <v>-6.5708287789458239E-2</v>
      </c>
      <c r="EZ69" s="156">
        <f t="shared" si="99"/>
        <v>6.4571354574718423E-2</v>
      </c>
    </row>
    <row r="70" spans="2:156" ht="20.100000000000001" customHeight="1" x14ac:dyDescent="0.2"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O70" s="158">
        <v>60</v>
      </c>
      <c r="P70" s="158">
        <f t="shared" si="100"/>
        <v>-2.6179938779914944</v>
      </c>
      <c r="Q70" s="147">
        <f t="shared" si="134"/>
        <v>0.52359877559829882</v>
      </c>
      <c r="R70" s="147">
        <f t="shared" si="4"/>
        <v>162.63455967290591</v>
      </c>
      <c r="S70" s="147">
        <f t="shared" si="5"/>
        <v>141.42135623730948</v>
      </c>
      <c r="T70" s="147">
        <f t="shared" si="6"/>
        <v>176.77669529663686</v>
      </c>
      <c r="U70" s="147">
        <f t="shared" si="7"/>
        <v>1</v>
      </c>
      <c r="V70" s="147">
        <f t="shared" si="8"/>
        <v>0</v>
      </c>
      <c r="W70" s="147">
        <f t="shared" si="9"/>
        <v>8.8542066513793788E-2</v>
      </c>
      <c r="X70" s="147">
        <f t="shared" si="10"/>
        <v>0.10182337649086286</v>
      </c>
      <c r="Y70" s="147">
        <f t="shared" si="11"/>
        <v>8.1458701192690289E-2</v>
      </c>
      <c r="Z70" s="147">
        <f t="shared" si="12"/>
        <v>6.7839235365804313</v>
      </c>
      <c r="AA70" s="147">
        <f t="shared" si="13"/>
        <v>6.7839235365804313</v>
      </c>
      <c r="AB70" s="147">
        <f t="shared" si="14"/>
        <v>6.6131628280345005</v>
      </c>
      <c r="AC70" s="147">
        <f t="shared" si="15"/>
        <v>6.2854149442301273</v>
      </c>
      <c r="AD70" s="147">
        <f t="shared" si="16"/>
        <v>77.780407231326762</v>
      </c>
      <c r="AE70" s="147">
        <f t="shared" si="17"/>
        <v>104.2601678146443</v>
      </c>
      <c r="AF70" s="147">
        <f t="shared" si="18"/>
        <v>2.9495970858854701</v>
      </c>
      <c r="AG70" s="147">
        <f t="shared" si="19"/>
        <v>3.3668728421716816</v>
      </c>
      <c r="AH70" s="147">
        <f t="shared" si="20"/>
        <v>2.56000868907056</v>
      </c>
      <c r="AI70" s="147">
        <f t="shared" si="21"/>
        <v>9.7335206224659014</v>
      </c>
      <c r="AJ70" s="147">
        <f t="shared" si="22"/>
        <v>10.533520622465902</v>
      </c>
      <c r="AK70" s="147">
        <f t="shared" si="23"/>
        <v>10.780035670206182</v>
      </c>
      <c r="AL70" s="147">
        <f t="shared" si="24"/>
        <v>9.6454236333006875</v>
      </c>
      <c r="AM70" s="147">
        <f t="shared" si="102"/>
        <v>94.935020857812646</v>
      </c>
      <c r="AN70" s="147">
        <f t="shared" si="135"/>
        <v>92.764071529354567</v>
      </c>
      <c r="AO70" s="147">
        <f t="shared" si="136"/>
        <v>103.67610983384019</v>
      </c>
      <c r="AP70" s="147">
        <f t="shared" si="26"/>
        <v>3.0894624999038953</v>
      </c>
      <c r="AQ70" s="147">
        <f t="shared" si="27"/>
        <v>0.19095913380377086</v>
      </c>
      <c r="AR70" s="147">
        <f t="shared" si="28"/>
        <v>0.18954250444257606</v>
      </c>
      <c r="AS70" s="147">
        <f t="shared" si="29"/>
        <v>0.18014879127726771</v>
      </c>
      <c r="AT70" s="147">
        <f t="shared" si="30"/>
        <v>1.1975453663454658E-2</v>
      </c>
      <c r="AU70" s="147">
        <f t="shared" si="31"/>
        <v>6.0392071161142084E-2</v>
      </c>
      <c r="AV70" s="147">
        <f t="shared" si="32"/>
        <v>5.8138742401139483E-2</v>
      </c>
      <c r="AW70" s="147">
        <f t="shared" si="33"/>
        <v>5.8696742473021125E-2</v>
      </c>
      <c r="AX70" s="147">
        <f t="shared" si="103"/>
        <v>2.6736194135772166E-2</v>
      </c>
      <c r="AY70" s="147">
        <f t="shared" si="104"/>
        <v>2.9599415538515982E-2</v>
      </c>
      <c r="AZ70" s="147">
        <f t="shared" si="105"/>
        <v>2.3906802258178591E-2</v>
      </c>
      <c r="BA70" s="147">
        <f t="shared" si="106"/>
        <v>6.1157432642902965E-2</v>
      </c>
      <c r="BB70" s="147">
        <f t="shared" si="107"/>
        <v>8.5711776459229339E-2</v>
      </c>
      <c r="BC70" s="147">
        <f t="shared" si="34"/>
        <v>1.9469106421857098E-2</v>
      </c>
      <c r="BD70" s="147">
        <f t="shared" si="35"/>
        <v>1.692965775813661E-2</v>
      </c>
      <c r="BE70" s="147">
        <f t="shared" si="36"/>
        <v>2.1162072197670762E-2</v>
      </c>
      <c r="BF70" s="147">
        <f t="shared" si="37"/>
        <v>0</v>
      </c>
      <c r="BG70" s="147">
        <f t="shared" si="38"/>
        <v>0</v>
      </c>
      <c r="BH70" s="147">
        <f t="shared" si="39"/>
        <v>0</v>
      </c>
      <c r="BI70" s="147">
        <f t="shared" si="108"/>
        <v>4.6205300557629267E-2</v>
      </c>
      <c r="BJ70" s="147">
        <f t="shared" si="109"/>
        <v>4.6529073296652596E-2</v>
      </c>
      <c r="BK70" s="147">
        <f t="shared" si="110"/>
        <v>4.5068874455849353E-2</v>
      </c>
      <c r="BL70" s="147">
        <f t="shared" si="40"/>
        <v>7.5145787107443098</v>
      </c>
      <c r="BM70" s="147">
        <f t="shared" si="41"/>
        <v>6.5802046500777909</v>
      </c>
      <c r="BN70" s="147">
        <f t="shared" si="42"/>
        <v>7.9671266870440611</v>
      </c>
      <c r="BO70" s="150">
        <f t="shared" si="111"/>
        <v>2.1349297996208555E-3</v>
      </c>
      <c r="BP70" s="150">
        <f t="shared" si="111"/>
        <v>2.1649546618452697E-3</v>
      </c>
      <c r="BQ70" s="150">
        <f t="shared" si="111"/>
        <v>2.0312034447171104E-3</v>
      </c>
      <c r="BR70" s="147">
        <f t="shared" si="43"/>
        <v>0</v>
      </c>
      <c r="BS70" s="147">
        <f t="shared" si="44"/>
        <v>0</v>
      </c>
      <c r="BT70" s="147">
        <f t="shared" si="45"/>
        <v>0</v>
      </c>
      <c r="BU70" s="147">
        <f t="shared" si="46"/>
        <v>0.29133338455920049</v>
      </c>
      <c r="BV70" s="147">
        <f t="shared" si="47"/>
        <v>9.7111128186400178E-2</v>
      </c>
      <c r="BW70" s="147">
        <f t="shared" si="48"/>
        <v>2.5</v>
      </c>
      <c r="CA70" s="150">
        <f t="shared" si="49"/>
        <v>0</v>
      </c>
      <c r="CB70" s="150">
        <f t="shared" si="112"/>
        <v>0</v>
      </c>
      <c r="CC70" s="150">
        <f t="shared" si="113"/>
        <v>0</v>
      </c>
      <c r="CD70" s="150">
        <f t="shared" si="114"/>
        <v>0</v>
      </c>
      <c r="CE70" s="150">
        <f t="shared" si="50"/>
        <v>0</v>
      </c>
      <c r="CI70" s="152">
        <f t="shared" si="51"/>
        <v>0.28560110457846072</v>
      </c>
      <c r="CJ70" s="152">
        <f t="shared" si="52"/>
        <v>0.28560110457846072</v>
      </c>
      <c r="CK70" s="152">
        <f t="shared" si="53"/>
        <v>0.28560110457846072</v>
      </c>
      <c r="CL70" s="152">
        <f t="shared" si="54"/>
        <v>0.28560110457846072</v>
      </c>
      <c r="CM70" s="152">
        <f t="shared" si="55"/>
        <v>0.28560110457846072</v>
      </c>
      <c r="CN70" s="152">
        <f t="shared" si="56"/>
        <v>0.28560110457846072</v>
      </c>
      <c r="CO70" s="152">
        <f t="shared" si="57"/>
        <v>0.28560110457846072</v>
      </c>
      <c r="CP70" s="152">
        <f t="shared" si="58"/>
        <v>0.28560110457846072</v>
      </c>
      <c r="CQ70" s="152">
        <f t="shared" si="59"/>
        <v>0.26601202821514774</v>
      </c>
      <c r="CR70" s="152">
        <f t="shared" si="60"/>
        <v>0.22791802873043646</v>
      </c>
      <c r="CS70" s="152">
        <f t="shared" si="61"/>
        <v>0.1898240292457252</v>
      </c>
      <c r="CT70" s="152">
        <f t="shared" si="62"/>
        <v>0.15173002976101393</v>
      </c>
      <c r="CU70" s="152">
        <f t="shared" si="63"/>
        <v>0.11363603027630272</v>
      </c>
      <c r="CV70" s="152">
        <f t="shared" si="64"/>
        <v>9.1378848205660321E-2</v>
      </c>
      <c r="CW70" s="152">
        <f t="shared" si="65"/>
        <v>9.1378848205660321E-2</v>
      </c>
      <c r="CX70" s="152">
        <f t="shared" si="66"/>
        <v>9.1378848205660321E-2</v>
      </c>
      <c r="CY70" s="152">
        <f t="shared" si="67"/>
        <v>9.1378848205660321E-2</v>
      </c>
      <c r="CZ70" s="152">
        <f t="shared" si="68"/>
        <v>9.1378848205660321E-2</v>
      </c>
      <c r="DA70" s="152">
        <f t="shared" si="69"/>
        <v>9.1378848205660321E-2</v>
      </c>
      <c r="DC70" s="154">
        <f t="shared" si="115"/>
        <v>9.2013593908535238E-2</v>
      </c>
      <c r="DD70" s="154">
        <f t="shared" si="116"/>
        <v>9.2013593908535238E-2</v>
      </c>
      <c r="DE70" s="154">
        <f t="shared" si="117"/>
        <v>9.2013593908535238E-2</v>
      </c>
      <c r="DF70" s="154">
        <f t="shared" si="118"/>
        <v>9.2013593908535238E-2</v>
      </c>
      <c r="DG70" s="154">
        <f t="shared" si="119"/>
        <v>-3.3383059361094324E-10</v>
      </c>
      <c r="DH70" s="154">
        <f t="shared" si="120"/>
        <v>-3.3383059361094324E-10</v>
      </c>
      <c r="DI70" s="154">
        <f t="shared" si="121"/>
        <v>-3.3383059361094324E-10</v>
      </c>
      <c r="DJ70" s="154">
        <f t="shared" si="122"/>
        <v>-3.3383059361094324E-10</v>
      </c>
      <c r="DK70" s="154">
        <f t="shared" si="123"/>
        <v>-3.5656558257340319E-10</v>
      </c>
      <c r="DL70" s="154">
        <f t="shared" si="124"/>
        <v>-4.1099703372192081E-10</v>
      </c>
      <c r="DM70" s="154">
        <f t="shared" si="125"/>
        <v>-4.8504085279564276E-10</v>
      </c>
      <c r="DN70" s="154">
        <f t="shared" si="126"/>
        <v>-5.9162620526144781E-10</v>
      </c>
      <c r="DO70" s="154">
        <f t="shared" si="127"/>
        <v>-7.5824734714164278E-10</v>
      </c>
      <c r="DP70" s="154">
        <f t="shared" si="128"/>
        <v>-9.0759088557607234E-10</v>
      </c>
      <c r="DQ70" s="154">
        <f t="shared" si="129"/>
        <v>-9.0759088557607234E-10</v>
      </c>
      <c r="DR70" s="154">
        <f t="shared" si="130"/>
        <v>-9.0759088557607234E-10</v>
      </c>
      <c r="DS70" s="154">
        <f t="shared" si="131"/>
        <v>-9.0759088557607234E-10</v>
      </c>
      <c r="DT70" s="154">
        <f t="shared" si="132"/>
        <v>-9.0759088557607234E-10</v>
      </c>
      <c r="DU70" s="154">
        <f t="shared" si="133"/>
        <v>-9.0759088557607234E-10</v>
      </c>
      <c r="DW70" s="155">
        <f t="shared" si="70"/>
        <v>-1.1321670517353578E-17</v>
      </c>
      <c r="DX70" s="155">
        <f t="shared" si="71"/>
        <v>9.2410601115258534E-2</v>
      </c>
      <c r="DY70" s="155">
        <f t="shared" si="72"/>
        <v>8.0029928144804474E-2</v>
      </c>
      <c r="DZ70" s="155">
        <f t="shared" si="73"/>
        <v>4.620530055762926E-2</v>
      </c>
      <c r="EA70" s="156">
        <f t="shared" si="74"/>
        <v>-1.1321670517353578E-17</v>
      </c>
      <c r="EB70" s="156">
        <f t="shared" si="75"/>
        <v>9.2410601115258534E-2</v>
      </c>
      <c r="EC70" s="156">
        <f t="shared" si="76"/>
        <v>-8.0029928144804446E-2</v>
      </c>
      <c r="ED70" s="156">
        <f t="shared" si="77"/>
        <v>4.6205300557629309E-2</v>
      </c>
      <c r="EE70" s="156">
        <f t="shared" si="78"/>
        <v>-8.0029928144804474E-2</v>
      </c>
      <c r="EF70" s="156">
        <f t="shared" si="79"/>
        <v>-4.6205300557629253E-2</v>
      </c>
      <c r="EG70" s="156">
        <f t="shared" si="80"/>
        <v>-4.8112090110028218E-17</v>
      </c>
      <c r="EH70" s="156">
        <f t="shared" si="81"/>
        <v>-9.2410601115258534E-2</v>
      </c>
      <c r="EI70" s="156">
        <f t="shared" si="82"/>
        <v>8.0029928144804419E-2</v>
      </c>
      <c r="EJ70" s="156">
        <f t="shared" si="83"/>
        <v>-4.6205300557629364E-2</v>
      </c>
      <c r="EK70" s="156">
        <f t="shared" si="84"/>
        <v>8.0029928144804474E-2</v>
      </c>
      <c r="EL70" s="156">
        <f t="shared" si="85"/>
        <v>4.6205300557629267E-2</v>
      </c>
      <c r="EM70" s="156">
        <f t="shared" si="86"/>
        <v>6.6507299906365539E-17</v>
      </c>
      <c r="EN70" s="156">
        <f t="shared" si="87"/>
        <v>9.2410601115258534E-2</v>
      </c>
      <c r="EO70" s="156">
        <f t="shared" si="88"/>
        <v>-8.0029928144804419E-2</v>
      </c>
      <c r="EP70" s="156">
        <f t="shared" si="89"/>
        <v>4.6205300557629378E-2</v>
      </c>
      <c r="EQ70" s="156">
        <f t="shared" si="90"/>
        <v>-8.0029928144804544E-2</v>
      </c>
      <c r="ER70" s="156">
        <f t="shared" si="91"/>
        <v>-4.6205300557629142E-2</v>
      </c>
      <c r="ES70" s="156">
        <f t="shared" si="92"/>
        <v>8.0029928144804335E-2</v>
      </c>
      <c r="ET70" s="156">
        <f t="shared" si="93"/>
        <v>-4.6205300557629496E-2</v>
      </c>
      <c r="EU70" s="156">
        <f t="shared" si="94"/>
        <v>8.0029928144804446E-2</v>
      </c>
      <c r="EV70" s="156">
        <f t="shared" si="95"/>
        <v>4.6205300557629295E-2</v>
      </c>
      <c r="EW70" s="156">
        <f t="shared" si="96"/>
        <v>6.2259168667995692E-17</v>
      </c>
      <c r="EX70" s="156">
        <f t="shared" si="97"/>
        <v>9.2410601115258534E-2</v>
      </c>
      <c r="EY70" s="156">
        <f t="shared" si="98"/>
        <v>-8.0029928144804419E-2</v>
      </c>
      <c r="EZ70" s="156">
        <f t="shared" si="99"/>
        <v>4.6205300557629336E-2</v>
      </c>
    </row>
    <row r="71" spans="2:156" ht="20.100000000000001" customHeight="1" x14ac:dyDescent="0.2">
      <c r="F71" s="124"/>
      <c r="G71" s="124"/>
      <c r="H71" s="124"/>
      <c r="J71" s="124"/>
      <c r="K71" s="124"/>
      <c r="L71" s="124"/>
      <c r="O71" s="158">
        <v>61</v>
      </c>
      <c r="P71" s="158">
        <f t="shared" si="100"/>
        <v>-2.6092672317315224</v>
      </c>
      <c r="Q71" s="147">
        <f t="shared" si="134"/>
        <v>0.53232542185827048</v>
      </c>
      <c r="R71" s="147">
        <f t="shared" si="4"/>
        <v>165.08655635444325</v>
      </c>
      <c r="S71" s="147">
        <f t="shared" si="5"/>
        <v>143.55352726473325</v>
      </c>
      <c r="T71" s="147">
        <f t="shared" si="6"/>
        <v>179.44190908091656</v>
      </c>
      <c r="U71" s="147">
        <f t="shared" si="7"/>
        <v>1</v>
      </c>
      <c r="V71" s="147">
        <f t="shared" si="8"/>
        <v>0</v>
      </c>
      <c r="W71" s="147">
        <f t="shared" si="9"/>
        <v>8.7226969403147461E-2</v>
      </c>
      <c r="X71" s="147">
        <f t="shared" si="10"/>
        <v>0.10031101481361959</v>
      </c>
      <c r="Y71" s="147">
        <f t="shared" si="11"/>
        <v>8.0248811850895677E-2</v>
      </c>
      <c r="Z71" s="147">
        <f t="shared" si="12"/>
        <v>6.9052513676687548</v>
      </c>
      <c r="AA71" s="147">
        <f t="shared" si="13"/>
        <v>6.9052513676687548</v>
      </c>
      <c r="AB71" s="147">
        <f t="shared" si="14"/>
        <v>6.7335970343881035</v>
      </c>
      <c r="AC71" s="147">
        <f t="shared" si="15"/>
        <v>6.3998804398024483</v>
      </c>
      <c r="AD71" s="147">
        <f t="shared" si="16"/>
        <v>79.595722871143934</v>
      </c>
      <c r="AE71" s="147">
        <f t="shared" si="17"/>
        <v>106.617188456514</v>
      </c>
      <c r="AF71" s="147">
        <f t="shared" si="18"/>
        <v>2.958705453792966</v>
      </c>
      <c r="AG71" s="147">
        <f t="shared" si="19"/>
        <v>3.37726975932725</v>
      </c>
      <c r="AH71" s="147">
        <f t="shared" si="20"/>
        <v>2.5679140064096706</v>
      </c>
      <c r="AI71" s="147">
        <f t="shared" si="21"/>
        <v>9.8639568214617199</v>
      </c>
      <c r="AJ71" s="147">
        <f t="shared" si="22"/>
        <v>10.663956821461721</v>
      </c>
      <c r="AK71" s="147">
        <f t="shared" si="23"/>
        <v>10.910866793715353</v>
      </c>
      <c r="AL71" s="147">
        <f t="shared" si="24"/>
        <v>9.76779444621212</v>
      </c>
      <c r="AM71" s="147">
        <f t="shared" si="102"/>
        <v>93.773823051069783</v>
      </c>
      <c r="AN71" s="147">
        <f t="shared" si="135"/>
        <v>91.651746731616115</v>
      </c>
      <c r="AO71" s="147">
        <f t="shared" si="136"/>
        <v>102.37725676012693</v>
      </c>
      <c r="AP71" s="147">
        <f t="shared" si="26"/>
        <v>3.162820574544682</v>
      </c>
      <c r="AQ71" s="147">
        <f t="shared" si="27"/>
        <v>0.19443674539805003</v>
      </c>
      <c r="AR71" s="147">
        <f t="shared" si="28"/>
        <v>0.1929943173929613</v>
      </c>
      <c r="AS71" s="147">
        <f t="shared" si="29"/>
        <v>0.18342953262104114</v>
      </c>
      <c r="AT71" s="147">
        <f t="shared" si="30"/>
        <v>1.2415602181991697E-2</v>
      </c>
      <c r="AU71" s="147">
        <f t="shared" si="31"/>
        <v>6.1845899451185724E-2</v>
      </c>
      <c r="AV71" s="147">
        <f t="shared" si="32"/>
        <v>5.9552828245800916E-2</v>
      </c>
      <c r="AW71" s="147">
        <f t="shared" si="33"/>
        <v>6.0091716384379594E-2</v>
      </c>
      <c r="AX71" s="147">
        <f t="shared" si="103"/>
        <v>2.6973152116913326E-2</v>
      </c>
      <c r="AY71" s="147">
        <f t="shared" si="104"/>
        <v>2.9869023432156916E-2</v>
      </c>
      <c r="AZ71" s="147">
        <f t="shared" si="105"/>
        <v>2.4111444431010404E-2</v>
      </c>
      <c r="BA71" s="147">
        <f t="shared" si="106"/>
        <v>6.1992213427620561E-2</v>
      </c>
      <c r="BB71" s="147">
        <f t="shared" si="107"/>
        <v>8.7534212482734505E-2</v>
      </c>
      <c r="BC71" s="147">
        <f t="shared" si="34"/>
        <v>1.9370274529483589E-2</v>
      </c>
      <c r="BD71" s="147">
        <f t="shared" si="35"/>
        <v>1.6843716982159637E-2</v>
      </c>
      <c r="BE71" s="147">
        <f t="shared" si="36"/>
        <v>2.1054646227699553E-2</v>
      </c>
      <c r="BF71" s="147">
        <f t="shared" si="37"/>
        <v>0</v>
      </c>
      <c r="BG71" s="147">
        <f t="shared" si="38"/>
        <v>0</v>
      </c>
      <c r="BH71" s="147">
        <f t="shared" si="39"/>
        <v>0</v>
      </c>
      <c r="BI71" s="147">
        <f t="shared" si="108"/>
        <v>4.6343426646396915E-2</v>
      </c>
      <c r="BJ71" s="147">
        <f t="shared" si="109"/>
        <v>4.6712740414316556E-2</v>
      </c>
      <c r="BK71" s="147">
        <f t="shared" si="110"/>
        <v>4.5166090658709954E-2</v>
      </c>
      <c r="BL71" s="147">
        <f t="shared" si="40"/>
        <v>7.6506767147184114</v>
      </c>
      <c r="BM71" s="147">
        <f t="shared" si="41"/>
        <v>6.7057786546769984</v>
      </c>
      <c r="BN71" s="147">
        <f t="shared" si="42"/>
        <v>8.1046895335206663</v>
      </c>
      <c r="BO71" s="150">
        <f t="shared" si="111"/>
        <v>2.1477131933299717E-3</v>
      </c>
      <c r="BP71" s="150">
        <f t="shared" si="111"/>
        <v>2.1820801170153231E-3</v>
      </c>
      <c r="BQ71" s="150">
        <f t="shared" si="111"/>
        <v>2.0399757453908067E-3</v>
      </c>
      <c r="BR71" s="147">
        <f t="shared" si="43"/>
        <v>0</v>
      </c>
      <c r="BS71" s="147">
        <f t="shared" si="44"/>
        <v>0</v>
      </c>
      <c r="BT71" s="147">
        <f t="shared" si="45"/>
        <v>0</v>
      </c>
      <c r="BU71" s="147">
        <f t="shared" si="46"/>
        <v>0.2957257381499559</v>
      </c>
      <c r="BV71" s="147">
        <f t="shared" si="47"/>
        <v>9.8575246049985299E-2</v>
      </c>
      <c r="BW71" s="147">
        <f t="shared" si="48"/>
        <v>2.5</v>
      </c>
      <c r="CA71" s="150">
        <f t="shared" si="49"/>
        <v>0</v>
      </c>
      <c r="CB71" s="150">
        <f t="shared" si="112"/>
        <v>0</v>
      </c>
      <c r="CC71" s="150">
        <f t="shared" si="113"/>
        <v>0</v>
      </c>
      <c r="CD71" s="150">
        <f t="shared" si="114"/>
        <v>0</v>
      </c>
      <c r="CE71" s="150">
        <f t="shared" si="50"/>
        <v>0</v>
      </c>
      <c r="CI71" s="152">
        <f t="shared" si="51"/>
        <v>0.28999345816921601</v>
      </c>
      <c r="CJ71" s="152">
        <f t="shared" si="52"/>
        <v>0.28999345816921601</v>
      </c>
      <c r="CK71" s="152">
        <f t="shared" si="53"/>
        <v>0.28999345816921601</v>
      </c>
      <c r="CL71" s="152">
        <f t="shared" si="54"/>
        <v>0.28999345816921601</v>
      </c>
      <c r="CM71" s="152">
        <f t="shared" si="55"/>
        <v>0.28999345816921601</v>
      </c>
      <c r="CN71" s="152">
        <f t="shared" si="56"/>
        <v>0.28999345816921601</v>
      </c>
      <c r="CO71" s="152">
        <f t="shared" si="57"/>
        <v>0.28999345816921601</v>
      </c>
      <c r="CP71" s="152">
        <f t="shared" si="58"/>
        <v>0.28999345816921601</v>
      </c>
      <c r="CQ71" s="152">
        <f t="shared" si="59"/>
        <v>0.27010904267051988</v>
      </c>
      <c r="CR71" s="152">
        <f t="shared" si="60"/>
        <v>0.23144071039632738</v>
      </c>
      <c r="CS71" s="152">
        <f t="shared" si="61"/>
        <v>0.19277237812213482</v>
      </c>
      <c r="CT71" s="152">
        <f t="shared" si="62"/>
        <v>0.15410404584794227</v>
      </c>
      <c r="CU71" s="152">
        <f t="shared" si="63"/>
        <v>0.11543571357374979</v>
      </c>
      <c r="CV71" s="152">
        <f t="shared" si="64"/>
        <v>9.2842966069245414E-2</v>
      </c>
      <c r="CW71" s="152">
        <f t="shared" si="65"/>
        <v>9.2842966069245414E-2</v>
      </c>
      <c r="CX71" s="152">
        <f t="shared" si="66"/>
        <v>9.2842966069245414E-2</v>
      </c>
      <c r="CY71" s="152">
        <f t="shared" si="67"/>
        <v>9.2842966069245414E-2</v>
      </c>
      <c r="CZ71" s="152">
        <f t="shared" si="68"/>
        <v>9.2842966069245414E-2</v>
      </c>
      <c r="DA71" s="152">
        <f t="shared" si="69"/>
        <v>9.2842966069245414E-2</v>
      </c>
      <c r="DC71" s="154">
        <f t="shared" si="115"/>
        <v>9.3934709469806074E-2</v>
      </c>
      <c r="DD71" s="154">
        <f t="shared" si="116"/>
        <v>9.3934709469806074E-2</v>
      </c>
      <c r="DE71" s="154">
        <f t="shared" si="117"/>
        <v>9.3934709469806074E-2</v>
      </c>
      <c r="DF71" s="154">
        <f t="shared" si="118"/>
        <v>9.3934709469806074E-2</v>
      </c>
      <c r="DG71" s="154">
        <f t="shared" si="119"/>
        <v>-3.3055154918641512E-10</v>
      </c>
      <c r="DH71" s="154">
        <f t="shared" si="120"/>
        <v>-3.3055154918641512E-10</v>
      </c>
      <c r="DI71" s="154">
        <f t="shared" si="121"/>
        <v>-3.3055154918641512E-10</v>
      </c>
      <c r="DJ71" s="154">
        <f t="shared" si="122"/>
        <v>-3.3055154918641512E-10</v>
      </c>
      <c r="DK71" s="154">
        <f t="shared" si="123"/>
        <v>-3.5307609574928399E-10</v>
      </c>
      <c r="DL71" s="154">
        <f t="shared" si="124"/>
        <v>-4.0701038544078034E-10</v>
      </c>
      <c r="DM71" s="154">
        <f t="shared" si="125"/>
        <v>-4.8039302735599967E-10</v>
      </c>
      <c r="DN71" s="154">
        <f t="shared" si="126"/>
        <v>-5.8605723001644953E-10</v>
      </c>
      <c r="DO71" s="154">
        <f t="shared" si="127"/>
        <v>-7.5131078363189739E-10</v>
      </c>
      <c r="DP71" s="154">
        <f t="shared" si="128"/>
        <v>-8.9950365727696693E-10</v>
      </c>
      <c r="DQ71" s="154">
        <f t="shared" si="129"/>
        <v>-8.9950365727696693E-10</v>
      </c>
      <c r="DR71" s="154">
        <f t="shared" si="130"/>
        <v>-8.9950365727696693E-10</v>
      </c>
      <c r="DS71" s="154">
        <f t="shared" si="131"/>
        <v>-8.9950365727696693E-10</v>
      </c>
      <c r="DT71" s="154">
        <f t="shared" si="132"/>
        <v>-8.9950365727696693E-10</v>
      </c>
      <c r="DU71" s="154">
        <f t="shared" si="133"/>
        <v>-8.9950365727696693E-10</v>
      </c>
      <c r="DW71" s="155">
        <f t="shared" si="70"/>
        <v>-2.4262589674649013E-3</v>
      </c>
      <c r="DX71" s="155">
        <f t="shared" si="71"/>
        <v>9.2655091823076199E-2</v>
      </c>
      <c r="DY71" s="155">
        <f t="shared" si="72"/>
        <v>7.9861695586636805E-2</v>
      </c>
      <c r="DZ71" s="155">
        <f t="shared" si="73"/>
        <v>4.7042133788203544E-2</v>
      </c>
      <c r="EA71" s="156">
        <f t="shared" si="74"/>
        <v>-2.4262589674649013E-3</v>
      </c>
      <c r="EB71" s="156">
        <f t="shared" si="75"/>
        <v>9.2655091823076199E-2</v>
      </c>
      <c r="EC71" s="156">
        <f t="shared" si="76"/>
        <v>-8.2214242963908696E-2</v>
      </c>
      <c r="ED71" s="156">
        <f t="shared" si="77"/>
        <v>4.2798025973066534E-2</v>
      </c>
      <c r="EE71" s="156">
        <f t="shared" si="78"/>
        <v>-7.7290252852880353E-2</v>
      </c>
      <c r="EF71" s="156">
        <f t="shared" si="79"/>
        <v>-5.1157302384485709E-2</v>
      </c>
      <c r="EG71" s="156">
        <f t="shared" si="80"/>
        <v>7.2721266952121468E-3</v>
      </c>
      <c r="EH71" s="156">
        <f t="shared" si="81"/>
        <v>-9.2401130656765612E-2</v>
      </c>
      <c r="EI71" s="156">
        <f t="shared" si="82"/>
        <v>8.4341446815858478E-2</v>
      </c>
      <c r="EJ71" s="156">
        <f t="shared" si="83"/>
        <v>-3.84366117435916E-2</v>
      </c>
      <c r="EK71" s="156">
        <f t="shared" si="84"/>
        <v>7.4506962908433796E-2</v>
      </c>
      <c r="EL71" s="156">
        <f t="shared" si="85"/>
        <v>5.5132252370832427E-2</v>
      </c>
      <c r="EM71" s="156">
        <f t="shared" si="86"/>
        <v>-1.2098062029167092E-2</v>
      </c>
      <c r="EN71" s="156">
        <f t="shared" si="87"/>
        <v>9.1893904414048669E-2</v>
      </c>
      <c r="EO71" s="156">
        <f t="shared" si="88"/>
        <v>-8.6237476624588028E-2</v>
      </c>
      <c r="EP71" s="156">
        <f t="shared" si="89"/>
        <v>3.3969845433023678E-2</v>
      </c>
      <c r="EQ71" s="156">
        <f t="shared" si="90"/>
        <v>-7.1519454557570569E-2</v>
      </c>
      <c r="ER71" s="156">
        <f t="shared" si="91"/>
        <v>-5.895608868562674E-2</v>
      </c>
      <c r="ES71" s="156">
        <f t="shared" si="92"/>
        <v>8.7897135504183127E-2</v>
      </c>
      <c r="ET71" s="156">
        <f t="shared" si="93"/>
        <v>-2.9409970137338766E-2</v>
      </c>
      <c r="EU71" s="156">
        <f t="shared" si="94"/>
        <v>6.8335916353021581E-2</v>
      </c>
      <c r="EV71" s="156">
        <f t="shared" si="95"/>
        <v>6.2618330459320956E-2</v>
      </c>
      <c r="EW71" s="156">
        <f t="shared" si="96"/>
        <v>-2.1637316191595399E-2</v>
      </c>
      <c r="EX71" s="156">
        <f t="shared" si="97"/>
        <v>9.0125908158225021E-2</v>
      </c>
      <c r="EY71" s="156">
        <f t="shared" si="98"/>
        <v>-8.9315874445016138E-2</v>
      </c>
      <c r="EZ71" s="156">
        <f t="shared" si="99"/>
        <v>2.4769484157769597E-2</v>
      </c>
    </row>
    <row r="72" spans="2:156" ht="20.100000000000001" customHeight="1" x14ac:dyDescent="0.2">
      <c r="O72" s="158">
        <v>62</v>
      </c>
      <c r="P72" s="158">
        <f t="shared" si="100"/>
        <v>-2.6005405854715509</v>
      </c>
      <c r="Q72" s="147">
        <f t="shared" si="134"/>
        <v>0.54105206811824214</v>
      </c>
      <c r="R72" s="147">
        <f t="shared" si="4"/>
        <v>167.5259810555556</v>
      </c>
      <c r="S72" s="147">
        <f t="shared" si="5"/>
        <v>145.67476613526574</v>
      </c>
      <c r="T72" s="147">
        <f t="shared" si="6"/>
        <v>182.09345766908217</v>
      </c>
      <c r="U72" s="147">
        <f t="shared" si="7"/>
        <v>1</v>
      </c>
      <c r="V72" s="147">
        <f t="shared" si="8"/>
        <v>0</v>
      </c>
      <c r="W72" s="147">
        <f t="shared" si="9"/>
        <v>8.5956816424937799E-2</v>
      </c>
      <c r="X72" s="147">
        <f t="shared" si="10"/>
        <v>9.8850338888678474E-2</v>
      </c>
      <c r="Y72" s="147">
        <f t="shared" si="11"/>
        <v>7.9080271110942776E-2</v>
      </c>
      <c r="Z72" s="147">
        <f t="shared" si="12"/>
        <v>7.0265539023494865</v>
      </c>
      <c r="AA72" s="147">
        <f t="shared" si="13"/>
        <v>7.0265539023494865</v>
      </c>
      <c r="AB72" s="147">
        <f t="shared" si="14"/>
        <v>6.854024795579658</v>
      </c>
      <c r="AC72" s="147">
        <f t="shared" si="15"/>
        <v>6.5143398096344995</v>
      </c>
      <c r="AD72" s="147">
        <f t="shared" si="16"/>
        <v>81.415255194411415</v>
      </c>
      <c r="AE72" s="147">
        <f t="shared" si="17"/>
        <v>108.97839763405291</v>
      </c>
      <c r="AF72" s="147">
        <f t="shared" si="18"/>
        <v>2.967767120893769</v>
      </c>
      <c r="AG72" s="147">
        <f t="shared" si="19"/>
        <v>3.3876133689722718</v>
      </c>
      <c r="AH72" s="147">
        <f t="shared" si="20"/>
        <v>2.5757787912735179</v>
      </c>
      <c r="AI72" s="147">
        <f t="shared" si="21"/>
        <v>9.9943210232432556</v>
      </c>
      <c r="AJ72" s="147">
        <f t="shared" si="22"/>
        <v>10.794321023243256</v>
      </c>
      <c r="AK72" s="147">
        <f t="shared" si="23"/>
        <v>11.04163816455193</v>
      </c>
      <c r="AL72" s="147">
        <f t="shared" si="24"/>
        <v>9.8901186009080178</v>
      </c>
      <c r="AM72" s="147">
        <f t="shared" si="102"/>
        <v>92.641306280099911</v>
      </c>
      <c r="AN72" s="147">
        <f t="shared" si="135"/>
        <v>90.566271516702983</v>
      </c>
      <c r="AO72" s="147">
        <f t="shared" si="136"/>
        <v>101.11102205672128</v>
      </c>
      <c r="AP72" s="147">
        <f t="shared" si="26"/>
        <v>3.236376517299969</v>
      </c>
      <c r="AQ72" s="147">
        <f t="shared" si="27"/>
        <v>0.19791417088432092</v>
      </c>
      <c r="AR72" s="147">
        <f t="shared" si="28"/>
        <v>0.19644594561597967</v>
      </c>
      <c r="AS72" s="147">
        <f t="shared" si="29"/>
        <v>0.18671009839252298</v>
      </c>
      <c r="AT72" s="147">
        <f t="shared" si="30"/>
        <v>1.286366984965215E-2</v>
      </c>
      <c r="AU72" s="147">
        <f t="shared" si="31"/>
        <v>6.3303985745206709E-2</v>
      </c>
      <c r="AV72" s="147">
        <f t="shared" si="32"/>
        <v>6.0971268542420798E-2</v>
      </c>
      <c r="AW72" s="147">
        <f t="shared" si="33"/>
        <v>6.1490314986521188E-2</v>
      </c>
      <c r="AX72" s="147">
        <f t="shared" si="103"/>
        <v>2.7207045623558808E-2</v>
      </c>
      <c r="AY72" s="147">
        <f t="shared" si="104"/>
        <v>3.0135153033068889E-2</v>
      </c>
      <c r="AZ72" s="147">
        <f t="shared" si="105"/>
        <v>2.4313354114474349E-2</v>
      </c>
      <c r="BA72" s="147">
        <f t="shared" si="106"/>
        <v>6.2822122610130871E-2</v>
      </c>
      <c r="BB72" s="147">
        <f t="shared" si="107"/>
        <v>8.9359045806040094E-2</v>
      </c>
      <c r="BC72" s="147">
        <f t="shared" si="34"/>
        <v>1.9269967515709589E-2</v>
      </c>
      <c r="BD72" s="147">
        <f t="shared" si="35"/>
        <v>1.6756493491921376E-2</v>
      </c>
      <c r="BE72" s="147">
        <f t="shared" si="36"/>
        <v>2.0945616864901723E-2</v>
      </c>
      <c r="BF72" s="147">
        <f t="shared" si="37"/>
        <v>0</v>
      </c>
      <c r="BG72" s="147">
        <f t="shared" si="38"/>
        <v>0</v>
      </c>
      <c r="BH72" s="147">
        <f t="shared" si="39"/>
        <v>0</v>
      </c>
      <c r="BI72" s="147">
        <f t="shared" si="108"/>
        <v>4.64770131392684E-2</v>
      </c>
      <c r="BJ72" s="147">
        <f t="shared" si="109"/>
        <v>4.6891646524990269E-2</v>
      </c>
      <c r="BK72" s="147">
        <f t="shared" si="110"/>
        <v>4.5258970979376076E-2</v>
      </c>
      <c r="BL72" s="147">
        <f t="shared" si="40"/>
        <v>7.7861072226878871</v>
      </c>
      <c r="BM72" s="147">
        <f t="shared" si="41"/>
        <v>6.8309296412255041</v>
      </c>
      <c r="BN72" s="147">
        <f t="shared" si="42"/>
        <v>8.241362516179235</v>
      </c>
      <c r="BO72" s="150">
        <f t="shared" si="111"/>
        <v>2.1601127503477276E-3</v>
      </c>
      <c r="BP72" s="150">
        <f t="shared" si="111"/>
        <v>2.1988265138246318E-3</v>
      </c>
      <c r="BQ72" s="150">
        <f t="shared" si="111"/>
        <v>2.0483744541120058E-3</v>
      </c>
      <c r="BR72" s="147">
        <f t="shared" si="43"/>
        <v>0</v>
      </c>
      <c r="BS72" s="147">
        <f t="shared" si="44"/>
        <v>0</v>
      </c>
      <c r="BT72" s="147">
        <f t="shared" si="45"/>
        <v>0</v>
      </c>
      <c r="BU72" s="147">
        <f t="shared" si="46"/>
        <v>0.30009557108080237</v>
      </c>
      <c r="BV72" s="147">
        <f t="shared" si="47"/>
        <v>0.10003185702693412</v>
      </c>
      <c r="BW72" s="147">
        <f t="shared" si="48"/>
        <v>2.5</v>
      </c>
      <c r="CA72" s="150">
        <f t="shared" si="49"/>
        <v>0</v>
      </c>
      <c r="CB72" s="150">
        <f t="shared" si="112"/>
        <v>0</v>
      </c>
      <c r="CC72" s="150">
        <f t="shared" si="113"/>
        <v>0</v>
      </c>
      <c r="CD72" s="150">
        <f t="shared" si="114"/>
        <v>0</v>
      </c>
      <c r="CE72" s="150">
        <f t="shared" si="50"/>
        <v>0</v>
      </c>
      <c r="CI72" s="152">
        <f t="shared" si="51"/>
        <v>0.29436329110006249</v>
      </c>
      <c r="CJ72" s="152">
        <f t="shared" si="52"/>
        <v>0.29436329110006249</v>
      </c>
      <c r="CK72" s="152">
        <f t="shared" si="53"/>
        <v>0.29436329110006249</v>
      </c>
      <c r="CL72" s="152">
        <f t="shared" si="54"/>
        <v>0.29436329110006249</v>
      </c>
      <c r="CM72" s="152">
        <f t="shared" si="55"/>
        <v>0.29436329110006249</v>
      </c>
      <c r="CN72" s="152">
        <f t="shared" si="56"/>
        <v>0.29436329110006249</v>
      </c>
      <c r="CO72" s="152">
        <f t="shared" si="57"/>
        <v>0.29436329110006249</v>
      </c>
      <c r="CP72" s="152">
        <f t="shared" si="58"/>
        <v>0.29436329110006249</v>
      </c>
      <c r="CQ72" s="152">
        <f t="shared" si="59"/>
        <v>0.27418505074120902</v>
      </c>
      <c r="CR72" s="152">
        <f t="shared" si="60"/>
        <v>0.23494533042074842</v>
      </c>
      <c r="CS72" s="152">
        <f t="shared" si="61"/>
        <v>0.19570561010028784</v>
      </c>
      <c r="CT72" s="152">
        <f t="shared" si="62"/>
        <v>0.15646588977982726</v>
      </c>
      <c r="CU72" s="152">
        <f t="shared" si="63"/>
        <v>0.11722616945936673</v>
      </c>
      <c r="CV72" s="152">
        <f t="shared" si="64"/>
        <v>9.4299577046194252E-2</v>
      </c>
      <c r="CW72" s="152">
        <f t="shared" si="65"/>
        <v>9.4299577046194252E-2</v>
      </c>
      <c r="CX72" s="152">
        <f t="shared" si="66"/>
        <v>9.4299577046194252E-2</v>
      </c>
      <c r="CY72" s="152">
        <f t="shared" si="67"/>
        <v>9.4299577046194252E-2</v>
      </c>
      <c r="CZ72" s="152">
        <f t="shared" si="68"/>
        <v>9.4299577046194252E-2</v>
      </c>
      <c r="DA72" s="152">
        <f t="shared" si="69"/>
        <v>9.4299577046194252E-2</v>
      </c>
      <c r="DC72" s="154">
        <f t="shared" si="115"/>
        <v>9.5851279819081633E-2</v>
      </c>
      <c r="DD72" s="154">
        <f t="shared" si="116"/>
        <v>9.5851279819081633E-2</v>
      </c>
      <c r="DE72" s="154">
        <f t="shared" si="117"/>
        <v>9.5851279819081633E-2</v>
      </c>
      <c r="DF72" s="154">
        <f t="shared" si="118"/>
        <v>9.5851279819081633E-2</v>
      </c>
      <c r="DG72" s="154">
        <f t="shared" si="119"/>
        <v>-3.2735265307380779E-10</v>
      </c>
      <c r="DH72" s="154">
        <f t="shared" si="120"/>
        <v>-3.2735265307380779E-10</v>
      </c>
      <c r="DI72" s="154">
        <f t="shared" si="121"/>
        <v>-3.2735265307380779E-10</v>
      </c>
      <c r="DJ72" s="154">
        <f t="shared" si="122"/>
        <v>-3.2735265307380779E-10</v>
      </c>
      <c r="DK72" s="154">
        <f t="shared" si="123"/>
        <v>-3.4967165617973194E-10</v>
      </c>
      <c r="DL72" s="154">
        <f t="shared" si="124"/>
        <v>-4.03120231662284E-10</v>
      </c>
      <c r="DM72" s="154">
        <f t="shared" si="125"/>
        <v>-4.7585663721122051E-10</v>
      </c>
      <c r="DN72" s="154">
        <f t="shared" si="126"/>
        <v>-5.8061994162150907E-10</v>
      </c>
      <c r="DO72" s="154">
        <f t="shared" si="127"/>
        <v>-7.4453467226801264E-10</v>
      </c>
      <c r="DP72" s="154">
        <f t="shared" si="128"/>
        <v>-8.9159976002541871E-10</v>
      </c>
      <c r="DQ72" s="154">
        <f t="shared" si="129"/>
        <v>-8.9159976002541871E-10</v>
      </c>
      <c r="DR72" s="154">
        <f t="shared" si="130"/>
        <v>-8.9159976002541871E-10</v>
      </c>
      <c r="DS72" s="154">
        <f t="shared" si="131"/>
        <v>-8.9159976002541871E-10</v>
      </c>
      <c r="DT72" s="154">
        <f t="shared" si="132"/>
        <v>-8.9159976002541871E-10</v>
      </c>
      <c r="DU72" s="154">
        <f t="shared" si="133"/>
        <v>-8.9159976002541871E-10</v>
      </c>
      <c r="DW72" s="155">
        <f t="shared" si="70"/>
        <v>-4.8648378519189715E-3</v>
      </c>
      <c r="DX72" s="155">
        <f t="shared" si="71"/>
        <v>9.282663601609964E-2</v>
      </c>
      <c r="DY72" s="155">
        <f t="shared" si="72"/>
        <v>7.9677151794566609E-2</v>
      </c>
      <c r="DZ72" s="155">
        <f t="shared" si="73"/>
        <v>4.7874862749636191E-2</v>
      </c>
      <c r="EA72" s="156">
        <f t="shared" si="74"/>
        <v>-4.8648378519189715E-3</v>
      </c>
      <c r="EB72" s="156">
        <f t="shared" si="75"/>
        <v>9.282663601609964E-2</v>
      </c>
      <c r="EC72" s="156">
        <f t="shared" si="76"/>
        <v>-8.4244957852647323E-2</v>
      </c>
      <c r="ED72" s="156">
        <f t="shared" si="77"/>
        <v>3.9284069007634481E-2</v>
      </c>
      <c r="EE72" s="156">
        <f t="shared" si="78"/>
        <v>-7.4236386187908718E-2</v>
      </c>
      <c r="EF72" s="156">
        <f t="shared" si="79"/>
        <v>-5.5941129476893697E-2</v>
      </c>
      <c r="EG72" s="156">
        <f t="shared" si="80"/>
        <v>1.4541213374218622E-2</v>
      </c>
      <c r="EH72" s="156">
        <f t="shared" si="81"/>
        <v>-9.1809607966684817E-2</v>
      </c>
      <c r="EI72" s="156">
        <f t="shared" si="82"/>
        <v>8.7889758523103587E-2</v>
      </c>
      <c r="EJ72" s="156">
        <f t="shared" si="83"/>
        <v>-3.026287078486525E-2</v>
      </c>
      <c r="EK72" s="156">
        <f t="shared" si="84"/>
        <v>6.798227119921342E-2</v>
      </c>
      <c r="EL72" s="156">
        <f t="shared" si="85"/>
        <v>6.3394493483168612E-2</v>
      </c>
      <c r="EM72" s="156">
        <f t="shared" si="86"/>
        <v>-2.4058272319845544E-2</v>
      </c>
      <c r="EN72" s="156">
        <f t="shared" si="87"/>
        <v>8.9786694639991421E-2</v>
      </c>
      <c r="EO72" s="156">
        <f t="shared" si="88"/>
        <v>-9.0571620607066403E-2</v>
      </c>
      <c r="EP72" s="156">
        <f t="shared" si="89"/>
        <v>2.0910106216863976E-2</v>
      </c>
      <c r="EQ72" s="156">
        <f t="shared" si="90"/>
        <v>-6.0983328221054886E-2</v>
      </c>
      <c r="ER72" s="156">
        <f t="shared" si="91"/>
        <v>-7.0153294152691087E-2</v>
      </c>
      <c r="ES72" s="156">
        <f t="shared" si="92"/>
        <v>9.226116106232804E-2</v>
      </c>
      <c r="ET72" s="156">
        <f t="shared" si="93"/>
        <v>-1.1328246149429974E-2</v>
      </c>
      <c r="EU72" s="156">
        <f t="shared" si="94"/>
        <v>5.3316239137324431E-2</v>
      </c>
      <c r="EV72" s="156">
        <f t="shared" si="95"/>
        <v>7.6143480650956219E-2</v>
      </c>
      <c r="EW72" s="156">
        <f t="shared" si="96"/>
        <v>-4.2200244842996268E-2</v>
      </c>
      <c r="EX72" s="156">
        <f t="shared" si="97"/>
        <v>8.2822643863753098E-2</v>
      </c>
      <c r="EY72" s="156">
        <f t="shared" si="98"/>
        <v>-9.2939868930101643E-2</v>
      </c>
      <c r="EZ72" s="156">
        <f t="shared" si="99"/>
        <v>1.6222714465949951E-3</v>
      </c>
    </row>
    <row r="73" spans="2:156" ht="20.100000000000001" customHeight="1" x14ac:dyDescent="0.2">
      <c r="O73" s="158">
        <v>63</v>
      </c>
      <c r="P73" s="158">
        <f t="shared" si="100"/>
        <v>-2.5918139392115793</v>
      </c>
      <c r="Q73" s="147">
        <f t="shared" si="134"/>
        <v>0.5497787143782138</v>
      </c>
      <c r="R73" s="147">
        <f t="shared" si="4"/>
        <v>169.95264800460737</v>
      </c>
      <c r="S73" s="147">
        <f t="shared" si="5"/>
        <v>147.78491130835422</v>
      </c>
      <c r="T73" s="147">
        <f t="shared" si="6"/>
        <v>184.73113913544279</v>
      </c>
      <c r="U73" s="147">
        <f t="shared" si="7"/>
        <v>1</v>
      </c>
      <c r="V73" s="147">
        <f t="shared" si="8"/>
        <v>0</v>
      </c>
      <c r="W73" s="147">
        <f t="shared" si="9"/>
        <v>8.4729483000521535E-2</v>
      </c>
      <c r="X73" s="147">
        <f t="shared" si="10"/>
        <v>9.7438905450599772E-2</v>
      </c>
      <c r="Y73" s="147">
        <f t="shared" si="11"/>
        <v>7.7951124360479809E-2</v>
      </c>
      <c r="Z73" s="147">
        <f t="shared" si="12"/>
        <v>7.1478122503083021</v>
      </c>
      <c r="AA73" s="147">
        <f t="shared" si="13"/>
        <v>7.1478122503083021</v>
      </c>
      <c r="AB73" s="147">
        <f t="shared" si="14"/>
        <v>6.9744274480248922</v>
      </c>
      <c r="AC73" s="147">
        <f t="shared" si="15"/>
        <v>6.6287753151079283</v>
      </c>
      <c r="AD73" s="147">
        <f t="shared" si="16"/>
        <v>83.238578794106033</v>
      </c>
      <c r="AE73" s="147">
        <f t="shared" si="17"/>
        <v>111.34327943783023</v>
      </c>
      <c r="AF73" s="147">
        <f t="shared" si="18"/>
        <v>2.9767813971068451</v>
      </c>
      <c r="AG73" s="147">
        <f t="shared" si="19"/>
        <v>3.3979028834008265</v>
      </c>
      <c r="AH73" s="147">
        <f t="shared" si="20"/>
        <v>2.5836024447282844</v>
      </c>
      <c r="AI73" s="147">
        <f t="shared" si="21"/>
        <v>10.124593647415146</v>
      </c>
      <c r="AJ73" s="147">
        <f t="shared" si="22"/>
        <v>10.924593647415147</v>
      </c>
      <c r="AK73" s="147">
        <f t="shared" si="23"/>
        <v>11.172330331425719</v>
      </c>
      <c r="AL73" s="147">
        <f t="shared" si="24"/>
        <v>10.012377759836212</v>
      </c>
      <c r="AM73" s="147">
        <f t="shared" si="102"/>
        <v>91.536585457950522</v>
      </c>
      <c r="AN73" s="147">
        <f t="shared" si="135"/>
        <v>89.506841485628399</v>
      </c>
      <c r="AO73" s="147">
        <f t="shared" si="136"/>
        <v>99.87637542117254</v>
      </c>
      <c r="AP73" s="147">
        <f t="shared" si="26"/>
        <v>3.310112263281769</v>
      </c>
      <c r="AQ73" s="147">
        <f t="shared" si="27"/>
        <v>0.20139087134013772</v>
      </c>
      <c r="AR73" s="147">
        <f t="shared" si="28"/>
        <v>0.19989685418717865</v>
      </c>
      <c r="AS73" s="147">
        <f t="shared" si="29"/>
        <v>0.18998998017807889</v>
      </c>
      <c r="AT73" s="147">
        <f t="shared" si="30"/>
        <v>1.331958410464339E-2</v>
      </c>
      <c r="AU73" s="147">
        <f t="shared" si="31"/>
        <v>6.4765969690947348E-2</v>
      </c>
      <c r="AV73" s="147">
        <f t="shared" si="32"/>
        <v>6.2393701868029429E-2</v>
      </c>
      <c r="AW73" s="147">
        <f t="shared" si="33"/>
        <v>6.2892197546187786E-2</v>
      </c>
      <c r="AX73" s="147">
        <f t="shared" si="103"/>
        <v>2.7437935849188588E-2</v>
      </c>
      <c r="AY73" s="147">
        <f t="shared" si="104"/>
        <v>3.039787032230953E-2</v>
      </c>
      <c r="AZ73" s="147">
        <f t="shared" si="105"/>
        <v>2.4512587770659216E-2</v>
      </c>
      <c r="BA73" s="147">
        <f t="shared" si="106"/>
        <v>6.3647145269417352E-2</v>
      </c>
      <c r="BB73" s="147">
        <f t="shared" si="107"/>
        <v>9.1185908347781577E-2</v>
      </c>
      <c r="BC73" s="147">
        <f t="shared" si="34"/>
        <v>1.9168193019302549E-2</v>
      </c>
      <c r="BD73" s="147">
        <f t="shared" si="35"/>
        <v>1.6667993929828304E-2</v>
      </c>
      <c r="BE73" s="147">
        <f t="shared" si="36"/>
        <v>2.0834992412285383E-2</v>
      </c>
      <c r="BF73" s="147">
        <f t="shared" si="37"/>
        <v>0</v>
      </c>
      <c r="BG73" s="147">
        <f t="shared" si="38"/>
        <v>0</v>
      </c>
      <c r="BH73" s="147">
        <f t="shared" si="39"/>
        <v>0</v>
      </c>
      <c r="BI73" s="147">
        <f t="shared" si="108"/>
        <v>4.6606128868491137E-2</v>
      </c>
      <c r="BJ73" s="147">
        <f t="shared" si="109"/>
        <v>4.7065864252137837E-2</v>
      </c>
      <c r="BK73" s="147">
        <f t="shared" si="110"/>
        <v>4.5347580182944602E-2</v>
      </c>
      <c r="BL73" s="147">
        <f t="shared" si="40"/>
        <v>7.9208350144440445</v>
      </c>
      <c r="BM73" s="147">
        <f t="shared" si="41"/>
        <v>6.9556245741532301</v>
      </c>
      <c r="BN73" s="147">
        <f t="shared" si="42"/>
        <v>8.377110144231187</v>
      </c>
      <c r="BO73" s="150">
        <f t="shared" si="111"/>
        <v>2.1721312481064029E-3</v>
      </c>
      <c r="BP73" s="150">
        <f t="shared" si="111"/>
        <v>2.2151955778006664E-3</v>
      </c>
      <c r="BQ73" s="150">
        <f t="shared" si="111"/>
        <v>2.0564030284485899E-3</v>
      </c>
      <c r="BR73" s="147">
        <f t="shared" si="43"/>
        <v>0</v>
      </c>
      <c r="BS73" s="147">
        <f t="shared" si="44"/>
        <v>0</v>
      </c>
      <c r="BT73" s="147">
        <f t="shared" si="45"/>
        <v>0</v>
      </c>
      <c r="BU73" s="147">
        <f t="shared" si="46"/>
        <v>0.30444255057204378</v>
      </c>
      <c r="BV73" s="147">
        <f t="shared" si="47"/>
        <v>0.10148085019068125</v>
      </c>
      <c r="BW73" s="147">
        <f t="shared" si="48"/>
        <v>2.5</v>
      </c>
      <c r="CA73" s="150">
        <f t="shared" si="49"/>
        <v>0</v>
      </c>
      <c r="CB73" s="150">
        <f t="shared" si="112"/>
        <v>0</v>
      </c>
      <c r="CC73" s="150">
        <f t="shared" si="113"/>
        <v>0</v>
      </c>
      <c r="CD73" s="150">
        <f t="shared" si="114"/>
        <v>0</v>
      </c>
      <c r="CE73" s="150">
        <f t="shared" si="50"/>
        <v>0</v>
      </c>
      <c r="CI73" s="152">
        <f t="shared" si="51"/>
        <v>0.29871027059130389</v>
      </c>
      <c r="CJ73" s="152">
        <f t="shared" si="52"/>
        <v>0.29871027059130389</v>
      </c>
      <c r="CK73" s="152">
        <f t="shared" si="53"/>
        <v>0.29871027059130389</v>
      </c>
      <c r="CL73" s="152">
        <f t="shared" si="54"/>
        <v>0.29871027059130389</v>
      </c>
      <c r="CM73" s="152">
        <f t="shared" si="55"/>
        <v>0.29871027059130389</v>
      </c>
      <c r="CN73" s="152">
        <f t="shared" si="56"/>
        <v>0.29871027059130389</v>
      </c>
      <c r="CO73" s="152">
        <f t="shared" si="57"/>
        <v>0.29871027059130389</v>
      </c>
      <c r="CP73" s="152">
        <f t="shared" si="58"/>
        <v>0.29871027059130389</v>
      </c>
      <c r="CQ73" s="152">
        <f t="shared" si="59"/>
        <v>0.27823974202341961</v>
      </c>
      <c r="CR73" s="152">
        <f t="shared" si="60"/>
        <v>0.23843162191331618</v>
      </c>
      <c r="CS73" s="152">
        <f t="shared" si="61"/>
        <v>0.19862350180321267</v>
      </c>
      <c r="CT73" s="152">
        <f t="shared" si="62"/>
        <v>0.15881538169310924</v>
      </c>
      <c r="CU73" s="152">
        <f t="shared" si="63"/>
        <v>0.1190072615830058</v>
      </c>
      <c r="CV73" s="152">
        <f t="shared" si="64"/>
        <v>9.5748570209941375E-2</v>
      </c>
      <c r="CW73" s="152">
        <f t="shared" si="65"/>
        <v>9.5748570209941375E-2</v>
      </c>
      <c r="CX73" s="152">
        <f t="shared" si="66"/>
        <v>9.5748570209941375E-2</v>
      </c>
      <c r="CY73" s="152">
        <f t="shared" si="67"/>
        <v>9.5748570209941375E-2</v>
      </c>
      <c r="CZ73" s="152">
        <f t="shared" si="68"/>
        <v>9.5748570209941375E-2</v>
      </c>
      <c r="DA73" s="152">
        <f t="shared" si="69"/>
        <v>9.5748570209941375E-2</v>
      </c>
      <c r="DC73" s="154">
        <f t="shared" si="115"/>
        <v>9.7762925787476515E-2</v>
      </c>
      <c r="DD73" s="154">
        <f t="shared" si="116"/>
        <v>9.7762925787476515E-2</v>
      </c>
      <c r="DE73" s="154">
        <f t="shared" si="117"/>
        <v>9.7762925787476515E-2</v>
      </c>
      <c r="DF73" s="154">
        <f t="shared" si="118"/>
        <v>9.7762925787476515E-2</v>
      </c>
      <c r="DG73" s="154">
        <f t="shared" si="119"/>
        <v>-3.2423136038723952E-10</v>
      </c>
      <c r="DH73" s="154">
        <f t="shared" si="120"/>
        <v>-3.2423136038723952E-10</v>
      </c>
      <c r="DI73" s="154">
        <f t="shared" si="121"/>
        <v>-3.2423136038723952E-10</v>
      </c>
      <c r="DJ73" s="154">
        <f t="shared" si="122"/>
        <v>-3.2423136038723952E-10</v>
      </c>
      <c r="DK73" s="154">
        <f t="shared" si="123"/>
        <v>-3.4634957330791956E-10</v>
      </c>
      <c r="DL73" s="154">
        <f t="shared" si="124"/>
        <v>-3.9932354656495075E-10</v>
      </c>
      <c r="DM73" s="154">
        <f t="shared" si="125"/>
        <v>-4.7142823036607588E-10</v>
      </c>
      <c r="DN73" s="154">
        <f t="shared" si="126"/>
        <v>-5.7531033300025075E-10</v>
      </c>
      <c r="DO73" s="154">
        <f t="shared" si="127"/>
        <v>-7.3791426907770373E-10</v>
      </c>
      <c r="DP73" s="154">
        <f t="shared" si="128"/>
        <v>-8.8387391607688311E-10</v>
      </c>
      <c r="DQ73" s="154">
        <f t="shared" si="129"/>
        <v>-8.8387391607688311E-10</v>
      </c>
      <c r="DR73" s="154">
        <f t="shared" si="130"/>
        <v>-8.8387391607688311E-10</v>
      </c>
      <c r="DS73" s="154">
        <f t="shared" si="131"/>
        <v>-8.8387391607688311E-10</v>
      </c>
      <c r="DT73" s="154">
        <f t="shared" si="132"/>
        <v>-8.8387391607688311E-10</v>
      </c>
      <c r="DU73" s="154">
        <f t="shared" si="133"/>
        <v>-8.8387391607688311E-10</v>
      </c>
      <c r="DW73" s="155">
        <f t="shared" si="70"/>
        <v>-7.3133494527944792E-3</v>
      </c>
      <c r="DX73" s="155">
        <f t="shared" si="71"/>
        <v>9.2924915454397503E-2</v>
      </c>
      <c r="DY73" s="155">
        <f t="shared" si="72"/>
        <v>7.9476514756676567E-2</v>
      </c>
      <c r="DZ73" s="155">
        <f t="shared" si="73"/>
        <v>4.8703270881506333E-2</v>
      </c>
      <c r="EA73" s="156">
        <f t="shared" si="74"/>
        <v>-7.3133494527944792E-3</v>
      </c>
      <c r="EB73" s="156">
        <f t="shared" si="75"/>
        <v>9.2924915454397503E-2</v>
      </c>
      <c r="EC73" s="156">
        <f t="shared" si="76"/>
        <v>-8.6116897102364753E-2</v>
      </c>
      <c r="ED73" s="156">
        <f t="shared" si="77"/>
        <v>3.5670786729287779E-2</v>
      </c>
      <c r="EE73" s="156">
        <f t="shared" si="78"/>
        <v>-7.0879156850248926E-2</v>
      </c>
      <c r="EF73" s="156">
        <f t="shared" si="79"/>
        <v>-6.053651886773323E-2</v>
      </c>
      <c r="EG73" s="156">
        <f t="shared" si="80"/>
        <v>2.1759969423240252E-2</v>
      </c>
      <c r="EH73" s="156">
        <f t="shared" si="81"/>
        <v>-9.0636795635797171E-2</v>
      </c>
      <c r="EI73" s="156">
        <f t="shared" si="82"/>
        <v>9.0636795635797171E-2</v>
      </c>
      <c r="EJ73" s="156">
        <f t="shared" si="83"/>
        <v>-2.1759969423240259E-2</v>
      </c>
      <c r="EK73" s="156">
        <f t="shared" si="84"/>
        <v>6.0536518867733258E-2</v>
      </c>
      <c r="EL73" s="156">
        <f t="shared" si="85"/>
        <v>7.0879156850248912E-2</v>
      </c>
      <c r="EM73" s="156">
        <f t="shared" si="86"/>
        <v>-3.567078672928771E-2</v>
      </c>
      <c r="EN73" s="156">
        <f t="shared" si="87"/>
        <v>8.6116897102364781E-2</v>
      </c>
      <c r="EO73" s="156">
        <f t="shared" si="88"/>
        <v>-9.2924915454397516E-2</v>
      </c>
      <c r="EP73" s="156">
        <f t="shared" si="89"/>
        <v>7.3133494527942607E-3</v>
      </c>
      <c r="EQ73" s="156">
        <f t="shared" si="90"/>
        <v>-4.8703270881506174E-2</v>
      </c>
      <c r="ER73" s="156">
        <f t="shared" si="91"/>
        <v>-7.9476514756676678E-2</v>
      </c>
      <c r="ES73" s="156">
        <f t="shared" si="92"/>
        <v>9.2924915454397489E-2</v>
      </c>
      <c r="ET73" s="156">
        <f t="shared" si="93"/>
        <v>7.3133494527945746E-3</v>
      </c>
      <c r="EU73" s="156">
        <f t="shared" si="94"/>
        <v>3.5670786729287418E-2</v>
      </c>
      <c r="EV73" s="156">
        <f t="shared" si="95"/>
        <v>8.6116897102364906E-2</v>
      </c>
      <c r="EW73" s="156">
        <f t="shared" si="96"/>
        <v>-6.0536518867733244E-2</v>
      </c>
      <c r="EX73" s="156">
        <f t="shared" si="97"/>
        <v>7.0879156850248926E-2</v>
      </c>
      <c r="EY73" s="156">
        <f t="shared" si="98"/>
        <v>-9.0636795635797102E-2</v>
      </c>
      <c r="EZ73" s="156">
        <f t="shared" si="99"/>
        <v>-2.1759969423240565E-2</v>
      </c>
    </row>
    <row r="74" spans="2:156" ht="20.100000000000001" customHeight="1" x14ac:dyDescent="0.2">
      <c r="C74" s="111"/>
      <c r="D74" s="213"/>
      <c r="O74" s="158">
        <v>64</v>
      </c>
      <c r="P74" s="158">
        <f t="shared" si="100"/>
        <v>-2.5830872929516078</v>
      </c>
      <c r="Q74" s="147">
        <f t="shared" si="134"/>
        <v>0.55850536063818546</v>
      </c>
      <c r="R74" s="147">
        <f t="shared" ref="R74:R137" si="137">SQRT(2)*Vintyp*SIN($Q74)</f>
        <v>172.36637240151515</v>
      </c>
      <c r="S74" s="147">
        <f t="shared" ref="S74:S137" si="138">SQRT(2)*Vinmin*SIN($Q74)</f>
        <v>149.88380208827402</v>
      </c>
      <c r="T74" s="147">
        <f t="shared" ref="T74:T137" si="139">SQRT(2)*Vinmax*SIN($Q74)</f>
        <v>187.35475261034256</v>
      </c>
      <c r="U74" s="147">
        <f t="shared" ref="U74:U137" si="140">IF(R_TRIAC/(R_TRIAC+ROVP_H)*R74&gt;0.15,1,0)</f>
        <v>1</v>
      </c>
      <c r="V74" s="147">
        <f t="shared" ref="V74:V137" si="141">IF(R_TRIAC/(R_TRIAC+ROVP_H)*S74&lt;0.15,0,IF(V$5&gt;Q74,0,1))</f>
        <v>0</v>
      </c>
      <c r="W74" s="147">
        <f t="shared" ref="W74:W137" si="142">IF(Vout*Tdrr&gt;Tonmax*R74,Tonmax,Vout*Tdrr/R74)</f>
        <v>8.3542977666526672E-2</v>
      </c>
      <c r="X74" s="147">
        <f t="shared" ref="X74:X137" si="143">IF(Vout*Tdrr&gt;Tonmax*S74,Tonmax,Vout*Tdrr/S74)</f>
        <v>9.6074424316505688E-2</v>
      </c>
      <c r="Y74" s="147">
        <f t="shared" ref="Y74:Y137" si="144">IF(Vout*Tdrr&gt;Tonmax*T74,Tonmax,Vout*Tdrr/T74)</f>
        <v>7.6859539453204548E-2</v>
      </c>
      <c r="Z74" s="147">
        <f t="shared" ref="Z74:Z137" si="145">IF(AF75*R75/Vout&lt;2.5,2.5,AF75*R75/Vout)</f>
        <v>7.2690074383702017</v>
      </c>
      <c r="AA74" s="147">
        <f t="shared" ref="AA74:AA137" si="146">IF(AF75*R75/Vout&lt;2.5,2.5,AF75*R75/Vout)</f>
        <v>7.2690074383702017</v>
      </c>
      <c r="AB74" s="147">
        <f t="shared" ref="AB74:AB137" si="147">IF(AG74*S74/Vout&lt;2.5,2.5,AG74*S74/Vout)</f>
        <v>7.0947862415471805</v>
      </c>
      <c r="AC74" s="147">
        <f t="shared" ref="AC74:AC137" si="148">IF(AH74*T74/Vout&lt;2.5,2.5,AH74*T74/Vout)</f>
        <v>6.7431691353035434</v>
      </c>
      <c r="AD74" s="147">
        <f t="shared" ref="AD74:AD137" si="149">((1-THD_comp)*SIN($Q74)+THD_comp)*S74^2/(Vout+S74)</f>
        <v>85.065271322114896</v>
      </c>
      <c r="AE74" s="147">
        <f t="shared" ref="AE74:AE137" si="150">((1-THD_comp)*SIN($Q74)+THD_comp)*T74^2/(Vout+T74)</f>
        <v>113.71132129745286</v>
      </c>
      <c r="AF74" s="147">
        <f t="shared" ref="AF74:AF137" si="151">IF(Tonmax_0*SIN($Q74)*(1-THD_comp)+THD_comp*Tonmax_0&gt;Tonmax,Tonmax,Tonmax_0*SIN($Q74)*(1-THD_comp)+THD_comp*Tonmax_0)</f>
        <v>2.9857475959601611</v>
      </c>
      <c r="AG74" s="147">
        <f t="shared" ref="AG74:AG137" si="152">IF(Tonmax_L*SIN($Q74)*(1-THD_comp)+THD_comp*Tonmax_L&gt;Tonmax,Tonmax,Tonmax_L*SIN($Q74)*(1-THD_comp)+THD_comp*Tonmax_L)</f>
        <v>3.4081375190265524</v>
      </c>
      <c r="AH74" s="147">
        <f t="shared" ref="AH74:AH137" si="153">IF(Tonmax_H*SIN($Q74)*(1-THD_comp)+THD_comp*Tonmax_H&gt;Tonmax,Tonmax,Tonmax_H*SIN($Q74)*(1-THD_comp)+THD_comp*Tonmax_H)</f>
        <v>2.5913843709724693</v>
      </c>
      <c r="AI74" s="147">
        <f t="shared" ref="AI74:AI137" si="154">AA74+AF74</f>
        <v>10.254755034330362</v>
      </c>
      <c r="AJ74" s="147">
        <f t="shared" ref="AJ74:AJ137" si="155">AI74+Ton_delay</f>
        <v>11.054755034330363</v>
      </c>
      <c r="AK74" s="147">
        <f t="shared" ref="AK74:AK137" si="156">AB74+AG74+Ton_delay</f>
        <v>11.302923760573734</v>
      </c>
      <c r="AL74" s="147">
        <f t="shared" ref="AL74:AL137" si="157">AC74+AH74+Ton_delay</f>
        <v>10.134553506276013</v>
      </c>
      <c r="AM74" s="147">
        <f t="shared" si="102"/>
        <v>90.458811334535795</v>
      </c>
      <c r="AN74" s="147">
        <f t="shared" si="135"/>
        <v>88.472683810196756</v>
      </c>
      <c r="AO74" s="147">
        <f t="shared" si="136"/>
        <v>98.672329213194359</v>
      </c>
      <c r="AP74" s="147">
        <f t="shared" ref="AP74:AP137" si="158">R74*AF74/Io*AA74/AJ74</f>
        <v>3.3840098838040555</v>
      </c>
      <c r="AQ74" s="147">
        <f t="shared" ref="AQ74:AQ137" si="159">IF(R74*AF74/Lm/1000&gt;Vcspk/Rcs,Vcspk/Rcs,R74*AF74/Lm/1000)</f>
        <v>0.20486630534264727</v>
      </c>
      <c r="AR74" s="147">
        <f t="shared" ref="AR74:AR137" si="160">IF(S74*AG74/Lm/1000&gt;Vcspk/Rcs,Vcspk/Rcs,S74*AG74/Lm/1000)</f>
        <v>0.20334650570024773</v>
      </c>
      <c r="AS74" s="147">
        <f t="shared" ref="AS74:AS137" si="161">IF(T74*AH74/Lm/1000&gt;Vcspk/Rcs,Vcspk/Rcs,T74*AH74/Lm/1000)</f>
        <v>0.19326866720521729</v>
      </c>
      <c r="AT74" s="147">
        <f t="shared" ref="AT74:AT137" si="162">IF(toffmin&lt;Lm*AR74/Vout*10^3,(1/SQRT(3)*AR74)^2,1/3*AR74^2*(Tonmax+Lm*AR74)/Vout/(Tonmax+toffmin))</f>
        <v>1.378326712683363E-2</v>
      </c>
      <c r="AU74" s="147">
        <f t="shared" ref="AU74:AU137" si="163">1/2*AQ74*Lm*AQ74/Vout*1/AJ74*1000-1/2*Idrr*Tdrr/AJ74*10^-6-Idrr*Ton_delay/AJ74*10^-6-1/2*Idrr*W74/AJ74*10^-6</f>
        <v>6.623149367213825E-2</v>
      </c>
      <c r="AV74" s="147">
        <f t="shared" ref="AV74:AV137" si="164">1/2*AR74*Lm*AR74/Vout*1/AK74*1000-1/2*Idrr*Tdrr/AK74*10^-6-Idrr*Ton_delay/AK74*10^-6-1/2*Idrr*X74/AK74*10^-6</f>
        <v>6.3819769583527336E-2</v>
      </c>
      <c r="AW74" s="147">
        <f t="shared" ref="AW74:AW137" si="165">1/2*AS74*Lm*AS74/Vout*1/AL74*1000-1/2*Idrr*Tdrr/AL74*10^-6-Idrr*Ton_delay/AL74*10^-6-1/2*Idrr*Y74/AL74*10^-6</f>
        <v>6.4297026008779318E-2</v>
      </c>
      <c r="AX74" s="147">
        <f t="shared" si="103"/>
        <v>2.7665881187348342E-2</v>
      </c>
      <c r="AY74" s="147">
        <f t="shared" si="104"/>
        <v>3.0657238344708737E-2</v>
      </c>
      <c r="AZ74" s="147">
        <f t="shared" si="105"/>
        <v>2.4709199240209694E-2</v>
      </c>
      <c r="BA74" s="147">
        <f t="shared" si="106"/>
        <v>6.4467264518855705E-2</v>
      </c>
      <c r="BB74" s="147">
        <f t="shared" si="107"/>
        <v>9.3014433421821419E-2</v>
      </c>
      <c r="BC74" s="147">
        <f t="shared" ref="BC74:BC137" si="166">Cin*SQRT(2)*Vintyp*COS(Q74)*2*PI()*Fac*10^-9</f>
        <v>1.9064958790784417E-2</v>
      </c>
      <c r="BD74" s="147">
        <f t="shared" ref="BD74:BD137" si="167">Cin*SQRT(2)*Vinmin*COS(Q74)*2*PI()*Fac*10^-9</f>
        <v>1.657822503546471E-2</v>
      </c>
      <c r="BE74" s="147">
        <f t="shared" ref="BE74:BE137" si="168">Cin*SQRT(2)*Vinmax*COS(Q74)*2*PI()*Fac*10^-9</f>
        <v>2.0722781294330889E-2</v>
      </c>
      <c r="BF74" s="147">
        <f t="shared" ref="BF74:BF137" si="169">Cxin*SQRT(2)*Vintyp*COS(Q74)*2*PI()*Fac*10^-9</f>
        <v>0</v>
      </c>
      <c r="BG74" s="147">
        <f t="shared" ref="BG74:BG137" si="170">Cxin*SQRT(2)*Vinmin*COS(Q74)*2*PI()*Fac*10^-9</f>
        <v>0</v>
      </c>
      <c r="BH74" s="147">
        <f t="shared" ref="BH74:BH137" si="171">Cxin*SQRT(2)*Vinmax*COS(Q74)*2*PI()*Fac*10^-9</f>
        <v>0</v>
      </c>
      <c r="BI74" s="147">
        <f t="shared" si="108"/>
        <v>4.6730839978132759E-2</v>
      </c>
      <c r="BJ74" s="147">
        <f t="shared" si="109"/>
        <v>4.7235463380173447E-2</v>
      </c>
      <c r="BK74" s="147">
        <f t="shared" si="110"/>
        <v>4.5431980534540582E-2</v>
      </c>
      <c r="BL74" s="147">
        <f t="shared" ref="BL74:BL137" si="172">BI74*R74</f>
        <v>8.054825366306444</v>
      </c>
      <c r="BM74" s="147">
        <f t="shared" ref="BM74:BM137" si="173">BJ74*S74</f>
        <v>7.0798308448218323</v>
      </c>
      <c r="BN74" s="147">
        <f t="shared" ref="BN74:BN137" si="174">BK74*T74</f>
        <v>8.5118974736467496</v>
      </c>
      <c r="BO74" s="150">
        <f t="shared" si="111"/>
        <v>2.183771405061851E-3</v>
      </c>
      <c r="BP74" s="150">
        <f t="shared" si="111"/>
        <v>2.2311890007397066E-3</v>
      </c>
      <c r="BQ74" s="150">
        <f t="shared" si="111"/>
        <v>2.0640648552908742E-3</v>
      </c>
      <c r="BR74" s="147">
        <f t="shared" ref="BR74:BR137" si="175">IF((180-Deg_Triac)/180*PI()&gt;Q74,0,IF(Q74&gt;deg_Ipk,deg_Ipk/Q74*R74^2/(Vout+R74),R74^2/(Vout+R74)))</f>
        <v>0</v>
      </c>
      <c r="BS74" s="147">
        <f t="shared" ref="BS74:BS137" si="176">IF((180-Deg_Triac)/180*PI()&gt;Q74,0,R74^2/(Vout+R74))</f>
        <v>0</v>
      </c>
      <c r="BT74" s="147">
        <f t="shared" ref="BT74:BT137" si="177">IF((180-Deg_Triac)/180*PI()&gt;Q74,0,IF($R74*Tonmax8/Lm*Rcs&gt;Vcspk*1000,Vcspk/Rcs,$R74*Tonmax8/Lm/1000))</f>
        <v>0</v>
      </c>
      <c r="BU74" s="147">
        <f t="shared" ref="BU74:BU137" si="178">IF((180-Deg_triacmax)/180*PI()&gt;R74,0,IF($R74*CB$3/Lm*Rcs&gt;Vcspk*1000,Vcspk/Rcs,$R74*CB$3/Lm/1000))</f>
        <v>0.30876634558436183</v>
      </c>
      <c r="BV74" s="147">
        <f t="shared" ref="BV74:BV137" si="179">IF((180-Deg_triacmax)/180*PI()&gt;S74,0,IF($R74*CC$3/Lm*Rcs&gt;Vcspk*1000,Vcspk/Rcs,$R74*CC$3/Lm/1000))</f>
        <v>0.10292211519478728</v>
      </c>
      <c r="BW74" s="147">
        <f t="shared" ref="BW74:BW137" si="180">IF(Lm*BT74/Vout*1000&gt;2.5,Lm*BT74*1000/Vout,2.5)</f>
        <v>2.5</v>
      </c>
      <c r="CA74" s="150">
        <f t="shared" ref="CA74:CA137" si="181">IF((180-Deg_Triac)/180*PI()&gt;$Q74,0,1/2*BT74*Lm*BT74*1/Vout*1000*1/(Lm*BT74*1/Vout*1000+Lm*BT74*1/(Vintyp*SQRT(2)*SIN($Q74))*1000+Tdrr+Ton_delay+Tdrr*Vout*1/(Vintyp*SQRT(2)*SIN($Q74)))+(-1/2*Idrr*Tdrr*10^-6-Idrr*Ton_delay*10^-6-1/2*Idrr*Tdrr*Vout*1/(Vintyp*SQRT(2)*SIN($Q74))*10^-6)*1/(Lm*BT74*1/Vout*1000+Lm*BT74*1/(Vintyp*SQRT(2)*SIN($Q74))*1000+Tdrr+Ton_delay+Tdrr*Vout*1/(Vintyp*SQRT(2)*SIN($Q74))))</f>
        <v>0</v>
      </c>
      <c r="CB74" s="150">
        <f t="shared" si="112"/>
        <v>0</v>
      </c>
      <c r="CC74" s="150">
        <f t="shared" si="113"/>
        <v>0</v>
      </c>
      <c r="CD74" s="150">
        <f t="shared" si="114"/>
        <v>0</v>
      </c>
      <c r="CE74" s="150">
        <f t="shared" ref="CE74:CE137" si="182">IF(CD74=0,0,IF((CD74+BC74)&gt;0,CD74+BC74+BF74,BF74))</f>
        <v>0</v>
      </c>
      <c r="CI74" s="152">
        <f t="shared" ref="CI74:CI137" si="183">IF(Lm*Vcspk/Rcs/SQRT(2)/Vintyp*10^3&gt;(DC$3-$W74)*SIN($Q74),Vintyp*SQRT(2)*SIN($Q74)*(DC$3-$W74)/Lm/10^3,Vcspk/Rcs)</f>
        <v>0.30303406560362195</v>
      </c>
      <c r="CJ74" s="152">
        <f t="shared" ref="CJ74:CJ137" si="184">IF(Lm*Vcspk/Rcs/SQRT(2)/Vintyp*10^3&gt;(DD$3-$W74)*SIN($Q74),Vintyp*SQRT(2)*SIN($Q74)*(DD$3-$W74)/Lm/10^3,Vcspk/Rcs)</f>
        <v>0.30303406560362195</v>
      </c>
      <c r="CK74" s="152">
        <f t="shared" ref="CK74:CK137" si="185">IF(Lm*Vcspk/Rcs/SQRT(2)/Vintyp*10^3&gt;(DE$3-$W74)*SIN($Q74),Vintyp*SQRT(2)*SIN($Q74)*(DE$3-$W74)/Lm/10^3,Vcspk/Rcs)</f>
        <v>0.30303406560362195</v>
      </c>
      <c r="CL74" s="152">
        <f t="shared" ref="CL74:CL137" si="186">IF(Lm*Vcspk/Rcs/SQRT(2)/Vintyp*10^3&gt;(DF$3-$W74)*SIN($Q74),Vintyp*SQRT(2)*SIN($Q74)*(DF$3-$W74)/Lm/10^3,Vcspk/Rcs)</f>
        <v>0.30303406560362195</v>
      </c>
      <c r="CM74" s="152">
        <f t="shared" ref="CM74:CM137" si="187">IF(Lm*Vcspk/Rcs/SQRT(2)/Vintyp*10^3&gt;(DG$3-$W74)*SIN($Q74),Vintyp*SQRT(2)*SIN($Q74)*(DG$3-$W74)/Lm/10^3,Vcspk/Rcs)</f>
        <v>0.30303406560362195</v>
      </c>
      <c r="CN74" s="152">
        <f t="shared" ref="CN74:CN137" si="188">IF(Lm*Vcspk/Rcs/SQRT(2)/Vintyp*10^3&gt;(DH$3-$W74)*SIN($Q74),Vintyp*SQRT(2)*SIN($Q74)*(DH$3-$W74)/Lm/10^3,Vcspk/Rcs)</f>
        <v>0.30303406560362195</v>
      </c>
      <c r="CO74" s="152">
        <f t="shared" ref="CO74:CO137" si="189">IF(Lm*Vcspk/Rcs/SQRT(2)/Vintyp*10^3&gt;(DI$3-$W74)*SIN($Q74),Vintyp*SQRT(2)*SIN($Q74)*(DI$3-$W74)/Lm/10^3,Vcspk/Rcs)</f>
        <v>0.30303406560362195</v>
      </c>
      <c r="CP74" s="152">
        <f t="shared" ref="CP74:CP137" si="190">IF(Lm*Vcspk/Rcs/SQRT(2)/Vintyp*10^3&gt;(DJ$3-$W74)*SIN($Q74),Vintyp*SQRT(2)*SIN($Q74)*(DJ$3-$W74)/Lm/10^3,Vcspk/Rcs)</f>
        <v>0.30303406560362195</v>
      </c>
      <c r="CQ74" s="152">
        <f t="shared" ref="CQ74:CQ137" si="191">IF(Lm*Vcspk/Rcs/SQRT(2)/Vintyp*10^3&gt;(DK$3-$W74)*SIN($Q74),Vintyp*SQRT(2)*SIN($Q74)*(DK$3-$W74)/Lm/10^3,Vcspk/Rcs)</f>
        <v>0.28227280773671226</v>
      </c>
      <c r="CR74" s="152">
        <f t="shared" ref="CR74:CR137" si="192">IF(Lm*Vcspk/Rcs/SQRT(2)/Vintyp*10^3&gt;(DL$3-$W74)*SIN($Q74),Vintyp*SQRT(2)*SIN($Q74)*(DL$3-$W74)/Lm/10^3,Vcspk/Rcs)</f>
        <v>0.24189931937943571</v>
      </c>
      <c r="CS74" s="152">
        <f t="shared" ref="CS74:CS137" si="193">IF(Lm*Vcspk/Rcs/SQRT(2)/Vintyp*10^3&gt;(DM$3-$W74)*SIN($Q74),Vintyp*SQRT(2)*SIN($Q74)*(DM$3-$W74)/Lm/10^3,Vcspk/Rcs)</f>
        <v>0.2015258310221591</v>
      </c>
      <c r="CT74" s="152">
        <f t="shared" ref="CT74:CT137" si="194">IF(Lm*Vcspk/Rcs/SQRT(2)/Vintyp*10^3&gt;(DN$3-$W74)*SIN($Q74),Vintyp*SQRT(2)*SIN($Q74)*(DN$3-$W74)/Lm/10^3,Vcspk/Rcs)</f>
        <v>0.16115234266488251</v>
      </c>
      <c r="CU74" s="152">
        <f t="shared" ref="CU74:CU137" si="195">IF(Lm*Vcspk/Rcs/SQRT(2)/Vintyp*10^3&gt;(DO$3-$W74)*SIN($Q74),Vintyp*SQRT(2)*SIN($Q74)*(DO$3-$W74)/Lm/10^3,Vcspk/Rcs)</f>
        <v>0.12077885430760604</v>
      </c>
      <c r="CV74" s="152">
        <f t="shared" ref="CV74:CV137" si="196">IF(Lm*Vcspk/Rcs/SQRT(2)/Vintyp*10^3&gt;(DP$3-$W74)*SIN($Q74),Vintyp*SQRT(2)*SIN($Q74)*(DP$3-$W74)/Lm/10^3,Vcspk/Rcs)</f>
        <v>9.7189835214047421E-2</v>
      </c>
      <c r="CW74" s="152">
        <f t="shared" ref="CW74:CW137" si="197">IF(Lm*Vcspk/Rcs/SQRT(2)/Vintyp*10^3&gt;(DQ$3-$W74)*SIN($Q74),Vintyp*SQRT(2)*SIN($Q74)*(DQ$3-$W74)/Lm/10^3,Vcspk/Rcs)</f>
        <v>9.7189835214047421E-2</v>
      </c>
      <c r="CX74" s="152">
        <f t="shared" ref="CX74:CX137" si="198">IF(Lm*Vcspk/Rcs/SQRT(2)/Vintyp*10^3&gt;(DR$3-$W74)*SIN($Q74),Vintyp*SQRT(2)*SIN($Q74)*(DR$3-$W74)/Lm/10^3,Vcspk/Rcs)</f>
        <v>9.7189835214047421E-2</v>
      </c>
      <c r="CY74" s="152">
        <f t="shared" ref="CY74:CY137" si="199">IF(Lm*Vcspk/Rcs/SQRT(2)/Vintyp*10^3&gt;(DS$3-$W74)*SIN($Q74),Vintyp*SQRT(2)*SIN($Q74)*(DS$3-$W74)/Lm/10^3,Vcspk/Rcs)</f>
        <v>9.7189835214047421E-2</v>
      </c>
      <c r="CZ74" s="152">
        <f t="shared" ref="CZ74:CZ137" si="200">IF(Lm*Vcspk/Rcs/SQRT(2)/Vintyp*10^3&gt;(DT$3-$W74)*SIN($Q74),Vintyp*SQRT(2)*SIN($Q74)*(DT$3-$W74)/Lm/10^3,Vcspk/Rcs)</f>
        <v>9.7189835214047421E-2</v>
      </c>
      <c r="DA74" s="152">
        <f t="shared" ref="DA74:DA137" si="201">IF(Lm*Vcspk/Rcs/SQRT(2)/Vintyp*10^3&gt;(DU$3-$W74)*SIN($Q74),Vintyp*SQRT(2)*SIN($Q74)*(DU$3-$W74)/Lm/10^3,Vcspk/Rcs)</f>
        <v>9.7189835214047421E-2</v>
      </c>
      <c r="DC74" s="154">
        <f t="shared" si="115"/>
        <v>9.9669278195933728E-2</v>
      </c>
      <c r="DD74" s="154">
        <f t="shared" si="116"/>
        <v>9.9669278195933728E-2</v>
      </c>
      <c r="DE74" s="154">
        <f t="shared" si="117"/>
        <v>9.9669278195933728E-2</v>
      </c>
      <c r="DF74" s="154">
        <f t="shared" si="118"/>
        <v>9.9669278195933728E-2</v>
      </c>
      <c r="DG74" s="154">
        <f t="shared" si="119"/>
        <v>-3.2118523562967995E-10</v>
      </c>
      <c r="DH74" s="154">
        <f t="shared" si="120"/>
        <v>-3.2118523562967995E-10</v>
      </c>
      <c r="DI74" s="154">
        <f t="shared" si="121"/>
        <v>-3.2118523562967995E-10</v>
      </c>
      <c r="DJ74" s="154">
        <f t="shared" si="122"/>
        <v>-3.2118523562967995E-10</v>
      </c>
      <c r="DK74" s="154">
        <f t="shared" si="123"/>
        <v>-3.4310727183360305E-10</v>
      </c>
      <c r="DL74" s="154">
        <f t="shared" si="124"/>
        <v>-3.9561743288431371E-10</v>
      </c>
      <c r="DM74" s="154">
        <f t="shared" si="125"/>
        <v>-4.6710449983848043E-10</v>
      </c>
      <c r="DN74" s="154">
        <f t="shared" si="126"/>
        <v>-5.7012456264167463E-10</v>
      </c>
      <c r="DO74" s="154">
        <f t="shared" si="127"/>
        <v>-7.314450209596895E-10</v>
      </c>
      <c r="DP74" s="154">
        <f t="shared" si="128"/>
        <v>-8.7632105487980618E-10</v>
      </c>
      <c r="DQ74" s="154">
        <f t="shared" si="129"/>
        <v>-8.7632105487980618E-10</v>
      </c>
      <c r="DR74" s="154">
        <f t="shared" si="130"/>
        <v>-8.7632105487980618E-10</v>
      </c>
      <c r="DS74" s="154">
        <f t="shared" si="131"/>
        <v>-8.7632105487980618E-10</v>
      </c>
      <c r="DT74" s="154">
        <f t="shared" si="132"/>
        <v>-8.7632105487980618E-10</v>
      </c>
      <c r="DU74" s="154">
        <f t="shared" si="133"/>
        <v>-8.7632105487980618E-10</v>
      </c>
      <c r="DW74" s="155">
        <f t="shared" ref="DW74:DW137" si="202">$BI74*COS(DW$2*$Q74)-$BI74*COS(DW$2*$P74)</f>
        <v>-9.7694057802416891E-3</v>
      </c>
      <c r="DX74" s="155">
        <f t="shared" ref="DX74:DX137" si="203">$BI74*SIN(DW$2*$Q74)-$BI74*SIN(DW$2*$P74)</f>
        <v>9.2949687094408137E-2</v>
      </c>
      <c r="DY74" s="155">
        <f t="shared" ref="DY74:DY137" si="204">$BI74*COS(DY$1*$Q74)-$BI74*COS(DY$1*$P74)</f>
        <v>7.9259999750492166E-2</v>
      </c>
      <c r="DZ74" s="155">
        <f t="shared" ref="DZ74:DZ137" si="205">$BI74*SIN(DY$1*$Q74)-$BI74*SIN(DY$1*$P74)</f>
        <v>4.9527144676423496E-2</v>
      </c>
      <c r="EA74" s="156">
        <f t="shared" ref="EA74:EA137" si="206">$BI74*COS(EA$1*$Q74)-$BI74*COS(EA$1*$P74)</f>
        <v>-9.7694057802416891E-3</v>
      </c>
      <c r="EB74" s="156">
        <f t="shared" ref="EB74:EB137" si="207">$BI74*SIN(EA$1*$Q74)-$BI74*SIN(EA$1*$P74)</f>
        <v>9.2949687094408137E-2</v>
      </c>
      <c r="EC74" s="156">
        <f t="shared" ref="EC74:EC137" si="208">$BI74*COS(EC$1*$Q74)-$BI74*COS(EC$1*$P74)</f>
        <v>-8.7825250981156955E-2</v>
      </c>
      <c r="ED74" s="156">
        <f t="shared" ref="ED74:ED137" si="209">$BI74*SIN(EC$1*$Q74)-$BI74*SIN(EC$1*$P74)</f>
        <v>3.196577717409968E-2</v>
      </c>
      <c r="EE74" s="156">
        <f t="shared" ref="EE74:EE137" si="210">$BI74*COS(EE$1*$Q74)-$BI74*COS(EE$1*$P74)</f>
        <v>-6.7230706199054968E-2</v>
      </c>
      <c r="EF74" s="156">
        <f t="shared" ref="EF74:EF137" si="211">$BI74*SIN(EE$1*$Q74)-$BI74*SIN(EE$1*$P74)</f>
        <v>-6.492393829877971E-2</v>
      </c>
      <c r="EG74" s="156">
        <f t="shared" ref="EG74:EG137" si="212">$BI74*COS(EG$1*$Q74)-$BI74*COS(EG$1*$P74)</f>
        <v>2.8881247429318468E-2</v>
      </c>
      <c r="EH74" s="156">
        <f t="shared" ref="EH74:EH137" si="213">$BI74*SIN(EG$1*$Q74)-$BI74*SIN(EG$1*$P74)</f>
        <v>-8.8887339746298449E-2</v>
      </c>
      <c r="EI74" s="156">
        <f t="shared" ref="EI74:EI137" si="214">$BI74*COS(EI$1*$Q74)-$BI74*COS(EI$1*$P74)</f>
        <v>9.2552117311633764E-2</v>
      </c>
      <c r="EJ74" s="156">
        <f t="shared" ref="EJ74:EJ137" si="215">$BI74*SIN(EI$1*$Q74)-$BI74*SIN(EI$1*$P74)</f>
        <v>-1.3007351820450725E-2</v>
      </c>
      <c r="EK74" s="156">
        <f t="shared" ref="EK74:EK137" si="216">$BI74*COS(EK$1*$Q74)-$BI74*COS(EK$1*$P74)</f>
        <v>5.2263108177997772E-2</v>
      </c>
      <c r="EL74" s="156">
        <f t="shared" ref="EL74:EL137" si="217">$BI74*SIN(EK$1*$Q74)-$BI74*SIN(EK$1*$P74)</f>
        <v>7.748324427785859E-2</v>
      </c>
      <c r="EM74" s="156">
        <f t="shared" ref="EM74:EM137" si="218">$BI74*COS(EM$1*$Q74)-$BI74*COS(EM$1*$P74)</f>
        <v>-4.6730839978132835E-2</v>
      </c>
      <c r="EN74" s="156">
        <f t="shared" ref="EN74:EN137" si="219">$BI74*SIN(EM$1*$Q74)-$BI74*SIN(EM$1*$P74)</f>
        <v>8.0940189122496786E-2</v>
      </c>
      <c r="EO74" s="156">
        <f t="shared" ref="EO74:EO137" si="220">$BI74*COS(EO$1*$Q74)-$BI74*COS(EO$1*$P74)</f>
        <v>-9.3234012001259664E-2</v>
      </c>
      <c r="EP74" s="156">
        <f t="shared" ref="EP74:EP137" si="221">$BI74*SIN(EO$1*$Q74)-$BI74*SIN(EO$1*$P74)</f>
        <v>-6.5195572239509832E-3</v>
      </c>
      <c r="EQ74" s="156">
        <f t="shared" ref="EQ74:EQ137" si="222">$BI74*COS(EQ$1*$Q74)-$BI74*COS(EQ$1*$P74)</f>
        <v>-3.5011361543344874E-2</v>
      </c>
      <c r="ER74" s="156">
        <f t="shared" ref="ER74:ER137" si="223">$BI74*SIN(EQ$1*$Q74)-$BI74*SIN(EQ$1*$P74)</f>
        <v>-8.6656160676137711E-2</v>
      </c>
      <c r="ES74" s="156">
        <f t="shared" ref="ES74:ES137" si="224">$BI74*COS(ES$1*$Q74)-$BI74*COS(ES$1*$P74)</f>
        <v>8.9841132980004151E-2</v>
      </c>
      <c r="ET74" s="156">
        <f t="shared" ref="ET74:ET137" si="225">$BI74*SIN(ES$1*$Q74)-$BI74*SIN(ES$1*$P74)</f>
        <v>2.5761530333359775E-2</v>
      </c>
      <c r="EU74" s="156">
        <f t="shared" ref="EU74:EU137" si="226">$BI74*COS(EU$1*$Q74)-$BI74*COS(EU$1*$P74)</f>
        <v>1.6229450406095514E-2</v>
      </c>
      <c r="EV74" s="156">
        <f t="shared" ref="EV74:EV137" si="227">$BI74*SIN(EU$1*$Q74)-$BI74*SIN(EU$1*$P74)</f>
        <v>9.2041787030475941E-2</v>
      </c>
      <c r="EW74" s="156">
        <f t="shared" ref="EW74:EW137" si="228">$BI74*COS(EW$1*$Q74)-$BI74*COS(EW$1*$P74)</f>
        <v>-7.5612087407451345E-2</v>
      </c>
      <c r="EX74" s="156">
        <f t="shared" ref="EX74:EX137" si="229">$BI74*SIN(EW$1*$Q74)-$BI74*SIN(EW$1*$P74)</f>
        <v>5.4935397132771693E-2</v>
      </c>
      <c r="EY74" s="156">
        <f t="shared" ref="EY74:EY137" si="230">$BI74*COS(EY$1*$Q74)-$BI74*COS(EY$1*$P74)</f>
        <v>-8.2521765341936018E-2</v>
      </c>
      <c r="EZ74" s="156">
        <f t="shared" ref="EZ74:EZ137" si="231">$BI74*SIN(EY$1*$Q74)-$BI74*SIN(EY$1*$P74)</f>
        <v>-4.3877600949662816E-2</v>
      </c>
    </row>
    <row r="75" spans="2:156" ht="20.100000000000001" customHeight="1" x14ac:dyDescent="0.2">
      <c r="C75" s="111"/>
      <c r="D75" s="213"/>
      <c r="G75" s="111"/>
      <c r="H75" s="213"/>
      <c r="K75" s="111"/>
      <c r="L75" s="111"/>
      <c r="O75" s="158">
        <v>65</v>
      </c>
      <c r="P75" s="158">
        <f t="shared" ref="P75:P138" si="232">-(360-O75)*PI()/360</f>
        <v>-2.5743606466916362</v>
      </c>
      <c r="Q75" s="147">
        <f t="shared" ref="Q75:Q138" si="233">O75*PI()/360</f>
        <v>0.56723200689815712</v>
      </c>
      <c r="R75" s="147">
        <f t="shared" si="137"/>
        <v>174.76697043182102</v>
      </c>
      <c r="S75" s="147">
        <f t="shared" si="138"/>
        <v>151.97127863636612</v>
      </c>
      <c r="T75" s="147">
        <f t="shared" si="139"/>
        <v>189.96409829545766</v>
      </c>
      <c r="U75" s="147">
        <f t="shared" si="140"/>
        <v>1</v>
      </c>
      <c r="V75" s="147">
        <f t="shared" si="141"/>
        <v>0</v>
      </c>
      <c r="W75" s="147">
        <f t="shared" si="142"/>
        <v>8.2395431839436942E-2</v>
      </c>
      <c r="X75" s="147">
        <f t="shared" si="143"/>
        <v>9.4754746615352478E-2</v>
      </c>
      <c r="Y75" s="147">
        <f t="shared" si="144"/>
        <v>7.5803797292281969E-2</v>
      </c>
      <c r="Z75" s="147">
        <f t="shared" si="145"/>
        <v>7.3901204149109452</v>
      </c>
      <c r="AA75" s="147">
        <f t="shared" si="146"/>
        <v>7.3901204149109452</v>
      </c>
      <c r="AB75" s="147">
        <f t="shared" si="147"/>
        <v>7.2150823437239291</v>
      </c>
      <c r="AC75" s="147">
        <f t="shared" si="148"/>
        <v>6.8575033711322853</v>
      </c>
      <c r="AD75" s="147">
        <f t="shared" si="149"/>
        <v>86.894913318670518</v>
      </c>
      <c r="AE75" s="147">
        <f t="shared" si="150"/>
        <v>116.08201377601412</v>
      </c>
      <c r="AF75" s="147">
        <f t="shared" si="151"/>
        <v>2.9946650346429604</v>
      </c>
      <c r="AG75" s="147">
        <f t="shared" si="152"/>
        <v>3.4183164964423218</v>
      </c>
      <c r="AH75" s="147">
        <f t="shared" si="153"/>
        <v>2.5991239773822601</v>
      </c>
      <c r="AI75" s="147">
        <f t="shared" si="154"/>
        <v>10.384785449553906</v>
      </c>
      <c r="AJ75" s="147">
        <f t="shared" si="155"/>
        <v>11.184785449553907</v>
      </c>
      <c r="AK75" s="147">
        <f t="shared" si="156"/>
        <v>11.433398840166252</v>
      </c>
      <c r="AL75" s="147">
        <f t="shared" si="157"/>
        <v>10.256627348514545</v>
      </c>
      <c r="AM75" s="147">
        <f t="shared" ref="AM75:AM138" si="234">1000/AJ75</f>
        <v>89.407168739198653</v>
      </c>
      <c r="AN75" s="147">
        <f t="shared" si="135"/>
        <v>87.463055735179722</v>
      </c>
      <c r="AO75" s="147">
        <f t="shared" si="136"/>
        <v>97.497936311864621</v>
      </c>
      <c r="AP75" s="147">
        <f t="shared" si="158"/>
        <v>3.4580515796464204</v>
      </c>
      <c r="AQ75" s="147">
        <f t="shared" si="159"/>
        <v>0.20833992909409343</v>
      </c>
      <c r="AR75" s="147">
        <f t="shared" si="160"/>
        <v>0.20679436039159177</v>
      </c>
      <c r="AS75" s="147">
        <f t="shared" si="161"/>
        <v>0.19654564646098871</v>
      </c>
      <c r="AT75" s="147">
        <f t="shared" si="162"/>
        <v>1.4254635829922518E-2</v>
      </c>
      <c r="AU75" s="147">
        <f t="shared" si="163"/>
        <v>6.7700202669710968E-2</v>
      </c>
      <c r="AV75" s="147">
        <f t="shared" si="164"/>
        <v>6.5249115702155316E-2</v>
      </c>
      <c r="AW75" s="147">
        <f t="shared" si="165"/>
        <v>6.5704464861452427E-2</v>
      </c>
      <c r="AX75" s="147">
        <f t="shared" ref="AX75:AX138" si="235">1/2*AQ75*Lm*AQ75/R75*1/AJ75*1000</f>
        <v>2.7890937371666754E-2</v>
      </c>
      <c r="AY75" s="147">
        <f t="shared" ref="AY75:AY138" si="236">1/2*AR75*Lm*AR75/S75*1/AK75*1000</f>
        <v>3.0913317351200623E-2</v>
      </c>
      <c r="AZ75" s="147">
        <f t="shared" ref="AZ75:AZ138" si="237">1/2*AS75*Lm*AS75/T75*1/AL75*1000</f>
        <v>2.4903239876451089E-2</v>
      </c>
      <c r="BA75" s="147">
        <f t="shared" ref="BA75:BA138" si="238">SQRT(AG75/AK75/3)*AR75</f>
        <v>6.5282461601994482E-2</v>
      </c>
      <c r="BB75" s="147">
        <f t="shared" ref="BB75:BB138" si="239">SQRT(AB75/AK75/3)*AR75</f>
        <v>9.4844255654440476E-2</v>
      </c>
      <c r="BC75" s="147">
        <f t="shared" si="166"/>
        <v>1.896027269184138E-2</v>
      </c>
      <c r="BD75" s="147">
        <f t="shared" si="167"/>
        <v>1.6487193645079463E-2</v>
      </c>
      <c r="BE75" s="147">
        <f t="shared" si="168"/>
        <v>2.0608992056349328E-2</v>
      </c>
      <c r="BF75" s="147">
        <f t="shared" si="169"/>
        <v>0</v>
      </c>
      <c r="BG75" s="147">
        <f t="shared" si="170"/>
        <v>0</v>
      </c>
      <c r="BH75" s="147">
        <f t="shared" si="171"/>
        <v>0</v>
      </c>
      <c r="BI75" s="147">
        <f t="shared" ref="BI75:BI138" si="240">IF((AX75+BC75)&gt;0,AX75+BC75+BF75,BF75)</f>
        <v>4.6851210063508134E-2</v>
      </c>
      <c r="BJ75" s="147">
        <f t="shared" ref="BJ75:BJ138" si="241">IF((AY75+BD75)&gt;0,AY75+BD75+BG75,BG75)</f>
        <v>4.7400510996280086E-2</v>
      </c>
      <c r="BK75" s="147">
        <f t="shared" ref="BK75:BK138" si="242">IF((AZ75+BE75)&gt;0,AZ75+BE75+BH75,BH75)</f>
        <v>4.551223193280042E-2</v>
      </c>
      <c r="BL75" s="147">
        <f t="shared" si="172"/>
        <v>8.1880440438641617</v>
      </c>
      <c r="BM75" s="147">
        <f t="shared" si="173"/>
        <v>7.2035162641218173</v>
      </c>
      <c r="BN75" s="147">
        <f t="shared" si="174"/>
        <v>8.6456901005281654</v>
      </c>
      <c r="BO75" s="150">
        <f t="shared" ref="BO75:BQ138" si="243">BI75^2</f>
        <v>2.1950358844149659E-3</v>
      </c>
      <c r="BP75" s="150">
        <f t="shared" si="243"/>
        <v>2.2468084427084692E-3</v>
      </c>
      <c r="BQ75" s="150">
        <f t="shared" si="243"/>
        <v>2.0713632555050183E-3</v>
      </c>
      <c r="BR75" s="147">
        <f t="shared" si="175"/>
        <v>0</v>
      </c>
      <c r="BS75" s="147">
        <f t="shared" si="176"/>
        <v>0</v>
      </c>
      <c r="BT75" s="147">
        <f t="shared" si="177"/>
        <v>0</v>
      </c>
      <c r="BU75" s="147">
        <f t="shared" si="178"/>
        <v>0.3130666268440262</v>
      </c>
      <c r="BV75" s="147">
        <f t="shared" si="179"/>
        <v>0.10435554228134206</v>
      </c>
      <c r="BW75" s="147">
        <f t="shared" si="180"/>
        <v>2.5</v>
      </c>
      <c r="CA75" s="150">
        <f t="shared" si="181"/>
        <v>0</v>
      </c>
      <c r="CB75" s="150">
        <f t="shared" ref="CB75:CB138" si="244">IF((180-Deg_triacmax)/180*PI()&gt;$Q75,0,1/2*BU75*Lm*BU75*1/Vout*1000*1/(Lm*BU75*1/Vout*1000+Lm*BU75*1/(Vintyp*SQRT(2)*SIN($Q75))*1000+Tdrr+Ton_delay+Tdrr*Vout*1/(Vintyp*SQRT(2)*SIN($Q75)))+(-1/2*Idrr*Tdrr*10^-6-Idrr*Ton_delay*10^-6-1/2*Idrr*Tdrr*Vout*1/(Vintyp*SQRT(2)*SIN($Q75))*10^-6)*1/(Lm*BU75*1/Vout*1000+Lm*BU75*1/(Vintyp*SQRT(2)*SIN($Q75))*1000+Tdrr+Ton_delay+Tdrr*Vout*1/(Vintyp*SQRT(2)*SIN($Q75))))</f>
        <v>0</v>
      </c>
      <c r="CC75" s="150">
        <f t="shared" ref="CC75:CC138" si="245">IF((180-Deg_triacmin)/180*PI()&gt;$Q75,0,1/2*BV75*Lm*BV75*1/Vout*1000*1/(Lm*BV75*1/Vout*1000+Lm*BV75*1/(Vintyp*SQRT(2)*SIN($Q75))*1000+Tdrr+Ton_delay+Tdrr*Vout*1/(Vintyp*SQRT(2)*SIN($Q75)))+(-1/2*Idrr*Tdrr*10^-6-Idrr*Ton_delay*10^-6-1/2*Idrr*Tdrr*Vout*1/(Vintyp*SQRT(2)*SIN($Q75))*10^-6)*1/(Lm*BV75*1/Vout*1000+Lm*BV75*1/(Vintyp*SQRT(2)*SIN($Q75))*1000+Tdrr+Ton_delay+Tdrr*Vout*1/(Vintyp*SQRT(2)*SIN($Q75))))</f>
        <v>0</v>
      </c>
      <c r="CD75" s="150">
        <f t="shared" ref="CD75:CD138" si="246">IF((180-Deg_Triac)/180*PI()&gt;$Q75,0,1/2*BT75*Lm*BT75*1/(Vintyp*SQRT(2)*SIN($Q75))*1000*1/(Lm*BT75*1/Vout*1000+Lm*BT75*1/(Vintyp*SQRT(2)*SIN($Q75))*1000+Tdrr+Ton_delay+Tdrr*Vout*1/(Vintyp*SQRT(2)*SIN($Q75))))</f>
        <v>0</v>
      </c>
      <c r="CE75" s="150">
        <f t="shared" si="182"/>
        <v>0</v>
      </c>
      <c r="CI75" s="152">
        <f t="shared" si="183"/>
        <v>0.30733434686328631</v>
      </c>
      <c r="CJ75" s="152">
        <f t="shared" si="184"/>
        <v>0.30733434686328631</v>
      </c>
      <c r="CK75" s="152">
        <f t="shared" si="185"/>
        <v>0.30733434686328631</v>
      </c>
      <c r="CL75" s="152">
        <f t="shared" si="186"/>
        <v>0.30733434686328631</v>
      </c>
      <c r="CM75" s="152">
        <f t="shared" si="187"/>
        <v>0.30733434686328631</v>
      </c>
      <c r="CN75" s="152">
        <f t="shared" si="188"/>
        <v>0.30733434686328631</v>
      </c>
      <c r="CO75" s="152">
        <f t="shared" si="189"/>
        <v>0.30733434686328631</v>
      </c>
      <c r="CP75" s="152">
        <f t="shared" si="190"/>
        <v>0.30733434686328631</v>
      </c>
      <c r="CQ75" s="152">
        <f t="shared" si="191"/>
        <v>0.28628394074751817</v>
      </c>
      <c r="CR75" s="152">
        <f t="shared" si="192"/>
        <v>0.24534815874051921</v>
      </c>
      <c r="CS75" s="152">
        <f t="shared" si="193"/>
        <v>0.20441237673352028</v>
      </c>
      <c r="CT75" s="152">
        <f t="shared" si="194"/>
        <v>0.16347659472652132</v>
      </c>
      <c r="CU75" s="152">
        <f t="shared" si="195"/>
        <v>0.12254081271952245</v>
      </c>
      <c r="CV75" s="152">
        <f t="shared" si="196"/>
        <v>9.8623262300602213E-2</v>
      </c>
      <c r="CW75" s="152">
        <f t="shared" si="197"/>
        <v>9.8623262300602213E-2</v>
      </c>
      <c r="CX75" s="152">
        <f t="shared" si="198"/>
        <v>9.8623262300602213E-2</v>
      </c>
      <c r="CY75" s="152">
        <f t="shared" si="199"/>
        <v>9.8623262300602213E-2</v>
      </c>
      <c r="CZ75" s="152">
        <f t="shared" si="200"/>
        <v>9.8623262300602213E-2</v>
      </c>
      <c r="DA75" s="152">
        <f t="shared" si="201"/>
        <v>9.8623262300602213E-2</v>
      </c>
      <c r="DC75" s="154">
        <f t="shared" ref="DC75:DC138" si="247">IF(DC$1/180*PI()&gt;$Q75,0,1/2*CI75*Lm*CI75*1/Vout*1000*1/(Lm*CI75*1/Vout*1000+Lm*CI75*1/(Vintyp*SQRT(2)*SIN($Q75))*1000+Tdrr+Ton_delay+Tdrr*Vout*1/(Vintyp*SQRT(2)*SIN($Q75))))+(-1/2*Idrr*Tdrr*10^-6-Idrr*Ton_delay*10^-6-1/2*Idrr*Tdrr*1/(Vintyp*SQRT(2)*SIN($Q75))*10^-6)*1/(Lm*CI75*1/Vout*1000+Lm*CI75*1/(Vintyp*SQRT(2)*SIN($Q75))*1000+Tdrr+Ton_delay+Tdrr*Vout*1/(Vintyp*SQRT(2)*SIN($Q75)))</f>
        <v>0.1015699773897691</v>
      </c>
      <c r="DD75" s="154">
        <f t="shared" ref="DD75:DD138" si="248">IF(DD$1/180*PI()&gt;$Q75,0,1/2*CJ75*Lm*CJ75*1/Vout*1000*1/(Lm*CJ75*1/Vout*1000+Lm*CJ75*1/(Vintyp*SQRT(2)*SIN($Q75))*1000+Tdrr+Ton_delay+Tdrr*Vout*1/(Vintyp*SQRT(2)*SIN($Q75))))+(-1/2*Idrr*Tdrr*10^-6-Idrr*Ton_delay*10^-6-1/2*Idrr*Tdrr*1/(Vintyp*SQRT(2)*SIN($Q75))*10^-6)*1/(Lm*CJ75*1/Vout*1000+Lm*CJ75*1/(Vintyp*SQRT(2)*SIN($Q75))*1000+Tdrr+Ton_delay+Tdrr*Vout*1/(Vintyp*SQRT(2)*SIN($Q75)))</f>
        <v>0.1015699773897691</v>
      </c>
      <c r="DE75" s="154">
        <f t="shared" ref="DE75:DE138" si="249">IF(DE$1/180*PI()&gt;$Q75,0,1/2*CK75*Lm*CK75*1/Vout*1000*1/(Lm*CK75*1/Vout*1000+Lm*CK75*1/(Vintyp*SQRT(2)*SIN($Q75))*1000+Tdrr+Ton_delay+Tdrr*Vout*1/(Vintyp*SQRT(2)*SIN($Q75))))+(-1/2*Idrr*Tdrr*10^-6-Idrr*Ton_delay*10^-6-1/2*Idrr*Tdrr*1/(Vintyp*SQRT(2)*SIN($Q75))*10^-6)*1/(Lm*CK75*1/Vout*1000+Lm*CK75*1/(Vintyp*SQRT(2)*SIN($Q75))*1000+Tdrr+Ton_delay+Tdrr*Vout*1/(Vintyp*SQRT(2)*SIN($Q75)))</f>
        <v>0.1015699773897691</v>
      </c>
      <c r="DF75" s="154">
        <f t="shared" ref="DF75:DF138" si="250">IF(DF$1/180*PI()&gt;$Q75,0,1/2*CL75*Lm*CL75*1/Vout*1000*1/(Lm*CL75*1/Vout*1000+Lm*CL75*1/(Vintyp*SQRT(2)*SIN($Q75))*1000+Tdrr+Ton_delay+Tdrr*Vout*1/(Vintyp*SQRT(2)*SIN($Q75))))+(-1/2*Idrr*Tdrr*10^-6-Idrr*Ton_delay*10^-6-1/2*Idrr*Tdrr*1/(Vintyp*SQRT(2)*SIN($Q75))*10^-6)*1/(Lm*CL75*1/Vout*1000+Lm*CL75*1/(Vintyp*SQRT(2)*SIN($Q75))*1000+Tdrr+Ton_delay+Tdrr*Vout*1/(Vintyp*SQRT(2)*SIN($Q75)))</f>
        <v>0.1015699773897691</v>
      </c>
      <c r="DG75" s="154">
        <f t="shared" ref="DG75:DG138" si="251">IF(DG$1/180*PI()&gt;$Q75,0,1/2*CM75*Lm*CM75*1/Vout*1000*1/(Lm*CM75*1/Vout*1000+Lm*CM75*1/(Vintyp*SQRT(2)*SIN($Q75))*1000+Tdrr+Ton_delay+Tdrr*Vout*1/(Vintyp*SQRT(2)*SIN($Q75))))+(-1/2*Idrr*Tdrr*10^-6-Idrr*Ton_delay*10^-6-1/2*Idrr*Tdrr*1/(Vintyp*SQRT(2)*SIN($Q75))*10^-6)*1/(Lm*CM75*1/Vout*1000+Lm*CM75*1/(Vintyp*SQRT(2)*SIN($Q75))*1000+Tdrr+Ton_delay+Tdrr*Vout*1/(Vintyp*SQRT(2)*SIN($Q75)))</f>
        <v>-3.1821194693421241E-10</v>
      </c>
      <c r="DH75" s="154">
        <f t="shared" ref="DH75:DH138" si="252">IF(DH$1/180*PI()&gt;$Q75,0,1/2*CN75*Lm*CN75*1/Vout*1000*1/(Lm*CN75*1/Vout*1000+Lm*CN75*1/(Vintyp*SQRT(2)*SIN($Q75))*1000+Tdrr+Ton_delay+Tdrr*Vout*1/(Vintyp*SQRT(2)*SIN($Q75))))+(-1/2*Idrr*Tdrr*10^-6-Idrr*Ton_delay*10^-6-1/2*Idrr*Tdrr*1/(Vintyp*SQRT(2)*SIN($Q75))*10^-6)*1/(Lm*CN75*1/Vout*1000+Lm*CN75*1/(Vintyp*SQRT(2)*SIN($Q75))*1000+Tdrr+Ton_delay+Tdrr*Vout*1/(Vintyp*SQRT(2)*SIN($Q75)))</f>
        <v>-3.1821194693421241E-10</v>
      </c>
      <c r="DI75" s="154">
        <f t="shared" ref="DI75:DI138" si="253">IF(DI$1/180*PI()&gt;$Q75,0,1/2*CO75*Lm*CO75*1/Vout*1000*1/(Lm*CO75*1/Vout*1000+Lm*CO75*1/(Vintyp*SQRT(2)*SIN($Q75))*1000+Tdrr+Ton_delay+Tdrr*Vout*1/(Vintyp*SQRT(2)*SIN($Q75))))+(-1/2*Idrr*Tdrr*10^-6-Idrr*Ton_delay*10^-6-1/2*Idrr*Tdrr*1/(Vintyp*SQRT(2)*SIN($Q75))*10^-6)*1/(Lm*CO75*1/Vout*1000+Lm*CO75*1/(Vintyp*SQRT(2)*SIN($Q75))*1000+Tdrr+Ton_delay+Tdrr*Vout*1/(Vintyp*SQRT(2)*SIN($Q75)))</f>
        <v>-3.1821194693421241E-10</v>
      </c>
      <c r="DJ75" s="154">
        <f t="shared" ref="DJ75:DJ138" si="254">IF(DJ$1/180*PI()&gt;$Q75,0,1/2*CP75*Lm*CP75*1/Vout*1000*1/(Lm*CP75*1/Vout*1000+Lm*CP75*1/(Vintyp*SQRT(2)*SIN($Q75))*1000+Tdrr+Ton_delay+Tdrr*Vout*1/(Vintyp*SQRT(2)*SIN($Q75))))+(-1/2*Idrr*Tdrr*10^-6-Idrr*Ton_delay*10^-6-1/2*Idrr*Tdrr*1/(Vintyp*SQRT(2)*SIN($Q75))*10^-6)*1/(Lm*CP75*1/Vout*1000+Lm*CP75*1/(Vintyp*SQRT(2)*SIN($Q75))*1000+Tdrr+Ton_delay+Tdrr*Vout*1/(Vintyp*SQRT(2)*SIN($Q75)))</f>
        <v>-3.1821194693421241E-10</v>
      </c>
      <c r="DK75" s="154">
        <f t="shared" ref="DK75:DK138" si="255">IF(DK$1/180*PI()&gt;$Q75,0,1/2*CQ75*Lm*CQ75*1/Vout*1000*1/(Lm*CQ75*1/Vout*1000+Lm*CQ75*1/(Vintyp*SQRT(2)*SIN($Q75))*1000+Tdrr+Ton_delay+Tdrr*Vout*1/(Vintyp*SQRT(2)*SIN($Q75))))+(-1/2*Idrr*Tdrr*10^-6-Idrr*Ton_delay*10^-6-1/2*Idrr*Tdrr*1/(Vintyp*SQRT(2)*SIN($Q75))*10^-6)*1/(Lm*CQ75*1/Vout*1000+Lm*CQ75*1/(Vintyp*SQRT(2)*SIN($Q75))*1000+Tdrr+Ton_delay+Tdrr*Vout*1/(Vintyp*SQRT(2)*SIN($Q75)))</f>
        <v>-3.3994228566652023E-10</v>
      </c>
      <c r="DL75" s="154">
        <f t="shared" ref="DL75:DL138" si="256">IF(DL$1/180*PI()&gt;$Q75,0,1/2*CR75*Lm*CR75*1/Vout*1000*1/(Lm*CR75*1/Vout*1000+Lm*CR75*1/(Vintyp*SQRT(2)*SIN($Q75))*1000+Tdrr+Ton_delay+Tdrr*Vout*1/(Vintyp*SQRT(2)*SIN($Q75))))+(-1/2*Idrr*Tdrr*10^-6-Idrr*Ton_delay*10^-6-1/2*Idrr*Tdrr*1/(Vintyp*SQRT(2)*SIN($Q75))*10^-6)*1/(Lm*CR75*1/Vout*1000+Lm*CR75*1/(Vintyp*SQRT(2)*SIN($Q75))*1000+Tdrr+Ton_delay+Tdrr*Vout*1/(Vintyp*SQRT(2)*SIN($Q75)))</f>
        <v>-3.9199911522481991E-10</v>
      </c>
      <c r="DM75" s="154">
        <f t="shared" ref="DM75:DM138" si="257">IF(DM$1/180*PI()&gt;$Q75,0,1/2*CS75*Lm*CS75*1/Vout*1000*1/(Lm*CS75*1/Vout*1000+Lm*CS75*1/(Vintyp*SQRT(2)*SIN($Q75))*1000+Tdrr+Ton_delay+Tdrr*Vout*1/(Vintyp*SQRT(2)*SIN($Q75))))+(-1/2*Idrr*Tdrr*10^-6-Idrr*Ton_delay*10^-6-1/2*Idrr*Tdrr*1/(Vintyp*SQRT(2)*SIN($Q75))*10^-6)*1/(Lm*CS75*1/Vout*1000+Lm*CS75*1/(Vintyp*SQRT(2)*SIN($Q75))*1000+Tdrr+Ton_delay+Tdrr*Vout*1/(Vintyp*SQRT(2)*SIN($Q75)))</f>
        <v>-4.6288227620184324E-10</v>
      </c>
      <c r="DN75" s="154">
        <f t="shared" ref="DN75:DN138" si="258">IF(DN$1/180*PI()&gt;$Q75,0,1/2*CT75*Lm*CT75*1/Vout*1000*1/(Lm*CT75*1/Vout*1000+Lm*CT75*1/(Vintyp*SQRT(2)*SIN($Q75))*1000+Tdrr+Ton_delay+Tdrr*Vout*1/(Vintyp*SQRT(2)*SIN($Q75))))+(-1/2*Idrr*Tdrr*10^-6-Idrr*Ton_delay*10^-6-1/2*Idrr*Tdrr*1/(Vintyp*SQRT(2)*SIN($Q75))*10^-6)*1/(Lm*CT75*1/Vout*1000+Lm*CT75*1/(Vintyp*SQRT(2)*SIN($Q75))*1000+Tdrr+Ton_delay+Tdrr*Vout*1/(Vintyp*SQRT(2)*SIN($Q75)))</f>
        <v>-5.6505894622835697E-10</v>
      </c>
      <c r="DO75" s="154">
        <f t="shared" ref="DO75:DO138" si="259">IF(DO$1/180*PI()&gt;$Q75,0,1/2*CU75*Lm*CU75*1/Vout*1000*1/(Lm*CU75*1/Vout*1000+Lm*CU75*1/(Vintyp*SQRT(2)*SIN($Q75))*1000+Tdrr+Ton_delay+Tdrr*Vout*1/(Vintyp*SQRT(2)*SIN($Q75))))+(-1/2*Idrr*Tdrr*10^-6-Idrr*Ton_delay*10^-6-1/2*Idrr*Tdrr*1/(Vintyp*SQRT(2)*SIN($Q75))*10^-6)*1/(Lm*CU75*1/Vout*1000+Lm*CU75*1/(Vintyp*SQRT(2)*SIN($Q75))*1000+Tdrr+Ton_delay+Tdrr*Vout*1/(Vintyp*SQRT(2)*SIN($Q75)))</f>
        <v>-7.2512255629113028E-10</v>
      </c>
      <c r="DP75" s="154">
        <f t="shared" ref="DP75:DP138" si="260">IF(DP$1/180*PI()&gt;$Q75,0,1/2*CV75*Lm*CV75*1/Vout*1000*1/(Lm*CV75*1/Vout*1000+Lm*CV75*1/(Vintyp*SQRT(2)*SIN($Q75))*1000+Tdrr+Ton_delay+Tdrr*Vout*1/(Vintyp*SQRT(2)*SIN($Q75))))+(-1/2*Idrr*Tdrr*10^-6-Idrr*Ton_delay*10^-6-1/2*Idrr*Tdrr*1/(Vintyp*SQRT(2)*SIN($Q75))*10^-6)*1/(Lm*CV75*1/Vout*1000+Lm*CV75*1/(Vintyp*SQRT(2)*SIN($Q75))*1000+Tdrr+Ton_delay+Tdrr*Vout*1/(Vintyp*SQRT(2)*SIN($Q75)))</f>
        <v>-8.6893630313338783E-10</v>
      </c>
      <c r="DQ75" s="154">
        <f t="shared" ref="DQ75:DQ138" si="261">IF(DQ$1/180*PI()&gt;$Q75,0,1/2*CW75*Lm*CW75*1/Vout*1000*1/(Lm*CW75*1/Vout*1000+Lm*CW75*1/(Vintyp*SQRT(2)*SIN($Q75))*1000+Tdrr+Ton_delay+Tdrr*Vout*1/(Vintyp*SQRT(2)*SIN($Q75))))+(-1/2*Idrr*Tdrr*10^-6-Idrr*Ton_delay*10^-6-1/2*Idrr*Tdrr*1/(Vintyp*SQRT(2)*SIN($Q75))*10^-6)*1/(Lm*CW75*1/Vout*1000+Lm*CW75*1/(Vintyp*SQRT(2)*SIN($Q75))*1000+Tdrr+Ton_delay+Tdrr*Vout*1/(Vintyp*SQRT(2)*SIN($Q75)))</f>
        <v>-8.6893630313338783E-10</v>
      </c>
      <c r="DR75" s="154">
        <f t="shared" ref="DR75:DR138" si="262">IF(DR$1/180*PI()&gt;$Q75,0,1/2*CX75*Lm*CX75*1/Vout*1000*1/(Lm*CX75*1/Vout*1000+Lm*CX75*1/(Vintyp*SQRT(2)*SIN($Q75))*1000+Tdrr+Ton_delay+Tdrr*Vout*1/(Vintyp*SQRT(2)*SIN($Q75))))+(-1/2*Idrr*Tdrr*10^-6-Idrr*Ton_delay*10^-6-1/2*Idrr*Tdrr*1/(Vintyp*SQRT(2)*SIN($Q75))*10^-6)*1/(Lm*CX75*1/Vout*1000+Lm*CX75*1/(Vintyp*SQRT(2)*SIN($Q75))*1000+Tdrr+Ton_delay+Tdrr*Vout*1/(Vintyp*SQRT(2)*SIN($Q75)))</f>
        <v>-8.6893630313338783E-10</v>
      </c>
      <c r="DS75" s="154">
        <f t="shared" ref="DS75:DS138" si="263">IF(DS$1/180*PI()&gt;$Q75,0,1/2*CY75*Lm*CY75*1/Vout*1000*1/(Lm*CY75*1/Vout*1000+Lm*CY75*1/(Vintyp*SQRT(2)*SIN($Q75))*1000+Tdrr+Ton_delay+Tdrr*Vout*1/(Vintyp*SQRT(2)*SIN($Q75))))+(-1/2*Idrr*Tdrr*10^-6-Idrr*Ton_delay*10^-6-1/2*Idrr*Tdrr*1/(Vintyp*SQRT(2)*SIN($Q75))*10^-6)*1/(Lm*CY75*1/Vout*1000+Lm*CY75*1/(Vintyp*SQRT(2)*SIN($Q75))*1000+Tdrr+Ton_delay+Tdrr*Vout*1/(Vintyp*SQRT(2)*SIN($Q75)))</f>
        <v>-8.6893630313338783E-10</v>
      </c>
      <c r="DT75" s="154">
        <f t="shared" ref="DT75:DT138" si="264">IF(DT$1/180*PI()&gt;$Q75,0,1/2*CZ75*Lm*CZ75*1/Vout*1000*1/(Lm*CZ75*1/Vout*1000+Lm*CZ75*1/(Vintyp*SQRT(2)*SIN($Q75))*1000+Tdrr+Ton_delay+Tdrr*Vout*1/(Vintyp*SQRT(2)*SIN($Q75))))+(-1/2*Idrr*Tdrr*10^-6-Idrr*Ton_delay*10^-6-1/2*Idrr*Tdrr*1/(Vintyp*SQRT(2)*SIN($Q75))*10^-6)*1/(Lm*CZ75*1/Vout*1000+Lm*CZ75*1/(Vintyp*SQRT(2)*SIN($Q75))*1000+Tdrr+Ton_delay+Tdrr*Vout*1/(Vintyp*SQRT(2)*SIN($Q75)))</f>
        <v>-8.6893630313338783E-10</v>
      </c>
      <c r="DU75" s="154">
        <f t="shared" ref="DU75:DU138" si="265">IF(DU$1/180*PI()&gt;$Q75,0,1/2*DA75*Lm*DA75*1/Vout*1000*1/(Lm*DA75*1/Vout*1000+Lm*DA75*1/(Vintyp*SQRT(2)*SIN($Q75))*1000+Tdrr+Ton_delay+Tdrr*Vout*1/(Vintyp*SQRT(2)*SIN($Q75))))+(-1/2*Idrr*Tdrr*10^-6-Idrr*Ton_delay*10^-6-1/2*Idrr*Tdrr*1/(Vintyp*SQRT(2)*SIN($Q75))*10^-6)*1/(Lm*DA75*1/Vout*1000+Lm*DA75*1/(Vintyp*SQRT(2)*SIN($Q75))*1000+Tdrr+Ton_delay+Tdrr*Vout*1/(Vintyp*SQRT(2)*SIN($Q75)))</f>
        <v>-8.6893630313338783E-10</v>
      </c>
      <c r="DW75" s="155">
        <f t="shared" si="202"/>
        <v>-1.2230620100982921E-2</v>
      </c>
      <c r="DX75" s="155">
        <f t="shared" si="203"/>
        <v>9.2900782933220183E-2</v>
      </c>
      <c r="DY75" s="155">
        <f t="shared" si="204"/>
        <v>7.9027819587090695E-2</v>
      </c>
      <c r="DZ75" s="155">
        <f t="shared" si="205"/>
        <v>5.0346273635395386E-2</v>
      </c>
      <c r="EA75" s="156">
        <f t="shared" si="206"/>
        <v>-1.2230620100982921E-2</v>
      </c>
      <c r="EB75" s="156">
        <f t="shared" si="207"/>
        <v>9.2900782933220183E-2</v>
      </c>
      <c r="EC75" s="156">
        <f t="shared" si="208"/>
        <v>-8.9365586401267239E-2</v>
      </c>
      <c r="ED75" s="156">
        <f t="shared" si="209"/>
        <v>2.8176861159779711E-2</v>
      </c>
      <c r="EE75" s="156">
        <f t="shared" si="210"/>
        <v>-6.330443746770073E-2</v>
      </c>
      <c r="EF75" s="156">
        <f t="shared" si="211"/>
        <v>-6.9084670763909936E-2</v>
      </c>
      <c r="EG75" s="156">
        <f t="shared" si="212"/>
        <v>3.585836375512217E-2</v>
      </c>
      <c r="EH75" s="156">
        <f t="shared" si="213"/>
        <v>-8.6569748102124006E-2</v>
      </c>
      <c r="EI75" s="156">
        <f t="shared" si="214"/>
        <v>9.3613236185811674E-2</v>
      </c>
      <c r="EJ75" s="156">
        <f t="shared" si="215"/>
        <v>-4.0872421605898587E-3</v>
      </c>
      <c r="EK75" s="156">
        <f t="shared" si="216"/>
        <v>4.3266962550416461E-2</v>
      </c>
      <c r="EL75" s="156">
        <f t="shared" si="217"/>
        <v>8.311506174768038E-2</v>
      </c>
      <c r="EM75" s="156">
        <f t="shared" si="218"/>
        <v>-5.7042419178097922E-2</v>
      </c>
      <c r="EN75" s="156">
        <f t="shared" si="219"/>
        <v>7.4339128001141036E-2</v>
      </c>
      <c r="EO75" s="156">
        <f t="shared" si="220"/>
        <v>-9.1481298627480501E-2</v>
      </c>
      <c r="EP75" s="156">
        <f t="shared" si="221"/>
        <v>-2.0280915637357198E-2</v>
      </c>
      <c r="EQ75" s="156">
        <f t="shared" si="222"/>
        <v>-2.0280915637357233E-2</v>
      </c>
      <c r="ER75" s="156">
        <f t="shared" si="223"/>
        <v>-9.1481298627480473E-2</v>
      </c>
      <c r="ES75" s="156">
        <f t="shared" si="224"/>
        <v>8.3115061747680574E-2</v>
      </c>
      <c r="ET75" s="156">
        <f t="shared" si="225"/>
        <v>4.3266962550416101E-2</v>
      </c>
      <c r="EU75" s="156">
        <f t="shared" si="226"/>
        <v>-4.0872421605897824E-3</v>
      </c>
      <c r="EV75" s="156">
        <f t="shared" si="227"/>
        <v>9.3613236185811674E-2</v>
      </c>
      <c r="EW75" s="156">
        <f t="shared" si="228"/>
        <v>-8.6569748102123936E-2</v>
      </c>
      <c r="EX75" s="156">
        <f t="shared" si="229"/>
        <v>3.5858363755122358E-2</v>
      </c>
      <c r="EY75" s="156">
        <f t="shared" si="230"/>
        <v>-6.9084670763910061E-2</v>
      </c>
      <c r="EZ75" s="156">
        <f t="shared" si="231"/>
        <v>-6.3304437467700592E-2</v>
      </c>
    </row>
    <row r="76" spans="2:156" ht="20.100000000000001" customHeight="1" x14ac:dyDescent="0.2">
      <c r="C76" s="111"/>
      <c r="D76" s="213"/>
      <c r="G76" s="111"/>
      <c r="H76" s="213"/>
      <c r="K76" s="111"/>
      <c r="L76" s="111"/>
      <c r="O76" s="158">
        <v>66</v>
      </c>
      <c r="P76" s="158">
        <f t="shared" si="232"/>
        <v>-2.5656340004316647</v>
      </c>
      <c r="Q76" s="147">
        <f t="shared" si="233"/>
        <v>0.57595865315812877</v>
      </c>
      <c r="R76" s="147">
        <f t="shared" si="137"/>
        <v>177.15425928069067</v>
      </c>
      <c r="S76" s="147">
        <f t="shared" si="138"/>
        <v>154.04718198320927</v>
      </c>
      <c r="T76" s="147">
        <f t="shared" si="139"/>
        <v>192.55897747901159</v>
      </c>
      <c r="U76" s="147">
        <f t="shared" si="140"/>
        <v>1</v>
      </c>
      <c r="V76" s="147">
        <f t="shared" si="141"/>
        <v>0</v>
      </c>
      <c r="W76" s="147">
        <f t="shared" si="142"/>
        <v>8.1285090510773636E-2</v>
      </c>
      <c r="X76" s="147">
        <f t="shared" si="143"/>
        <v>9.3477854087389678E-2</v>
      </c>
      <c r="Y76" s="147">
        <f t="shared" si="144"/>
        <v>7.4782283269911737E-2</v>
      </c>
      <c r="Z76" s="147">
        <f t="shared" si="145"/>
        <v>7.5111320542998357</v>
      </c>
      <c r="AA76" s="147">
        <f t="shared" si="146"/>
        <v>7.5111320542998357</v>
      </c>
      <c r="AB76" s="147">
        <f t="shared" si="147"/>
        <v>7.3352968442652706</v>
      </c>
      <c r="AC76" s="147">
        <f t="shared" si="148"/>
        <v>6.9717600494969227</v>
      </c>
      <c r="AD76" s="147">
        <f t="shared" si="149"/>
        <v>88.727088057874056</v>
      </c>
      <c r="AE76" s="147">
        <f t="shared" si="150"/>
        <v>118.45485038544979</v>
      </c>
      <c r="AF76" s="147">
        <f t="shared" si="151"/>
        <v>3.0035330340577611</v>
      </c>
      <c r="AG76" s="147">
        <f t="shared" si="152"/>
        <v>3.4284390404795948</v>
      </c>
      <c r="AH76" s="147">
        <f t="shared" si="153"/>
        <v>2.6068206745566638</v>
      </c>
      <c r="AI76" s="147">
        <f t="shared" si="154"/>
        <v>10.514665088357596</v>
      </c>
      <c r="AJ76" s="147">
        <f t="shared" si="155"/>
        <v>11.314665088357597</v>
      </c>
      <c r="AK76" s="147">
        <f t="shared" si="156"/>
        <v>11.563735884744865</v>
      </c>
      <c r="AL76" s="147">
        <f t="shared" si="157"/>
        <v>10.378580724053588</v>
      </c>
      <c r="AM76" s="147">
        <f t="shared" si="234"/>
        <v>88.380874925671975</v>
      </c>
      <c r="AN76" s="147">
        <f t="shared" si="135"/>
        <v>86.477243164920608</v>
      </c>
      <c r="AO76" s="147">
        <f t="shared" si="136"/>
        <v>96.352288100663102</v>
      </c>
      <c r="AP76" s="147">
        <f t="shared" si="158"/>
        <v>3.5322196749151891</v>
      </c>
      <c r="AQ76" s="147">
        <f t="shared" si="159"/>
        <v>0.21181119654825503</v>
      </c>
      <c r="AR76" s="147">
        <f t="shared" si="160"/>
        <v>0.21023987626583066</v>
      </c>
      <c r="AS76" s="147">
        <f t="shared" si="161"/>
        <v>0.19982040281126595</v>
      </c>
      <c r="AT76" s="147">
        <f t="shared" si="162"/>
        <v>1.4733601857423931E-2</v>
      </c>
      <c r="AU76" s="147">
        <f t="shared" si="163"/>
        <v>6.9171744135165414E-2</v>
      </c>
      <c r="AV76" s="147">
        <f t="shared" si="164"/>
        <v>6.6681386769304823E-2</v>
      </c>
      <c r="AW76" s="147">
        <f t="shared" si="165"/>
        <v>6.7114181008320145E-2</v>
      </c>
      <c r="AX76" s="147">
        <f t="shared" si="235"/>
        <v>2.8113157607757851E-2</v>
      </c>
      <c r="AY76" s="147">
        <f t="shared" si="236"/>
        <v>3.1166164933179648E-2</v>
      </c>
      <c r="AZ76" s="147">
        <f t="shared" si="237"/>
        <v>2.509475867154989E-2</v>
      </c>
      <c r="BA76" s="147">
        <f t="shared" si="238"/>
        <v>6.6092715984098993E-2</v>
      </c>
      <c r="BB76" s="147">
        <f t="shared" si="239"/>
        <v>9.6675010912094003E-2</v>
      </c>
      <c r="BC76" s="147">
        <f t="shared" si="166"/>
        <v>1.8854142694725174E-2</v>
      </c>
      <c r="BD76" s="147">
        <f t="shared" si="167"/>
        <v>1.6394906691065369E-2</v>
      </c>
      <c r="BE76" s="147">
        <f t="shared" si="168"/>
        <v>2.0493633363831715E-2</v>
      </c>
      <c r="BF76" s="147">
        <f t="shared" si="169"/>
        <v>0</v>
      </c>
      <c r="BG76" s="147">
        <f t="shared" si="170"/>
        <v>0</v>
      </c>
      <c r="BH76" s="147">
        <f t="shared" si="171"/>
        <v>0</v>
      </c>
      <c r="BI76" s="147">
        <f t="shared" si="240"/>
        <v>4.6967300302483028E-2</v>
      </c>
      <c r="BJ76" s="147">
        <f t="shared" si="241"/>
        <v>4.7561071624245013E-2</v>
      </c>
      <c r="BK76" s="147">
        <f t="shared" si="242"/>
        <v>4.5588392035381606E-2</v>
      </c>
      <c r="BL76" s="147">
        <f t="shared" si="172"/>
        <v>8.3204572955001392</v>
      </c>
      <c r="BM76" s="147">
        <f t="shared" si="173"/>
        <v>7.3266490558165218</v>
      </c>
      <c r="BN76" s="147">
        <f t="shared" si="174"/>
        <v>8.7784541552453987</v>
      </c>
      <c r="BO76" s="150">
        <f t="shared" si="243"/>
        <v>2.2059272977036225E-3</v>
      </c>
      <c r="BP76" s="150">
        <f t="shared" si="243"/>
        <v>2.2620555340465641E-3</v>
      </c>
      <c r="BQ76" s="150">
        <f t="shared" si="243"/>
        <v>2.0783014883716451E-3</v>
      </c>
      <c r="BR76" s="147">
        <f t="shared" si="175"/>
        <v>0</v>
      </c>
      <c r="BS76" s="147">
        <f t="shared" si="176"/>
        <v>0</v>
      </c>
      <c r="BT76" s="147">
        <f t="shared" si="177"/>
        <v>0</v>
      </c>
      <c r="BU76" s="147">
        <f t="shared" si="178"/>
        <v>0.31734306686796965</v>
      </c>
      <c r="BV76" s="147">
        <f t="shared" si="179"/>
        <v>0.10578102228932321</v>
      </c>
      <c r="BW76" s="147">
        <f t="shared" si="180"/>
        <v>2.5</v>
      </c>
      <c r="CA76" s="150">
        <f t="shared" si="181"/>
        <v>0</v>
      </c>
      <c r="CB76" s="150">
        <f t="shared" si="244"/>
        <v>0</v>
      </c>
      <c r="CC76" s="150">
        <f t="shared" si="245"/>
        <v>0</v>
      </c>
      <c r="CD76" s="150">
        <f t="shared" si="246"/>
        <v>0</v>
      </c>
      <c r="CE76" s="150">
        <f t="shared" si="182"/>
        <v>0</v>
      </c>
      <c r="CI76" s="152">
        <f t="shared" si="183"/>
        <v>0.31161078688722976</v>
      </c>
      <c r="CJ76" s="152">
        <f t="shared" si="184"/>
        <v>0.31161078688722976</v>
      </c>
      <c r="CK76" s="152">
        <f t="shared" si="185"/>
        <v>0.31161078688722976</v>
      </c>
      <c r="CL76" s="152">
        <f t="shared" si="186"/>
        <v>0.31161078688722976</v>
      </c>
      <c r="CM76" s="152">
        <f t="shared" si="187"/>
        <v>0.31161078688722976</v>
      </c>
      <c r="CN76" s="152">
        <f t="shared" si="188"/>
        <v>0.31161078688722976</v>
      </c>
      <c r="CO76" s="152">
        <f t="shared" si="189"/>
        <v>0.31161078688722976</v>
      </c>
      <c r="CP76" s="152">
        <f t="shared" si="190"/>
        <v>0.31161078688722976</v>
      </c>
      <c r="CQ76" s="152">
        <f t="shared" si="191"/>
        <v>0.29027283559252892</v>
      </c>
      <c r="CR76" s="152">
        <f t="shared" si="192"/>
        <v>0.24877787735409665</v>
      </c>
      <c r="CS76" s="152">
        <f t="shared" si="193"/>
        <v>0.20728291911566452</v>
      </c>
      <c r="CT76" s="152">
        <f t="shared" si="194"/>
        <v>0.16578796087723233</v>
      </c>
      <c r="CU76" s="152">
        <f t="shared" si="195"/>
        <v>0.12429300263880025</v>
      </c>
      <c r="CV76" s="152">
        <f t="shared" si="196"/>
        <v>0.10004874230858335</v>
      </c>
      <c r="CW76" s="152">
        <f t="shared" si="197"/>
        <v>0.10004874230858335</v>
      </c>
      <c r="CX76" s="152">
        <f t="shared" si="198"/>
        <v>0.10004874230858335</v>
      </c>
      <c r="CY76" s="152">
        <f t="shared" si="199"/>
        <v>0.10004874230858335</v>
      </c>
      <c r="CZ76" s="152">
        <f t="shared" si="200"/>
        <v>0.10004874230858335</v>
      </c>
      <c r="DA76" s="152">
        <f t="shared" si="201"/>
        <v>0.10004874230858335</v>
      </c>
      <c r="DC76" s="154">
        <f t="shared" si="247"/>
        <v>0.10346467280298134</v>
      </c>
      <c r="DD76" s="154">
        <f t="shared" si="248"/>
        <v>0.10346467280298134</v>
      </c>
      <c r="DE76" s="154">
        <f t="shared" si="249"/>
        <v>0.10346467280298134</v>
      </c>
      <c r="DF76" s="154">
        <f t="shared" si="250"/>
        <v>0.10346467280298134</v>
      </c>
      <c r="DG76" s="154">
        <f t="shared" si="251"/>
        <v>-3.15309260666855E-10</v>
      </c>
      <c r="DH76" s="154">
        <f t="shared" si="252"/>
        <v>-3.15309260666855E-10</v>
      </c>
      <c r="DI76" s="154">
        <f t="shared" si="253"/>
        <v>-3.15309260666855E-10</v>
      </c>
      <c r="DJ76" s="154">
        <f t="shared" si="254"/>
        <v>-3.15309260666855E-10</v>
      </c>
      <c r="DK76" s="154">
        <f t="shared" si="255"/>
        <v>-3.3685225225814871E-10</v>
      </c>
      <c r="DL76" s="154">
        <f t="shared" si="256"/>
        <v>-3.884659337868674E-10</v>
      </c>
      <c r="DM76" s="154">
        <f t="shared" si="257"/>
        <v>-4.5875852058520299E-10</v>
      </c>
      <c r="DN76" s="154">
        <f t="shared" si="258"/>
        <v>-5.601099487702728E-10</v>
      </c>
      <c r="DO76" s="154">
        <f t="shared" si="259"/>
        <v>-7.1894267608777924E-10</v>
      </c>
      <c r="DP76" s="154">
        <f t="shared" si="260"/>
        <v>-8.6171497541655022E-10</v>
      </c>
      <c r="DQ76" s="154">
        <f t="shared" si="261"/>
        <v>-8.6171497541655022E-10</v>
      </c>
      <c r="DR76" s="154">
        <f t="shared" si="262"/>
        <v>-8.6171497541655022E-10</v>
      </c>
      <c r="DS76" s="154">
        <f t="shared" si="263"/>
        <v>-8.6171497541655022E-10</v>
      </c>
      <c r="DT76" s="154">
        <f t="shared" si="264"/>
        <v>-8.6171497541655022E-10</v>
      </c>
      <c r="DU76" s="154">
        <f t="shared" si="265"/>
        <v>-8.6171497541655022E-10</v>
      </c>
      <c r="DW76" s="155">
        <f t="shared" si="202"/>
        <v>-1.4694608994405582E-2</v>
      </c>
      <c r="DX76" s="155">
        <f t="shared" si="203"/>
        <v>9.2778109795985955E-2</v>
      </c>
      <c r="DY76" s="155">
        <f t="shared" si="204"/>
        <v>7.8780184839093464E-2</v>
      </c>
      <c r="DZ76" s="155">
        <f t="shared" si="205"/>
        <v>5.116045022801069E-2</v>
      </c>
      <c r="EA76" s="156">
        <f t="shared" si="206"/>
        <v>-1.4694608994405582E-2</v>
      </c>
      <c r="EB76" s="156">
        <f t="shared" si="207"/>
        <v>9.2778109795985955E-2</v>
      </c>
      <c r="EC76" s="156">
        <f t="shared" si="208"/>
        <v>-9.0733856706485441E-2</v>
      </c>
      <c r="ED76" s="156">
        <f t="shared" si="209"/>
        <v>2.4312063630664019E-2</v>
      </c>
      <c r="EE76" s="156">
        <f t="shared" si="210"/>
        <v>-5.9114959585827576E-2</v>
      </c>
      <c r="EF76" s="156">
        <f t="shared" si="211"/>
        <v>-7.3000895501222879E-2</v>
      </c>
      <c r="EG76" s="156">
        <f t="shared" si="212"/>
        <v>4.2645416271483189E-2</v>
      </c>
      <c r="EH76" s="156">
        <f t="shared" si="213"/>
        <v>-8.3696341986053413E-2</v>
      </c>
      <c r="EI76" s="156">
        <f t="shared" si="214"/>
        <v>9.3805866499493962E-2</v>
      </c>
      <c r="EJ76" s="156">
        <f t="shared" si="215"/>
        <v>4.9161571469598098E-3</v>
      </c>
      <c r="EK76" s="156">
        <f t="shared" si="216"/>
        <v>3.3663150210158505E-2</v>
      </c>
      <c r="EL76" s="156">
        <f t="shared" si="217"/>
        <v>8.769550449562849E-2</v>
      </c>
      <c r="EM76" s="156">
        <f t="shared" si="218"/>
        <v>-6.6421793075821384E-2</v>
      </c>
      <c r="EN76" s="156">
        <f t="shared" si="219"/>
        <v>6.642179307582155E-2</v>
      </c>
      <c r="EO76" s="156">
        <f t="shared" si="220"/>
        <v>-8.7695504495628573E-2</v>
      </c>
      <c r="EP76" s="156">
        <f t="shared" si="221"/>
        <v>-3.3663150210158255E-2</v>
      </c>
      <c r="EQ76" s="156">
        <f t="shared" si="222"/>
        <v>-4.9161571469600335E-3</v>
      </c>
      <c r="ER76" s="156">
        <f t="shared" si="223"/>
        <v>-9.3805866499493962E-2</v>
      </c>
      <c r="ES76" s="156">
        <f t="shared" si="224"/>
        <v>7.3000895501223045E-2</v>
      </c>
      <c r="ET76" s="156">
        <f t="shared" si="225"/>
        <v>5.9114959585827367E-2</v>
      </c>
      <c r="EU76" s="156">
        <f t="shared" si="226"/>
        <v>-2.4312063630664127E-2</v>
      </c>
      <c r="EV76" s="156">
        <f t="shared" si="227"/>
        <v>9.0733856706485413E-2</v>
      </c>
      <c r="EW76" s="156">
        <f t="shared" si="228"/>
        <v>-9.2778109795985858E-2</v>
      </c>
      <c r="EX76" s="156">
        <f t="shared" si="229"/>
        <v>1.4694608994406173E-2</v>
      </c>
      <c r="EY76" s="156">
        <f t="shared" si="230"/>
        <v>-5.1160450228010579E-2</v>
      </c>
      <c r="EZ76" s="156">
        <f t="shared" si="231"/>
        <v>-7.8780184839093534E-2</v>
      </c>
    </row>
    <row r="77" spans="2:156" ht="20.100000000000001" customHeight="1" x14ac:dyDescent="0.2">
      <c r="C77" s="111"/>
      <c r="D77" s="213"/>
      <c r="G77" s="111"/>
      <c r="H77" s="213"/>
      <c r="K77" s="111"/>
      <c r="L77" s="111"/>
      <c r="O77" s="158">
        <v>67</v>
      </c>
      <c r="P77" s="158">
        <f t="shared" si="232"/>
        <v>-2.5569073541716927</v>
      </c>
      <c r="Q77" s="147">
        <f t="shared" si="233"/>
        <v>0.58468529941810032</v>
      </c>
      <c r="R77" s="147">
        <f t="shared" si="137"/>
        <v>179.52805714683547</v>
      </c>
      <c r="S77" s="147">
        <f t="shared" si="138"/>
        <v>156.1113540407265</v>
      </c>
      <c r="T77" s="147">
        <f t="shared" si="139"/>
        <v>195.13919255090809</v>
      </c>
      <c r="U77" s="147">
        <f t="shared" si="140"/>
        <v>1</v>
      </c>
      <c r="V77" s="147">
        <f t="shared" si="141"/>
        <v>0</v>
      </c>
      <c r="W77" s="147">
        <f t="shared" si="142"/>
        <v>8.0210303775650416E-2</v>
      </c>
      <c r="X77" s="147">
        <f t="shared" si="143"/>
        <v>9.2241849341997972E-2</v>
      </c>
      <c r="Y77" s="147">
        <f t="shared" si="144"/>
        <v>7.3793479473598392E-2</v>
      </c>
      <c r="Z77" s="147">
        <f t="shared" si="145"/>
        <v>7.6320231613725706</v>
      </c>
      <c r="AA77" s="147">
        <f t="shared" si="146"/>
        <v>7.6320231613725706</v>
      </c>
      <c r="AB77" s="147">
        <f t="shared" si="147"/>
        <v>7.455410759423903</v>
      </c>
      <c r="AC77" s="147">
        <f t="shared" si="148"/>
        <v>7.0859211274833287</v>
      </c>
      <c r="AD77" s="147">
        <f t="shared" si="149"/>
        <v>90.561381408160955</v>
      </c>
      <c r="AE77" s="147">
        <f t="shared" si="150"/>
        <v>120.82932742121356</v>
      </c>
      <c r="AF77" s="147">
        <f t="shared" si="151"/>
        <v>3.012350918872075</v>
      </c>
      <c r="AG77" s="147">
        <f t="shared" si="152"/>
        <v>3.4385043802674518</v>
      </c>
      <c r="AH77" s="147">
        <f t="shared" si="153"/>
        <v>2.6144738763623909</v>
      </c>
      <c r="AI77" s="147">
        <f t="shared" si="154"/>
        <v>10.644374080244646</v>
      </c>
      <c r="AJ77" s="147">
        <f t="shared" si="155"/>
        <v>11.444374080244646</v>
      </c>
      <c r="AK77" s="147">
        <f t="shared" si="156"/>
        <v>11.693915139691356</v>
      </c>
      <c r="AL77" s="147">
        <f t="shared" si="157"/>
        <v>10.500395003845721</v>
      </c>
      <c r="AM77" s="147">
        <f t="shared" si="234"/>
        <v>87.379178012557858</v>
      </c>
      <c r="AN77" s="147">
        <f t="shared" si="135"/>
        <v>85.514559328877908</v>
      </c>
      <c r="AO77" s="147">
        <f t="shared" si="136"/>
        <v>95.234512571551321</v>
      </c>
      <c r="AP77" s="147">
        <f t="shared" si="158"/>
        <v>3.6064966114625263</v>
      </c>
      <c r="AQ77" s="147">
        <f t="shared" si="159"/>
        <v>0.2152795595377823</v>
      </c>
      <c r="AR77" s="147">
        <f t="shared" si="160"/>
        <v>0.2136825092221912</v>
      </c>
      <c r="AS77" s="147">
        <f t="shared" si="161"/>
        <v>0.20309241912087173</v>
      </c>
      <c r="AT77" s="147">
        <f t="shared" si="162"/>
        <v>1.5220071582497281E-2</v>
      </c>
      <c r="AU77" s="147">
        <f t="shared" si="163"/>
        <v>7.0645767875289894E-2</v>
      </c>
      <c r="AV77" s="147">
        <f t="shared" si="164"/>
        <v>6.8116231752944303E-2</v>
      </c>
      <c r="AW77" s="147">
        <f t="shared" si="165"/>
        <v>6.852584365693444E-2</v>
      </c>
      <c r="AX77" s="147">
        <f t="shared" si="235"/>
        <v>2.8332592697553245E-2</v>
      </c>
      <c r="AY77" s="147">
        <f t="shared" si="236"/>
        <v>3.1415836149399204E-2</v>
      </c>
      <c r="AZ77" s="147">
        <f t="shared" si="237"/>
        <v>2.5283802375257871E-2</v>
      </c>
      <c r="BA77" s="147">
        <f t="shared" si="238"/>
        <v>6.6898005439708197E-2</v>
      </c>
      <c r="BB77" s="147">
        <f t="shared" si="239"/>
        <v>9.8506336238949929E-2</v>
      </c>
      <c r="BC77" s="147">
        <f t="shared" si="166"/>
        <v>1.8746576881645986E-2</v>
      </c>
      <c r="BD77" s="147">
        <f t="shared" si="167"/>
        <v>1.6301371201431294E-2</v>
      </c>
      <c r="BE77" s="147">
        <f t="shared" si="168"/>
        <v>2.0376714001789122E-2</v>
      </c>
      <c r="BF77" s="147">
        <f t="shared" si="169"/>
        <v>0</v>
      </c>
      <c r="BG77" s="147">
        <f t="shared" si="170"/>
        <v>0</v>
      </c>
      <c r="BH77" s="147">
        <f t="shared" si="171"/>
        <v>0</v>
      </c>
      <c r="BI77" s="147">
        <f t="shared" si="240"/>
        <v>4.7079169579199234E-2</v>
      </c>
      <c r="BJ77" s="147">
        <f t="shared" si="241"/>
        <v>4.7717207350830501E-2</v>
      </c>
      <c r="BK77" s="147">
        <f t="shared" si="242"/>
        <v>4.5660516377046989E-2</v>
      </c>
      <c r="BL77" s="147">
        <f t="shared" si="172"/>
        <v>8.4520318466400379</v>
      </c>
      <c r="BM77" s="147">
        <f t="shared" si="173"/>
        <v>7.4491978505802576</v>
      </c>
      <c r="BN77" s="147">
        <f t="shared" si="174"/>
        <v>8.9101562972744652</v>
      </c>
      <c r="BO77" s="150">
        <f t="shared" si="243"/>
        <v>2.2164482082669985E-3</v>
      </c>
      <c r="BP77" s="150">
        <f t="shared" si="243"/>
        <v>2.2769318773621524E-3</v>
      </c>
      <c r="BQ77" s="150">
        <f t="shared" si="243"/>
        <v>2.0848827558185763E-3</v>
      </c>
      <c r="BR77" s="147">
        <f t="shared" si="175"/>
        <v>0</v>
      </c>
      <c r="BS77" s="147">
        <f t="shared" si="176"/>
        <v>0</v>
      </c>
      <c r="BT77" s="147">
        <f t="shared" si="177"/>
        <v>0</v>
      </c>
      <c r="BU77" s="147">
        <f t="shared" si="178"/>
        <v>0.32159533998872741</v>
      </c>
      <c r="BV77" s="147">
        <f t="shared" si="179"/>
        <v>0.10719844666290913</v>
      </c>
      <c r="BW77" s="147">
        <f t="shared" si="180"/>
        <v>2.5</v>
      </c>
      <c r="CA77" s="150">
        <f t="shared" si="181"/>
        <v>0</v>
      </c>
      <c r="CB77" s="150">
        <f t="shared" si="244"/>
        <v>0</v>
      </c>
      <c r="CC77" s="150">
        <f t="shared" si="245"/>
        <v>0</v>
      </c>
      <c r="CD77" s="150">
        <f t="shared" si="246"/>
        <v>0</v>
      </c>
      <c r="CE77" s="150">
        <f t="shared" si="182"/>
        <v>0</v>
      </c>
      <c r="CI77" s="152">
        <f t="shared" si="183"/>
        <v>0.31586306000798753</v>
      </c>
      <c r="CJ77" s="152">
        <f t="shared" si="184"/>
        <v>0.31586306000798753</v>
      </c>
      <c r="CK77" s="152">
        <f t="shared" si="185"/>
        <v>0.31586306000798753</v>
      </c>
      <c r="CL77" s="152">
        <f t="shared" si="186"/>
        <v>0.31586306000798753</v>
      </c>
      <c r="CM77" s="152">
        <f t="shared" si="187"/>
        <v>0.31586306000798753</v>
      </c>
      <c r="CN77" s="152">
        <f t="shared" si="188"/>
        <v>0.31586306000798753</v>
      </c>
      <c r="CO77" s="152">
        <f t="shared" si="189"/>
        <v>0.31586306000798753</v>
      </c>
      <c r="CP77" s="152">
        <f t="shared" si="190"/>
        <v>0.31586306000798753</v>
      </c>
      <c r="CQ77" s="152">
        <f t="shared" si="191"/>
        <v>0.29423918850195829</v>
      </c>
      <c r="CR77" s="152">
        <f t="shared" si="192"/>
        <v>0.25218821403381697</v>
      </c>
      <c r="CS77" s="152">
        <f t="shared" si="193"/>
        <v>0.21013723956567565</v>
      </c>
      <c r="CT77" s="152">
        <f t="shared" si="194"/>
        <v>0.16808626509753441</v>
      </c>
      <c r="CU77" s="152">
        <f t="shared" si="195"/>
        <v>0.12603529062939317</v>
      </c>
      <c r="CV77" s="152">
        <f t="shared" si="196"/>
        <v>0.10146616668216925</v>
      </c>
      <c r="CW77" s="152">
        <f t="shared" si="197"/>
        <v>0.10146616668216925</v>
      </c>
      <c r="CX77" s="152">
        <f t="shared" si="198"/>
        <v>0.10146616668216925</v>
      </c>
      <c r="CY77" s="152">
        <f t="shared" si="199"/>
        <v>0.10146616668216925</v>
      </c>
      <c r="CZ77" s="152">
        <f t="shared" si="200"/>
        <v>0.10146616668216925</v>
      </c>
      <c r="DA77" s="152">
        <f t="shared" si="201"/>
        <v>0.10146616668216925</v>
      </c>
      <c r="DC77" s="154">
        <f t="shared" si="247"/>
        <v>0.1053530225501786</v>
      </c>
      <c r="DD77" s="154">
        <f t="shared" si="248"/>
        <v>0.1053530225501786</v>
      </c>
      <c r="DE77" s="154">
        <f t="shared" si="249"/>
        <v>0.1053530225501786</v>
      </c>
      <c r="DF77" s="154">
        <f t="shared" si="250"/>
        <v>0.1053530225501786</v>
      </c>
      <c r="DG77" s="154">
        <f t="shared" si="251"/>
        <v>-3.1247503636468216E-10</v>
      </c>
      <c r="DH77" s="154">
        <f t="shared" si="252"/>
        <v>-3.1247503636468216E-10</v>
      </c>
      <c r="DI77" s="154">
        <f t="shared" si="253"/>
        <v>-3.1247503636468216E-10</v>
      </c>
      <c r="DJ77" s="154">
        <f t="shared" si="254"/>
        <v>-3.1247503636468216E-10</v>
      </c>
      <c r="DK77" s="154">
        <f t="shared" si="255"/>
        <v>-3.3383490728443815E-10</v>
      </c>
      <c r="DL77" s="154">
        <f t="shared" si="256"/>
        <v>-3.850153384791602E-10</v>
      </c>
      <c r="DM77" s="154">
        <f t="shared" si="257"/>
        <v>-4.5473031809862581E-10</v>
      </c>
      <c r="DN77" s="154">
        <f t="shared" si="258"/>
        <v>-5.5527417720887041E-10</v>
      </c>
      <c r="DO77" s="154">
        <f t="shared" si="259"/>
        <v>-7.129013456791285E-10</v>
      </c>
      <c r="DP77" s="154">
        <f t="shared" si="260"/>
        <v>-8.5465256535001816E-10</v>
      </c>
      <c r="DQ77" s="154">
        <f t="shared" si="261"/>
        <v>-8.5465256535001816E-10</v>
      </c>
      <c r="DR77" s="154">
        <f t="shared" si="262"/>
        <v>-8.5465256535001816E-10</v>
      </c>
      <c r="DS77" s="154">
        <f t="shared" si="263"/>
        <v>-8.5465256535001816E-10</v>
      </c>
      <c r="DT77" s="154">
        <f t="shared" si="264"/>
        <v>-8.5465256535001816E-10</v>
      </c>
      <c r="DU77" s="154">
        <f t="shared" si="265"/>
        <v>-8.5465256535001816E-10</v>
      </c>
      <c r="DW77" s="155">
        <f t="shared" si="202"/>
        <v>-1.7158994415998594E-2</v>
      </c>
      <c r="DX77" s="155">
        <f t="shared" si="203"/>
        <v>9.2581649065566568E-2</v>
      </c>
      <c r="DY77" s="155">
        <f t="shared" si="204"/>
        <v>7.8517304053580345E-2</v>
      </c>
      <c r="DZ77" s="155">
        <f t="shared" si="205"/>
        <v>5.1969469857076775E-2</v>
      </c>
      <c r="EA77" s="156">
        <f t="shared" si="206"/>
        <v>-1.7158994415998594E-2</v>
      </c>
      <c r="EB77" s="156">
        <f t="shared" si="207"/>
        <v>9.2581649065566568E-2</v>
      </c>
      <c r="EC77" s="156">
        <f t="shared" si="208"/>
        <v>-9.1926410557388899E-2</v>
      </c>
      <c r="ED77" s="156">
        <f t="shared" si="209"/>
        <v>2.0379594576496657E-2</v>
      </c>
      <c r="EE77" s="156">
        <f t="shared" si="210"/>
        <v>-5.4678025854115131E-2</v>
      </c>
      <c r="EF77" s="156">
        <f t="shared" si="211"/>
        <v>-7.6655765091509662E-2</v>
      </c>
      <c r="EG77" s="156">
        <f t="shared" si="212"/>
        <v>4.9197597066300794E-2</v>
      </c>
      <c r="EH77" s="156">
        <f t="shared" si="213"/>
        <v>-8.0283181775325188E-2</v>
      </c>
      <c r="EI77" s="156">
        <f t="shared" si="214"/>
        <v>9.312409109546764E-2</v>
      </c>
      <c r="EJ77" s="156">
        <f t="shared" si="215"/>
        <v>1.391748866394504E-2</v>
      </c>
      <c r="EK77" s="156">
        <f t="shared" si="216"/>
        <v>2.3575365340239379E-2</v>
      </c>
      <c r="EL77" s="156">
        <f t="shared" si="217"/>
        <v>9.1159173878125041E-2</v>
      </c>
      <c r="EM77" s="156">
        <f t="shared" si="218"/>
        <v>-7.4700832887590454E-2</v>
      </c>
      <c r="EN77" s="156">
        <f t="shared" si="219"/>
        <v>5.7319965099154394E-2</v>
      </c>
      <c r="EO77" s="156">
        <f t="shared" si="220"/>
        <v>-8.1951246806752975E-2</v>
      </c>
      <c r="EP77" s="156">
        <f t="shared" si="221"/>
        <v>-4.6365784581808317E-2</v>
      </c>
      <c r="EQ77" s="156">
        <f t="shared" si="222"/>
        <v>1.06590265957794E-2</v>
      </c>
      <c r="ER77" s="156">
        <f t="shared" si="223"/>
        <v>-9.3553075765035451E-2</v>
      </c>
      <c r="ES77" s="156">
        <f t="shared" si="224"/>
        <v>5.9892068796184167E-2</v>
      </c>
      <c r="ET77" s="156">
        <f t="shared" si="225"/>
        <v>7.2654889225578861E-2</v>
      </c>
      <c r="EU77" s="156">
        <f t="shared" si="226"/>
        <v>-4.3477482530904596E-2</v>
      </c>
      <c r="EV77" s="156">
        <f t="shared" si="227"/>
        <v>8.3519466867568545E-2</v>
      </c>
      <c r="EW77" s="156">
        <f t="shared" si="228"/>
        <v>-9.3868080422530156E-2</v>
      </c>
      <c r="EX77" s="156">
        <f t="shared" si="229"/>
        <v>-7.3875781456038993E-3</v>
      </c>
      <c r="EY77" s="156">
        <f t="shared" si="230"/>
        <v>-2.9876879454329451E-2</v>
      </c>
      <c r="EZ77" s="156">
        <f t="shared" si="231"/>
        <v>-8.9292580358837553E-2</v>
      </c>
    </row>
    <row r="78" spans="2:156" ht="20.100000000000001" customHeight="1" x14ac:dyDescent="0.2">
      <c r="C78" s="111"/>
      <c r="D78" s="213"/>
      <c r="G78" s="111"/>
      <c r="H78" s="213"/>
      <c r="K78" s="111"/>
      <c r="L78" s="111"/>
      <c r="O78" s="158">
        <v>68</v>
      </c>
      <c r="P78" s="158">
        <f t="shared" si="232"/>
        <v>-2.5481807079117211</v>
      </c>
      <c r="Q78" s="147">
        <f t="shared" si="233"/>
        <v>0.59341194567807209</v>
      </c>
      <c r="R78" s="147">
        <f t="shared" si="137"/>
        <v>181.88818325635742</v>
      </c>
      <c r="S78" s="147">
        <f t="shared" si="138"/>
        <v>158.16363761422386</v>
      </c>
      <c r="T78" s="147">
        <f t="shared" si="139"/>
        <v>197.70454701777982</v>
      </c>
      <c r="U78" s="147">
        <f t="shared" si="140"/>
        <v>1</v>
      </c>
      <c r="V78" s="147">
        <f t="shared" si="141"/>
        <v>0</v>
      </c>
      <c r="W78" s="147">
        <f t="shared" si="142"/>
        <v>7.9169519108914885E-2</v>
      </c>
      <c r="X78" s="147">
        <f t="shared" si="143"/>
        <v>9.1044946975252103E-2</v>
      </c>
      <c r="Y78" s="147">
        <f t="shared" si="144"/>
        <v>7.2835957580201685E-2</v>
      </c>
      <c r="Z78" s="147">
        <f t="shared" si="145"/>
        <v>7.7527744759329273</v>
      </c>
      <c r="AA78" s="147">
        <f t="shared" si="146"/>
        <v>7.7527744759329273</v>
      </c>
      <c r="AB78" s="147">
        <f t="shared" si="147"/>
        <v>7.5754050364347529</v>
      </c>
      <c r="AC78" s="147">
        <f t="shared" si="148"/>
        <v>7.1999684965801301</v>
      </c>
      <c r="AD78" s="147">
        <f t="shared" si="149"/>
        <v>92.397381706653391</v>
      </c>
      <c r="AE78" s="147">
        <f t="shared" si="150"/>
        <v>123.20494381481987</v>
      </c>
      <c r="AF78" s="147">
        <f t="shared" si="151"/>
        <v>3.0211180175698331</v>
      </c>
      <c r="AG78" s="147">
        <f t="shared" si="152"/>
        <v>3.4485117492912991</v>
      </c>
      <c r="AH78" s="147">
        <f t="shared" si="153"/>
        <v>2.622082999978494</v>
      </c>
      <c r="AI78" s="147">
        <f t="shared" si="154"/>
        <v>10.77389249350276</v>
      </c>
      <c r="AJ78" s="147">
        <f t="shared" si="155"/>
        <v>11.573892493502761</v>
      </c>
      <c r="AK78" s="147">
        <f t="shared" si="156"/>
        <v>11.823916785726052</v>
      </c>
      <c r="AL78" s="147">
        <f t="shared" si="157"/>
        <v>10.622051496558624</v>
      </c>
      <c r="AM78" s="147">
        <f t="shared" si="234"/>
        <v>86.401355512967683</v>
      </c>
      <c r="AN78" s="147">
        <f t="shared" si="135"/>
        <v>84.574343521024247</v>
      </c>
      <c r="AO78" s="147">
        <f t="shared" si="136"/>
        <v>94.143772539982891</v>
      </c>
      <c r="AP78" s="147">
        <f t="shared" si="158"/>
        <v>3.6808649438270282</v>
      </c>
      <c r="AQ78" s="147">
        <f t="shared" si="159"/>
        <v>0.21874446790239488</v>
      </c>
      <c r="AR78" s="147">
        <f t="shared" si="160"/>
        <v>0.21712171318175447</v>
      </c>
      <c r="AS78" s="147">
        <f t="shared" si="161"/>
        <v>0.20636117637451995</v>
      </c>
      <c r="AT78" s="147">
        <f t="shared" si="162"/>
        <v>1.5713946111660021E-2</v>
      </c>
      <c r="AU78" s="147">
        <f t="shared" si="163"/>
        <v>7.2121925947491644E-2</v>
      </c>
      <c r="AV78" s="147">
        <f t="shared" si="164"/>
        <v>6.9553301943988885E-2</v>
      </c>
      <c r="AW78" s="147">
        <f t="shared" si="165"/>
        <v>6.9939124215294635E-2</v>
      </c>
      <c r="AX78" s="147">
        <f t="shared" si="235"/>
        <v>2.8549291156567871E-2</v>
      </c>
      <c r="AY78" s="147">
        <f t="shared" si="236"/>
        <v>3.1662383645892626E-2</v>
      </c>
      <c r="AZ78" s="147">
        <f t="shared" si="237"/>
        <v>2.5470415606745032E-2</v>
      </c>
      <c r="BA78" s="147">
        <f t="shared" si="238"/>
        <v>6.7698306136437278E-2</v>
      </c>
      <c r="BB78" s="147">
        <f t="shared" si="239"/>
        <v>0.10033786980349203</v>
      </c>
      <c r="BC78" s="147">
        <f t="shared" si="166"/>
        <v>1.863758344415694E-2</v>
      </c>
      <c r="BD78" s="147">
        <f t="shared" si="167"/>
        <v>1.6206594299266901E-2</v>
      </c>
      <c r="BE78" s="147">
        <f t="shared" si="168"/>
        <v>2.0258242874083631E-2</v>
      </c>
      <c r="BF78" s="147">
        <f t="shared" si="169"/>
        <v>0</v>
      </c>
      <c r="BG78" s="147">
        <f t="shared" si="170"/>
        <v>0</v>
      </c>
      <c r="BH78" s="147">
        <f t="shared" si="171"/>
        <v>0</v>
      </c>
      <c r="BI78" s="147">
        <f t="shared" si="240"/>
        <v>4.7186874600724807E-2</v>
      </c>
      <c r="BJ78" s="147">
        <f t="shared" si="241"/>
        <v>4.7868977945159527E-2</v>
      </c>
      <c r="BK78" s="147">
        <f t="shared" si="242"/>
        <v>4.572865848082866E-2</v>
      </c>
      <c r="BL78" s="147">
        <f t="shared" si="172"/>
        <v>8.5827348946713915</v>
      </c>
      <c r="BM78" s="147">
        <f t="shared" si="173"/>
        <v>7.5711316806814857</v>
      </c>
      <c r="BN78" s="147">
        <f t="shared" si="174"/>
        <v>9.0407637106829863</v>
      </c>
      <c r="BO78" s="150">
        <f t="shared" si="243"/>
        <v>2.2266011345845279E-3</v>
      </c>
      <c r="BP78" s="150">
        <f t="shared" si="243"/>
        <v>2.2914390495141694E-3</v>
      </c>
      <c r="BQ78" s="150">
        <f t="shared" si="243"/>
        <v>2.0911102064562629E-3</v>
      </c>
      <c r="BR78" s="147">
        <f t="shared" si="175"/>
        <v>0</v>
      </c>
      <c r="BS78" s="147">
        <f t="shared" si="176"/>
        <v>0</v>
      </c>
      <c r="BT78" s="147">
        <f t="shared" si="177"/>
        <v>0</v>
      </c>
      <c r="BU78" s="147">
        <f t="shared" si="178"/>
        <v>0.32582312237923811</v>
      </c>
      <c r="BV78" s="147">
        <f t="shared" si="179"/>
        <v>0.108607707459746</v>
      </c>
      <c r="BW78" s="147">
        <f t="shared" si="180"/>
        <v>2.5</v>
      </c>
      <c r="CA78" s="150">
        <f t="shared" si="181"/>
        <v>0</v>
      </c>
      <c r="CB78" s="150">
        <f t="shared" si="244"/>
        <v>0</v>
      </c>
      <c r="CC78" s="150">
        <f t="shared" si="245"/>
        <v>0</v>
      </c>
      <c r="CD78" s="150">
        <f t="shared" si="246"/>
        <v>0</v>
      </c>
      <c r="CE78" s="150">
        <f t="shared" si="182"/>
        <v>0</v>
      </c>
      <c r="CI78" s="152">
        <f t="shared" si="183"/>
        <v>0.32009084239849817</v>
      </c>
      <c r="CJ78" s="152">
        <f t="shared" si="184"/>
        <v>0.32009084239849817</v>
      </c>
      <c r="CK78" s="152">
        <f t="shared" si="185"/>
        <v>0.32009084239849817</v>
      </c>
      <c r="CL78" s="152">
        <f t="shared" si="186"/>
        <v>0.32009084239849817</v>
      </c>
      <c r="CM78" s="152">
        <f t="shared" si="187"/>
        <v>0.32009084239849817</v>
      </c>
      <c r="CN78" s="152">
        <f t="shared" si="188"/>
        <v>0.32009084239849817</v>
      </c>
      <c r="CO78" s="152">
        <f t="shared" si="189"/>
        <v>0.32009084239849817</v>
      </c>
      <c r="CP78" s="152">
        <f t="shared" si="190"/>
        <v>0.32009084239849817</v>
      </c>
      <c r="CQ78" s="152">
        <f t="shared" si="191"/>
        <v>0.29818269742267584</v>
      </c>
      <c r="CR78" s="152">
        <f t="shared" si="192"/>
        <v>0.25557890906933822</v>
      </c>
      <c r="CS78" s="152">
        <f t="shared" si="193"/>
        <v>0.21297512071600058</v>
      </c>
      <c r="CT78" s="152">
        <f t="shared" si="194"/>
        <v>0.17037133236266294</v>
      </c>
      <c r="CU78" s="152">
        <f t="shared" si="195"/>
        <v>0.12776754400932533</v>
      </c>
      <c r="CV78" s="152">
        <f t="shared" si="196"/>
        <v>0.10287542747900615</v>
      </c>
      <c r="CW78" s="152">
        <f t="shared" si="197"/>
        <v>0.10287542747900615</v>
      </c>
      <c r="CX78" s="152">
        <f t="shared" si="198"/>
        <v>0.10287542747900615</v>
      </c>
      <c r="CY78" s="152">
        <f t="shared" si="199"/>
        <v>0.10287542747900615</v>
      </c>
      <c r="CZ78" s="152">
        <f t="shared" si="200"/>
        <v>0.10287542747900615</v>
      </c>
      <c r="DA78" s="152">
        <f t="shared" si="201"/>
        <v>0.10287542747900615</v>
      </c>
      <c r="DC78" s="154">
        <f t="shared" si="247"/>
        <v>0.10723469304414834</v>
      </c>
      <c r="DD78" s="154">
        <f t="shared" si="248"/>
        <v>0.10723469304414834</v>
      </c>
      <c r="DE78" s="154">
        <f t="shared" si="249"/>
        <v>0.10723469304414834</v>
      </c>
      <c r="DF78" s="154">
        <f t="shared" si="250"/>
        <v>0.10723469304414834</v>
      </c>
      <c r="DG78" s="154">
        <f t="shared" si="251"/>
        <v>-3.0970722198515911E-10</v>
      </c>
      <c r="DH78" s="154">
        <f t="shared" si="252"/>
        <v>-3.0970722198515911E-10</v>
      </c>
      <c r="DI78" s="154">
        <f t="shared" si="253"/>
        <v>-3.0970722198515911E-10</v>
      </c>
      <c r="DJ78" s="154">
        <f t="shared" si="254"/>
        <v>-3.0970722198515911E-10</v>
      </c>
      <c r="DK78" s="154">
        <f t="shared" si="255"/>
        <v>-3.3088807965438234E-10</v>
      </c>
      <c r="DL78" s="154">
        <f t="shared" si="256"/>
        <v>-3.8164488338900541E-10</v>
      </c>
      <c r="DM78" s="154">
        <f t="shared" si="257"/>
        <v>-4.5079487165396266E-10</v>
      </c>
      <c r="DN78" s="154">
        <f t="shared" si="258"/>
        <v>-5.5054837345884891E-10</v>
      </c>
      <c r="DO78" s="154">
        <f t="shared" si="259"/>
        <v>-7.0699468686377827E-10</v>
      </c>
      <c r="DP78" s="154">
        <f t="shared" si="260"/>
        <v>-8.4774473725631525E-10</v>
      </c>
      <c r="DQ78" s="154">
        <f t="shared" si="261"/>
        <v>-8.4774473725631525E-10</v>
      </c>
      <c r="DR78" s="154">
        <f t="shared" si="262"/>
        <v>-8.4774473725631525E-10</v>
      </c>
      <c r="DS78" s="154">
        <f t="shared" si="263"/>
        <v>-8.4774473725631525E-10</v>
      </c>
      <c r="DT78" s="154">
        <f t="shared" si="264"/>
        <v>-8.4774473725631525E-10</v>
      </c>
      <c r="DU78" s="154">
        <f t="shared" si="265"/>
        <v>-8.4774473725631525E-10</v>
      </c>
      <c r="DW78" s="155">
        <f t="shared" si="202"/>
        <v>-1.9621405765284552E-2</v>
      </c>
      <c r="DX78" s="155">
        <f t="shared" si="203"/>
        <v>9.2311456353651844E-2</v>
      </c>
      <c r="DY78" s="155">
        <f t="shared" si="204"/>
        <v>7.8239383950888086E-2</v>
      </c>
      <c r="DZ78" s="155">
        <f t="shared" si="205"/>
        <v>5.2773130827378695E-2</v>
      </c>
      <c r="EA78" s="156">
        <f t="shared" si="206"/>
        <v>-1.9621405765284552E-2</v>
      </c>
      <c r="EB78" s="156">
        <f t="shared" si="207"/>
        <v>9.2311456353651844E-2</v>
      </c>
      <c r="EC78" s="156">
        <f t="shared" si="208"/>
        <v>-9.2939999894417258E-2</v>
      </c>
      <c r="ED78" s="156">
        <f t="shared" si="209"/>
        <v>1.6387829568427614E-2</v>
      </c>
      <c r="EE78" s="156">
        <f t="shared" si="210"/>
        <v>-5.001046773976113E-2</v>
      </c>
      <c r="EF78" s="156">
        <f t="shared" si="211"/>
        <v>-8.0033478337433406E-2</v>
      </c>
      <c r="EG78" s="156">
        <f t="shared" si="212"/>
        <v>5.5471497984160636E-2</v>
      </c>
      <c r="EH78" s="156">
        <f t="shared" si="213"/>
        <v>-7.6349966926851864E-2</v>
      </c>
      <c r="EI78" s="156">
        <f t="shared" si="214"/>
        <v>9.1570445522809296E-2</v>
      </c>
      <c r="EJ78" s="156">
        <f t="shared" si="215"/>
        <v>2.2831076301662347E-2</v>
      </c>
      <c r="EK78" s="156">
        <f t="shared" si="216"/>
        <v>1.3134287325593172E-2</v>
      </c>
      <c r="EL78" s="156">
        <f t="shared" si="217"/>
        <v>9.345531036162083E-2</v>
      </c>
      <c r="EM78" s="156">
        <f t="shared" si="218"/>
        <v>-8.1730064258836721E-2</v>
      </c>
      <c r="EN78" s="156">
        <f t="shared" si="219"/>
        <v>4.7186874600724855E-2</v>
      </c>
      <c r="EO78" s="156">
        <f t="shared" si="220"/>
        <v>-7.4367529228925977E-2</v>
      </c>
      <c r="EP78" s="156">
        <f t="shared" si="221"/>
        <v>-5.8102281665378286E-2</v>
      </c>
      <c r="EQ78" s="156">
        <f t="shared" si="222"/>
        <v>2.6012930688424231E-2</v>
      </c>
      <c r="ER78" s="156">
        <f t="shared" si="223"/>
        <v>-9.0717870209443011E-2</v>
      </c>
      <c r="ES78" s="156">
        <f t="shared" si="224"/>
        <v>4.4305791523568103E-2</v>
      </c>
      <c r="ET78" s="156">
        <f t="shared" si="225"/>
        <v>8.3327074686492114E-2</v>
      </c>
      <c r="EU78" s="156">
        <f t="shared" si="226"/>
        <v>-6.0662276666356756E-2</v>
      </c>
      <c r="EV78" s="156">
        <f t="shared" si="227"/>
        <v>7.2294486152074566E-2</v>
      </c>
      <c r="EW78" s="156">
        <f t="shared" si="228"/>
        <v>-8.9754769145243218E-2</v>
      </c>
      <c r="EX78" s="156">
        <f t="shared" si="229"/>
        <v>-2.9163092326126985E-2</v>
      </c>
      <c r="EY78" s="156">
        <f t="shared" si="230"/>
        <v>-6.5831799583054079E-3</v>
      </c>
      <c r="EZ78" s="156">
        <f t="shared" si="231"/>
        <v>-9.4143859491602949E-2</v>
      </c>
    </row>
    <row r="79" spans="2:156" ht="20.100000000000001" customHeight="1" x14ac:dyDescent="0.2">
      <c r="C79" s="111"/>
      <c r="D79" s="213"/>
      <c r="G79" s="111"/>
      <c r="H79" s="213"/>
      <c r="K79" s="111"/>
      <c r="L79" s="111"/>
      <c r="O79" s="158">
        <v>69</v>
      </c>
      <c r="P79" s="158">
        <f t="shared" si="232"/>
        <v>-2.5394540616517491</v>
      </c>
      <c r="Q79" s="147">
        <f t="shared" si="233"/>
        <v>0.60213859193804364</v>
      </c>
      <c r="R79" s="147">
        <f t="shared" si="137"/>
        <v>184.23445787651565</v>
      </c>
      <c r="S79" s="147">
        <f t="shared" si="138"/>
        <v>160.20387641436142</v>
      </c>
      <c r="T79" s="147">
        <f t="shared" si="139"/>
        <v>200.25484551795179</v>
      </c>
      <c r="U79" s="147">
        <f t="shared" si="140"/>
        <v>1</v>
      </c>
      <c r="V79" s="147">
        <f t="shared" si="141"/>
        <v>0</v>
      </c>
      <c r="W79" s="147">
        <f t="shared" si="142"/>
        <v>7.8161274313037002E-2</v>
      </c>
      <c r="X79" s="147">
        <f t="shared" si="143"/>
        <v>8.988546545999257E-2</v>
      </c>
      <c r="Y79" s="147">
        <f t="shared" si="144"/>
        <v>7.1908372367994036E-2</v>
      </c>
      <c r="Z79" s="147">
        <f t="shared" si="145"/>
        <v>7.8733666772820232</v>
      </c>
      <c r="AA79" s="147">
        <f t="shared" si="146"/>
        <v>7.8733666772820232</v>
      </c>
      <c r="AB79" s="147">
        <f t="shared" si="147"/>
        <v>7.6952605579832651</v>
      </c>
      <c r="AC79" s="147">
        <f t="shared" si="148"/>
        <v>7.3138839869255303</v>
      </c>
      <c r="AD79" s="147">
        <f t="shared" si="149"/>
        <v>94.234679646429512</v>
      </c>
      <c r="AE79" s="147">
        <f t="shared" si="150"/>
        <v>125.58120100292462</v>
      </c>
      <c r="AF79" s="147">
        <f t="shared" si="151"/>
        <v>3.0298336625025262</v>
      </c>
      <c r="AG79" s="147">
        <f t="shared" si="152"/>
        <v>3.4584603854512395</v>
      </c>
      <c r="AH79" s="147">
        <f t="shared" si="153"/>
        <v>2.6296474659407494</v>
      </c>
      <c r="AI79" s="147">
        <f t="shared" si="154"/>
        <v>10.903200339784549</v>
      </c>
      <c r="AJ79" s="147">
        <f t="shared" si="155"/>
        <v>11.70320033978455</v>
      </c>
      <c r="AK79" s="147">
        <f t="shared" si="156"/>
        <v>11.953720943434504</v>
      </c>
      <c r="AL79" s="147">
        <f t="shared" si="157"/>
        <v>10.74353145286628</v>
      </c>
      <c r="AM79" s="147">
        <f t="shared" si="234"/>
        <v>85.446712947444041</v>
      </c>
      <c r="AN79" s="147">
        <f t="shared" si="135"/>
        <v>83.655959908386748</v>
      </c>
      <c r="AO79" s="147">
        <f t="shared" si="136"/>
        <v>93.079263963359907</v>
      </c>
      <c r="AP79" s="147">
        <f t="shared" si="158"/>
        <v>3.755307334661929</v>
      </c>
      <c r="AQ79" s="147">
        <f t="shared" si="159"/>
        <v>0.22220536961790663</v>
      </c>
      <c r="AR79" s="147">
        <f t="shared" si="160"/>
        <v>0.22055694021552286</v>
      </c>
      <c r="AS79" s="147">
        <f t="shared" si="161"/>
        <v>0.2096261537985355</v>
      </c>
      <c r="AT79" s="147">
        <f t="shared" si="162"/>
        <v>1.6215121292411247E-2</v>
      </c>
      <c r="AU79" s="147">
        <f t="shared" si="163"/>
        <v>7.3599872565050711E-2</v>
      </c>
      <c r="AV79" s="147">
        <f t="shared" si="164"/>
        <v>7.0992250865987983E-2</v>
      </c>
      <c r="AW79" s="147">
        <f t="shared" si="165"/>
        <v>7.135369619868126E-2</v>
      </c>
      <c r="AX79" s="147">
        <f t="shared" si="235"/>
        <v>2.8763299324565082E-2</v>
      </c>
      <c r="AY79" s="147">
        <f t="shared" si="236"/>
        <v>3.1905857769361709E-2</v>
      </c>
      <c r="AZ79" s="147">
        <f t="shared" si="237"/>
        <v>2.5654640959987044E-2</v>
      </c>
      <c r="BA79" s="147">
        <f t="shared" si="238"/>
        <v>6.8493592715241552E-2</v>
      </c>
      <c r="BB79" s="147">
        <f t="shared" si="239"/>
        <v>0.10216925085353119</v>
      </c>
      <c r="BC79" s="147">
        <f t="shared" si="166"/>
        <v>1.8527170682530281E-2</v>
      </c>
      <c r="BD79" s="147">
        <f t="shared" si="167"/>
        <v>1.6110583202200244E-2</v>
      </c>
      <c r="BE79" s="147">
        <f t="shared" si="168"/>
        <v>2.0138229002750304E-2</v>
      </c>
      <c r="BF79" s="147">
        <f t="shared" si="169"/>
        <v>0</v>
      </c>
      <c r="BG79" s="147">
        <f t="shared" si="170"/>
        <v>0</v>
      </c>
      <c r="BH79" s="147">
        <f t="shared" si="171"/>
        <v>0</v>
      </c>
      <c r="BI79" s="147">
        <f t="shared" si="240"/>
        <v>4.7290470007095367E-2</v>
      </c>
      <c r="BJ79" s="147">
        <f t="shared" si="241"/>
        <v>4.8016440971561949E-2</v>
      </c>
      <c r="BK79" s="147">
        <f t="shared" si="242"/>
        <v>4.5792869962737348E-2</v>
      </c>
      <c r="BL79" s="147">
        <f t="shared" si="172"/>
        <v>8.7125341044828382</v>
      </c>
      <c r="BM79" s="147">
        <f t="shared" si="173"/>
        <v>7.6924199752655902</v>
      </c>
      <c r="BN79" s="147">
        <f t="shared" si="174"/>
        <v>9.1702441002116224</v>
      </c>
      <c r="BO79" s="150">
        <f t="shared" si="243"/>
        <v>2.2363885534919864E-3</v>
      </c>
      <c r="BP79" s="150">
        <f t="shared" si="243"/>
        <v>2.3055786035754929E-3</v>
      </c>
      <c r="BQ79" s="150">
        <f t="shared" si="243"/>
        <v>2.0969869394241725E-3</v>
      </c>
      <c r="BR79" s="147">
        <f t="shared" si="175"/>
        <v>0</v>
      </c>
      <c r="BS79" s="147">
        <f t="shared" si="176"/>
        <v>0</v>
      </c>
      <c r="BT79" s="147">
        <f t="shared" si="177"/>
        <v>0</v>
      </c>
      <c r="BU79" s="147">
        <f t="shared" si="178"/>
        <v>0.330026092077504</v>
      </c>
      <c r="BV79" s="147">
        <f t="shared" si="179"/>
        <v>0.11000869735916802</v>
      </c>
      <c r="BW79" s="147">
        <f t="shared" si="180"/>
        <v>2.5</v>
      </c>
      <c r="CA79" s="150">
        <f t="shared" si="181"/>
        <v>0</v>
      </c>
      <c r="CB79" s="150">
        <f t="shared" si="244"/>
        <v>0</v>
      </c>
      <c r="CC79" s="150">
        <f t="shared" si="245"/>
        <v>0</v>
      </c>
      <c r="CD79" s="150">
        <f t="shared" si="246"/>
        <v>0</v>
      </c>
      <c r="CE79" s="150">
        <f t="shared" si="182"/>
        <v>0</v>
      </c>
      <c r="CI79" s="152">
        <f t="shared" si="183"/>
        <v>0.32429381209676417</v>
      </c>
      <c r="CJ79" s="152">
        <f t="shared" si="184"/>
        <v>0.32429381209676417</v>
      </c>
      <c r="CK79" s="152">
        <f t="shared" si="185"/>
        <v>0.32429381209676417</v>
      </c>
      <c r="CL79" s="152">
        <f t="shared" si="186"/>
        <v>0.32429381209676417</v>
      </c>
      <c r="CM79" s="152">
        <f t="shared" si="187"/>
        <v>0.32429381209676417</v>
      </c>
      <c r="CN79" s="152">
        <f t="shared" si="188"/>
        <v>0.32429381209676417</v>
      </c>
      <c r="CO79" s="152">
        <f t="shared" si="189"/>
        <v>0.32429381209676417</v>
      </c>
      <c r="CP79" s="152">
        <f t="shared" si="190"/>
        <v>0.32429381209676417</v>
      </c>
      <c r="CQ79" s="152">
        <f t="shared" si="191"/>
        <v>0.30210306204120962</v>
      </c>
      <c r="CR79" s="152">
        <f t="shared" si="192"/>
        <v>0.25894970424610597</v>
      </c>
      <c r="CS79" s="152">
        <f t="shared" si="193"/>
        <v>0.21579634645100229</v>
      </c>
      <c r="CT79" s="152">
        <f t="shared" si="194"/>
        <v>0.17264298865589858</v>
      </c>
      <c r="CU79" s="152">
        <f t="shared" si="195"/>
        <v>0.12948963086079499</v>
      </c>
      <c r="CV79" s="152">
        <f t="shared" si="196"/>
        <v>0.10427641737842812</v>
      </c>
      <c r="CW79" s="152">
        <f t="shared" si="197"/>
        <v>0.10427641737842812</v>
      </c>
      <c r="CX79" s="152">
        <f t="shared" si="198"/>
        <v>0.10427641737842812</v>
      </c>
      <c r="CY79" s="152">
        <f t="shared" si="199"/>
        <v>0.10427641737842812</v>
      </c>
      <c r="CZ79" s="152">
        <f t="shared" si="200"/>
        <v>0.10427641737842812</v>
      </c>
      <c r="DA79" s="152">
        <f t="shared" si="201"/>
        <v>0.10427641737842812</v>
      </c>
      <c r="DC79" s="154">
        <f t="shared" si="247"/>
        <v>0.10910935863725624</v>
      </c>
      <c r="DD79" s="154">
        <f t="shared" si="248"/>
        <v>0.10910935863725624</v>
      </c>
      <c r="DE79" s="154">
        <f t="shared" si="249"/>
        <v>0.10910935863725624</v>
      </c>
      <c r="DF79" s="154">
        <f t="shared" si="250"/>
        <v>0.10910935863725624</v>
      </c>
      <c r="DG79" s="154">
        <f t="shared" si="251"/>
        <v>-3.0700384944456602E-10</v>
      </c>
      <c r="DH79" s="154">
        <f t="shared" si="252"/>
        <v>-3.0700384944456602E-10</v>
      </c>
      <c r="DI79" s="154">
        <f t="shared" si="253"/>
        <v>-3.0700384944456602E-10</v>
      </c>
      <c r="DJ79" s="154">
        <f t="shared" si="254"/>
        <v>-3.0700384944456602E-10</v>
      </c>
      <c r="DK79" s="154">
        <f t="shared" si="255"/>
        <v>-3.2800968682134105E-10</v>
      </c>
      <c r="DL79" s="154">
        <f t="shared" si="256"/>
        <v>-3.7835222158537938E-10</v>
      </c>
      <c r="DM79" s="154">
        <f t="shared" si="257"/>
        <v>-4.4694949615346471E-10</v>
      </c>
      <c r="DN79" s="154">
        <f t="shared" si="258"/>
        <v>-5.4592940785765097E-10</v>
      </c>
      <c r="DO79" s="154">
        <f t="shared" si="259"/>
        <v>-7.012189705129333E-10</v>
      </c>
      <c r="DP79" s="154">
        <f t="shared" si="260"/>
        <v>-8.4098731828513957E-10</v>
      </c>
      <c r="DQ79" s="154">
        <f t="shared" si="261"/>
        <v>-8.4098731828513957E-10</v>
      </c>
      <c r="DR79" s="154">
        <f t="shared" si="262"/>
        <v>-8.4098731828513957E-10</v>
      </c>
      <c r="DS79" s="154">
        <f t="shared" si="263"/>
        <v>-8.4098731828513957E-10</v>
      </c>
      <c r="DT79" s="154">
        <f t="shared" si="264"/>
        <v>-8.4098731828513957E-10</v>
      </c>
      <c r="DU79" s="154">
        <f t="shared" si="265"/>
        <v>-8.4098731828513957E-10</v>
      </c>
      <c r="DW79" s="155">
        <f t="shared" si="202"/>
        <v>-2.2079481955446394E-2</v>
      </c>
      <c r="DX79" s="155">
        <f t="shared" si="203"/>
        <v>9.1967661112736049E-2</v>
      </c>
      <c r="DY79" s="155">
        <f t="shared" si="204"/>
        <v>7.7946629610182491E-2</v>
      </c>
      <c r="DZ79" s="155">
        <f t="shared" si="205"/>
        <v>5.3571234318251129E-2</v>
      </c>
      <c r="EA79" s="156">
        <f t="shared" si="206"/>
        <v>-2.2079481955446394E-2</v>
      </c>
      <c r="EB79" s="156">
        <f t="shared" si="207"/>
        <v>9.1967661112736049E-2</v>
      </c>
      <c r="EC79" s="156">
        <f t="shared" si="208"/>
        <v>-9.3771786960974018E-2</v>
      </c>
      <c r="ED79" s="156">
        <f t="shared" si="209"/>
        <v>1.2345289956645376E-2</v>
      </c>
      <c r="EE79" s="156">
        <f t="shared" si="210"/>
        <v>-4.5130124081359524E-2</v>
      </c>
      <c r="EF79" s="156">
        <f t="shared" si="211"/>
        <v>-8.3119348616125716E-2</v>
      </c>
      <c r="EG79" s="156">
        <f t="shared" si="212"/>
        <v>6.142540690145043E-2</v>
      </c>
      <c r="EH79" s="156">
        <f t="shared" si="213"/>
        <v>-7.1919911018849231E-2</v>
      </c>
      <c r="EI79" s="156">
        <f t="shared" si="214"/>
        <v>8.9155918323876593E-2</v>
      </c>
      <c r="EJ79" s="156">
        <f t="shared" si="215"/>
        <v>3.1571766529514794E-2</v>
      </c>
      <c r="EK79" s="156">
        <f t="shared" si="216"/>
        <v>2.4758403776614056E-3</v>
      </c>
      <c r="EL79" s="156">
        <f t="shared" si="217"/>
        <v>9.4548529488259564E-2</v>
      </c>
      <c r="EM79" s="156">
        <f t="shared" si="218"/>
        <v>-8.7381394644788626E-2</v>
      </c>
      <c r="EN79" s="156">
        <f t="shared" si="219"/>
        <v>3.6194558760947085E-2</v>
      </c>
      <c r="EO79" s="156">
        <f t="shared" si="220"/>
        <v>-6.5105222832184367E-2</v>
      </c>
      <c r="EP79" s="156">
        <f t="shared" si="221"/>
        <v>-6.8606589872544796E-2</v>
      </c>
      <c r="EQ79" s="156">
        <f t="shared" si="222"/>
        <v>4.0718144222669173E-2</v>
      </c>
      <c r="ER79" s="156">
        <f t="shared" si="223"/>
        <v>-8.5367364636785292E-2</v>
      </c>
      <c r="ES79" s="156">
        <f t="shared" si="224"/>
        <v>2.6862438280551078E-2</v>
      </c>
      <c r="ET79" s="156">
        <f t="shared" si="225"/>
        <v>9.0686071827990933E-2</v>
      </c>
      <c r="EU79" s="156">
        <f t="shared" si="226"/>
        <v>-7.5036104688143423E-2</v>
      </c>
      <c r="EV79" s="156">
        <f t="shared" si="227"/>
        <v>5.757722820002651E-2</v>
      </c>
      <c r="EW79" s="156">
        <f t="shared" si="228"/>
        <v>-8.0643508238463738E-2</v>
      </c>
      <c r="EX79" s="156">
        <f t="shared" si="229"/>
        <v>-4.9418405406900533E-2</v>
      </c>
      <c r="EY79" s="156">
        <f t="shared" si="230"/>
        <v>1.7236007305027688E-2</v>
      </c>
      <c r="EZ79" s="156">
        <f t="shared" si="231"/>
        <v>-9.2997173430964974E-2</v>
      </c>
    </row>
    <row r="80" spans="2:156" ht="21.75" customHeight="1" x14ac:dyDescent="0.2">
      <c r="C80" s="111"/>
      <c r="D80" s="213"/>
      <c r="G80" s="111"/>
      <c r="H80" s="213"/>
      <c r="K80" s="111"/>
      <c r="L80" s="111"/>
      <c r="O80" s="158">
        <v>70</v>
      </c>
      <c r="P80" s="158">
        <f t="shared" si="232"/>
        <v>-2.5307274153917776</v>
      </c>
      <c r="Q80" s="147">
        <f t="shared" si="233"/>
        <v>0.6108652381980153</v>
      </c>
      <c r="R80" s="147">
        <f t="shared" si="137"/>
        <v>186.56670232941386</v>
      </c>
      <c r="S80" s="147">
        <f t="shared" si="138"/>
        <v>162.23191506905553</v>
      </c>
      <c r="T80" s="147">
        <f t="shared" si="139"/>
        <v>202.78989383631941</v>
      </c>
      <c r="U80" s="147">
        <f t="shared" si="140"/>
        <v>1</v>
      </c>
      <c r="V80" s="147">
        <f t="shared" si="141"/>
        <v>0</v>
      </c>
      <c r="W80" s="147">
        <f t="shared" si="142"/>
        <v>7.718419107057195E-2</v>
      </c>
      <c r="X80" s="147">
        <f t="shared" si="143"/>
        <v>8.8761819731157737E-2</v>
      </c>
      <c r="Y80" s="147">
        <f t="shared" si="144"/>
        <v>7.1009455784926193E-2</v>
      </c>
      <c r="Z80" s="147">
        <f t="shared" si="145"/>
        <v>7.9937803887738221</v>
      </c>
      <c r="AA80" s="147">
        <f t="shared" si="146"/>
        <v>7.9937803887738221</v>
      </c>
      <c r="AB80" s="147">
        <f t="shared" si="147"/>
        <v>7.8149581467010654</v>
      </c>
      <c r="AC80" s="147">
        <f t="shared" si="148"/>
        <v>7.427649371580177</v>
      </c>
      <c r="AD80" s="147">
        <f t="shared" si="149"/>
        <v>96.07286817581479</v>
      </c>
      <c r="AE80" s="147">
        <f t="shared" si="150"/>
        <v>127.95760281172707</v>
      </c>
      <c r="AF80" s="147">
        <f t="shared" si="151"/>
        <v>3.038497189940049</v>
      </c>
      <c r="AG80" s="147">
        <f t="shared" si="152"/>
        <v>3.4683495311201127</v>
      </c>
      <c r="AH80" s="147">
        <f t="shared" si="153"/>
        <v>2.6371666981857871</v>
      </c>
      <c r="AI80" s="147">
        <f t="shared" si="154"/>
        <v>11.03227757871387</v>
      </c>
      <c r="AJ80" s="147">
        <f t="shared" si="155"/>
        <v>11.832277578713871</v>
      </c>
      <c r="AK80" s="147">
        <f t="shared" si="156"/>
        <v>12.083307677821178</v>
      </c>
      <c r="AL80" s="147">
        <f t="shared" si="157"/>
        <v>10.864816069765965</v>
      </c>
      <c r="AM80" s="147">
        <f t="shared" si="234"/>
        <v>84.514582534725889</v>
      </c>
      <c r="AN80" s="147">
        <f t="shared" si="135"/>
        <v>82.758796404356445</v>
      </c>
      <c r="AO80" s="147">
        <f t="shared" si="136"/>
        <v>92.040214356020911</v>
      </c>
      <c r="AP80" s="147">
        <f t="shared" si="158"/>
        <v>3.8298065506195567</v>
      </c>
      <c r="AQ80" s="147">
        <f t="shared" si="159"/>
        <v>0.22566171092604051</v>
      </c>
      <c r="AR80" s="147">
        <f t="shared" si="160"/>
        <v>0.22398764067327223</v>
      </c>
      <c r="AS80" s="147">
        <f t="shared" si="161"/>
        <v>0.21288682898332048</v>
      </c>
      <c r="AT80" s="147">
        <f t="shared" si="162"/>
        <v>1.6723487724792978E-2</v>
      </c>
      <c r="AU80" s="147">
        <f t="shared" si="163"/>
        <v>7.5079264011659264E-2</v>
      </c>
      <c r="AV80" s="147">
        <f t="shared" si="164"/>
        <v>7.2432734193550882E-2</v>
      </c>
      <c r="AW80" s="147">
        <f t="shared" si="165"/>
        <v>7.2769235145669964E-2</v>
      </c>
      <c r="AX80" s="147">
        <f t="shared" si="235"/>
        <v>2.8974661470051823E-2</v>
      </c>
      <c r="AY80" s="147">
        <f t="shared" si="236"/>
        <v>3.2146306674445541E-2</v>
      </c>
      <c r="AZ80" s="147">
        <f t="shared" si="237"/>
        <v>2.583651910313834E-2</v>
      </c>
      <c r="BA80" s="147">
        <f t="shared" si="238"/>
        <v>6.9283838367344711E-2</v>
      </c>
      <c r="BB80" s="147">
        <f t="shared" si="239"/>
        <v>0.10400011967902299</v>
      </c>
      <c r="BC80" s="147">
        <f t="shared" si="166"/>
        <v>1.8415347005125288E-2</v>
      </c>
      <c r="BD80" s="147">
        <f t="shared" si="167"/>
        <v>1.6013345221848076E-2</v>
      </c>
      <c r="BE80" s="147">
        <f t="shared" si="168"/>
        <v>2.0016681527310096E-2</v>
      </c>
      <c r="BF80" s="147">
        <f t="shared" si="169"/>
        <v>0</v>
      </c>
      <c r="BG80" s="147">
        <f t="shared" si="170"/>
        <v>0</v>
      </c>
      <c r="BH80" s="147">
        <f t="shared" si="171"/>
        <v>0</v>
      </c>
      <c r="BI80" s="147">
        <f t="shared" si="240"/>
        <v>4.739000847517711E-2</v>
      </c>
      <c r="BJ80" s="147">
        <f t="shared" si="241"/>
        <v>4.815965189629362E-2</v>
      </c>
      <c r="BK80" s="147">
        <f t="shared" si="242"/>
        <v>4.585320063044844E-2</v>
      </c>
      <c r="BL80" s="147">
        <f t="shared" si="172"/>
        <v>8.8413976045767679</v>
      </c>
      <c r="BM80" s="147">
        <f t="shared" si="173"/>
        <v>7.813032556194786</v>
      </c>
      <c r="BN80" s="147">
        <f t="shared" si="174"/>
        <v>9.2985656879040928</v>
      </c>
      <c r="BO80" s="150">
        <f t="shared" si="243"/>
        <v>2.2458129032773585E-3</v>
      </c>
      <c r="BP80" s="150">
        <f t="shared" si="243"/>
        <v>2.3193520707721778E-3</v>
      </c>
      <c r="BQ80" s="150">
        <f t="shared" si="243"/>
        <v>2.1025160080561573E-3</v>
      </c>
      <c r="BR80" s="147">
        <f t="shared" si="175"/>
        <v>0</v>
      </c>
      <c r="BS80" s="147">
        <f t="shared" si="176"/>
        <v>0</v>
      </c>
      <c r="BT80" s="147">
        <f t="shared" si="177"/>
        <v>0</v>
      </c>
      <c r="BU80" s="147">
        <f t="shared" si="178"/>
        <v>0.33420392901111029</v>
      </c>
      <c r="BV80" s="147">
        <f t="shared" si="179"/>
        <v>0.1114013096703701</v>
      </c>
      <c r="BW80" s="147">
        <f t="shared" si="180"/>
        <v>2.5</v>
      </c>
      <c r="CA80" s="150">
        <f t="shared" si="181"/>
        <v>0</v>
      </c>
      <c r="CB80" s="150">
        <f t="shared" si="244"/>
        <v>0</v>
      </c>
      <c r="CC80" s="150">
        <f t="shared" si="245"/>
        <v>0</v>
      </c>
      <c r="CD80" s="150">
        <f t="shared" si="246"/>
        <v>0</v>
      </c>
      <c r="CE80" s="150">
        <f t="shared" si="182"/>
        <v>0</v>
      </c>
      <c r="CI80" s="152">
        <f t="shared" si="183"/>
        <v>0.32847164903037041</v>
      </c>
      <c r="CJ80" s="152">
        <f t="shared" si="184"/>
        <v>0.32847164903037041</v>
      </c>
      <c r="CK80" s="152">
        <f t="shared" si="185"/>
        <v>0.32847164903037041</v>
      </c>
      <c r="CL80" s="152">
        <f t="shared" si="186"/>
        <v>0.32847164903037041</v>
      </c>
      <c r="CM80" s="152">
        <f t="shared" si="187"/>
        <v>0.32847164903037041</v>
      </c>
      <c r="CN80" s="152">
        <f t="shared" si="188"/>
        <v>0.32847164903037041</v>
      </c>
      <c r="CO80" s="152">
        <f t="shared" si="189"/>
        <v>0.32847164903037041</v>
      </c>
      <c r="CP80" s="152">
        <f t="shared" si="190"/>
        <v>0.32847164903037041</v>
      </c>
      <c r="CQ80" s="152">
        <f t="shared" si="191"/>
        <v>0.30599998380661531</v>
      </c>
      <c r="CR80" s="152">
        <f t="shared" si="192"/>
        <v>0.2623003428650168</v>
      </c>
      <c r="CS80" s="152">
        <f t="shared" si="193"/>
        <v>0.21860070192341821</v>
      </c>
      <c r="CT80" s="152">
        <f t="shared" si="194"/>
        <v>0.17490106098181968</v>
      </c>
      <c r="CU80" s="152">
        <f t="shared" si="195"/>
        <v>0.13120142004022117</v>
      </c>
      <c r="CV80" s="152">
        <f t="shared" si="196"/>
        <v>0.10566902968963023</v>
      </c>
      <c r="CW80" s="152">
        <f t="shared" si="197"/>
        <v>0.10566902968963023</v>
      </c>
      <c r="CX80" s="152">
        <f t="shared" si="198"/>
        <v>0.10566902968963023</v>
      </c>
      <c r="CY80" s="152">
        <f t="shared" si="199"/>
        <v>0.10566902968963023</v>
      </c>
      <c r="CZ80" s="152">
        <f t="shared" si="200"/>
        <v>0.10566902968963023</v>
      </c>
      <c r="DA80" s="152">
        <f t="shared" si="201"/>
        <v>0.10566902968963023</v>
      </c>
      <c r="DC80" s="154">
        <f t="shared" si="247"/>
        <v>0.1109767012850035</v>
      </c>
      <c r="DD80" s="154">
        <f t="shared" si="248"/>
        <v>0.1109767012850035</v>
      </c>
      <c r="DE80" s="154">
        <f t="shared" si="249"/>
        <v>0.1109767012850035</v>
      </c>
      <c r="DF80" s="154">
        <f t="shared" si="250"/>
        <v>0.1109767012850035</v>
      </c>
      <c r="DG80" s="154">
        <f t="shared" si="251"/>
        <v>-3.0436303042517045E-10</v>
      </c>
      <c r="DH80" s="154">
        <f t="shared" si="252"/>
        <v>-3.0436303042517045E-10</v>
      </c>
      <c r="DI80" s="154">
        <f t="shared" si="253"/>
        <v>-3.0436303042517045E-10</v>
      </c>
      <c r="DJ80" s="154">
        <f t="shared" si="254"/>
        <v>-3.0436303042517045E-10</v>
      </c>
      <c r="DK80" s="154">
        <f t="shared" si="255"/>
        <v>-3.25197730375881E-10</v>
      </c>
      <c r="DL80" s="154">
        <f t="shared" si="256"/>
        <v>-3.7513510023160561E-10</v>
      </c>
      <c r="DM80" s="154">
        <f t="shared" si="257"/>
        <v>-4.4319161302091533E-10</v>
      </c>
      <c r="DN80" s="154">
        <f t="shared" si="258"/>
        <v>-5.4141427299501905E-10</v>
      </c>
      <c r="DO80" s="154">
        <f t="shared" si="259"/>
        <v>-6.9557060959235912E-10</v>
      </c>
      <c r="DP80" s="154">
        <f t="shared" si="260"/>
        <v>-8.3437629097400133E-10</v>
      </c>
      <c r="DQ80" s="154">
        <f t="shared" si="261"/>
        <v>-8.3437629097400133E-10</v>
      </c>
      <c r="DR80" s="154">
        <f t="shared" si="262"/>
        <v>-8.3437629097400133E-10</v>
      </c>
      <c r="DS80" s="154">
        <f t="shared" si="263"/>
        <v>-8.3437629097400133E-10</v>
      </c>
      <c r="DT80" s="154">
        <f t="shared" si="264"/>
        <v>-8.3437629097400133E-10</v>
      </c>
      <c r="DU80" s="154">
        <f t="shared" si="265"/>
        <v>-8.3437629097400133E-10</v>
      </c>
      <c r="DW80" s="155">
        <f t="shared" si="202"/>
        <v>-2.4530873481891445E-2</v>
      </c>
      <c r="DX80" s="155">
        <f t="shared" si="203"/>
        <v>9.1550466188462798E-2</v>
      </c>
      <c r="DY80" s="155">
        <f t="shared" si="204"/>
        <v>7.7639244642627947E-2</v>
      </c>
      <c r="DZ80" s="155">
        <f t="shared" si="205"/>
        <v>5.4363584359675927E-2</v>
      </c>
      <c r="EA80" s="156">
        <f t="shared" si="206"/>
        <v>-2.4530873481891445E-2</v>
      </c>
      <c r="EB80" s="156">
        <f t="shared" si="207"/>
        <v>9.1550466188462798E-2</v>
      </c>
      <c r="EC80" s="156">
        <f t="shared" si="208"/>
        <v>-9.4419350370988656E-2</v>
      </c>
      <c r="ED80" s="156">
        <f t="shared" si="209"/>
        <v>8.2606227749436427E-3</v>
      </c>
      <c r="EE80" s="156">
        <f t="shared" si="210"/>
        <v>-4.0055766011312707E-2</v>
      </c>
      <c r="EF80" s="156">
        <f t="shared" si="211"/>
        <v>-8.5899867417571718E-2</v>
      </c>
      <c r="EG80" s="156">
        <f t="shared" si="212"/>
        <v>6.7019592706571499E-2</v>
      </c>
      <c r="EH80" s="156">
        <f t="shared" si="213"/>
        <v>-6.7019592706571277E-2</v>
      </c>
      <c r="EI80" s="156">
        <f t="shared" si="214"/>
        <v>8.5899867417571663E-2</v>
      </c>
      <c r="EJ80" s="156">
        <f t="shared" si="215"/>
        <v>4.0055766011312804E-2</v>
      </c>
      <c r="EK80" s="156">
        <f t="shared" si="216"/>
        <v>-8.2606227749439584E-3</v>
      </c>
      <c r="EL80" s="156">
        <f t="shared" si="217"/>
        <v>9.4419350370988614E-2</v>
      </c>
      <c r="EM80" s="156">
        <f t="shared" si="218"/>
        <v>-9.1550466188462881E-2</v>
      </c>
      <c r="EN80" s="156">
        <f t="shared" si="219"/>
        <v>2.4530873481891088E-2</v>
      </c>
      <c r="EO80" s="156">
        <f t="shared" si="220"/>
        <v>-5.4363584359675879E-2</v>
      </c>
      <c r="EP80" s="156">
        <f t="shared" si="221"/>
        <v>-7.7639244642627975E-2</v>
      </c>
      <c r="EQ80" s="156">
        <f t="shared" si="222"/>
        <v>5.4363584359676059E-2</v>
      </c>
      <c r="ER80" s="156">
        <f t="shared" si="223"/>
        <v>-7.7639244642627864E-2</v>
      </c>
      <c r="ES80" s="156">
        <f t="shared" si="224"/>
        <v>8.260622774943327E-3</v>
      </c>
      <c r="ET80" s="156">
        <f t="shared" si="225"/>
        <v>9.4419350370988683E-2</v>
      </c>
      <c r="EU80" s="156">
        <f t="shared" si="226"/>
        <v>-8.5899867417571774E-2</v>
      </c>
      <c r="EV80" s="156">
        <f t="shared" si="227"/>
        <v>4.005576601131261E-2</v>
      </c>
      <c r="EW80" s="156">
        <f t="shared" si="228"/>
        <v>-6.7019592706571138E-2</v>
      </c>
      <c r="EX80" s="156">
        <f t="shared" si="229"/>
        <v>-6.7019592706571623E-2</v>
      </c>
      <c r="EY80" s="156">
        <f t="shared" si="230"/>
        <v>4.0055766011312784E-2</v>
      </c>
      <c r="EZ80" s="156">
        <f t="shared" si="231"/>
        <v>-8.589986741757169E-2</v>
      </c>
    </row>
    <row r="81" spans="3:156" ht="20.25" customHeight="1" x14ac:dyDescent="0.2">
      <c r="C81" s="111"/>
      <c r="D81" s="213"/>
      <c r="G81" s="111"/>
      <c r="H81" s="213"/>
      <c r="K81" s="111"/>
      <c r="L81" s="111"/>
      <c r="O81" s="158">
        <v>71</v>
      </c>
      <c r="P81" s="158">
        <f t="shared" si="232"/>
        <v>-2.522000769131806</v>
      </c>
      <c r="Q81" s="147">
        <f t="shared" si="233"/>
        <v>0.61959188445798696</v>
      </c>
      <c r="R81" s="147">
        <f t="shared" si="137"/>
        <v>188.88473900560737</v>
      </c>
      <c r="S81" s="147">
        <f t="shared" si="138"/>
        <v>164.24759913531076</v>
      </c>
      <c r="T81" s="147">
        <f t="shared" si="139"/>
        <v>205.30949891913846</v>
      </c>
      <c r="U81" s="147">
        <f t="shared" si="140"/>
        <v>1</v>
      </c>
      <c r="V81" s="147">
        <f t="shared" si="141"/>
        <v>0</v>
      </c>
      <c r="W81" s="147">
        <f t="shared" si="142"/>
        <v>7.623696904159373E-2</v>
      </c>
      <c r="X81" s="147">
        <f t="shared" si="143"/>
        <v>8.7672514397832788E-2</v>
      </c>
      <c r="Y81" s="147">
        <f t="shared" si="144"/>
        <v>7.0138011518266222E-2</v>
      </c>
      <c r="Z81" s="147">
        <f t="shared" si="145"/>
        <v>8.1139961823956668</v>
      </c>
      <c r="AA81" s="147">
        <f t="shared" si="146"/>
        <v>8.1139961823956668</v>
      </c>
      <c r="AB81" s="147">
        <f t="shared" si="147"/>
        <v>7.9344785696876663</v>
      </c>
      <c r="AC81" s="147">
        <f t="shared" si="148"/>
        <v>7.5412463708247834</v>
      </c>
      <c r="AD81" s="147">
        <f t="shared" si="149"/>
        <v>97.911542408869266</v>
      </c>
      <c r="AE81" s="147">
        <f t="shared" si="150"/>
        <v>130.33365535557411</v>
      </c>
      <c r="AF81" s="147">
        <f t="shared" si="151"/>
        <v>3.0471079401212449</v>
      </c>
      <c r="AG81" s="147">
        <f t="shared" si="152"/>
        <v>3.478178433201188</v>
      </c>
      <c r="AH81" s="147">
        <f t="shared" si="153"/>
        <v>2.64464012409496</v>
      </c>
      <c r="AI81" s="147">
        <f t="shared" si="154"/>
        <v>11.161104122516912</v>
      </c>
      <c r="AJ81" s="147">
        <f t="shared" si="155"/>
        <v>11.961104122516913</v>
      </c>
      <c r="AK81" s="147">
        <f t="shared" si="156"/>
        <v>12.212657002888855</v>
      </c>
      <c r="AL81" s="147">
        <f t="shared" si="157"/>
        <v>10.985886494919743</v>
      </c>
      <c r="AM81" s="147">
        <f t="shared" si="234"/>
        <v>83.604321955319222</v>
      </c>
      <c r="AN81" s="147">
        <f t="shared" si="135"/>
        <v>81.882263602707752</v>
      </c>
      <c r="AO81" s="147">
        <f t="shared" si="136"/>
        <v>91.025881294371175</v>
      </c>
      <c r="AP81" s="147">
        <f t="shared" si="158"/>
        <v>3.9043454586628581</v>
      </c>
      <c r="AQ81" s="147">
        <f t="shared" si="159"/>
        <v>0.22911293646499564</v>
      </c>
      <c r="AR81" s="147">
        <f t="shared" si="160"/>
        <v>0.22741326331315051</v>
      </c>
      <c r="AS81" s="147">
        <f t="shared" si="161"/>
        <v>0.21614267800653039</v>
      </c>
      <c r="AT81" s="147">
        <f t="shared" si="162"/>
        <v>1.7238930776912114E-2</v>
      </c>
      <c r="AU81" s="147">
        <f t="shared" si="163"/>
        <v>7.6559758564653357E-2</v>
      </c>
      <c r="AV81" s="147">
        <f t="shared" si="164"/>
        <v>7.3874409678968272E-2</v>
      </c>
      <c r="AW81" s="147">
        <f t="shared" si="165"/>
        <v>7.4185418542723189E-2</v>
      </c>
      <c r="AX81" s="147">
        <f t="shared" si="235"/>
        <v>2.9183419889002617E-2</v>
      </c>
      <c r="AY81" s="147">
        <f t="shared" si="236"/>
        <v>3.2383776425252878E-2</v>
      </c>
      <c r="AZ81" s="147">
        <f t="shared" si="237"/>
        <v>2.60160888722883E-2</v>
      </c>
      <c r="BA81" s="147">
        <f t="shared" si="238"/>
        <v>7.0069014908018729E-2</v>
      </c>
      <c r="BB81" s="147">
        <f t="shared" si="239"/>
        <v>0.1058301175821363</v>
      </c>
      <c r="BC81" s="147">
        <f t="shared" si="166"/>
        <v>1.8302120927747939E-2</v>
      </c>
      <c r="BD81" s="147">
        <f t="shared" si="167"/>
        <v>1.591488776325908E-2</v>
      </c>
      <c r="BE81" s="147">
        <f t="shared" si="168"/>
        <v>1.9893609704073847E-2</v>
      </c>
      <c r="BF81" s="147">
        <f t="shared" si="169"/>
        <v>0</v>
      </c>
      <c r="BG81" s="147">
        <f t="shared" si="170"/>
        <v>0</v>
      </c>
      <c r="BH81" s="147">
        <f t="shared" si="171"/>
        <v>0</v>
      </c>
      <c r="BI81" s="147">
        <f t="shared" si="240"/>
        <v>4.7485540816750556E-2</v>
      </c>
      <c r="BJ81" s="147">
        <f t="shared" si="241"/>
        <v>4.8298664188511961E-2</v>
      </c>
      <c r="BK81" s="147">
        <f t="shared" si="242"/>
        <v>4.5909698576362151E-2</v>
      </c>
      <c r="BL81" s="147">
        <f t="shared" si="172"/>
        <v>8.9692939837120438</v>
      </c>
      <c r="BM81" s="147">
        <f t="shared" si="173"/>
        <v>7.9329396344057024</v>
      </c>
      <c r="BN81" s="147">
        <f t="shared" si="174"/>
        <v>9.4256972102415979</v>
      </c>
      <c r="BO81" s="150">
        <f t="shared" si="243"/>
        <v>2.2548765866592831E-3</v>
      </c>
      <c r="BP81" s="150">
        <f t="shared" si="243"/>
        <v>2.3327609623946476E-3</v>
      </c>
      <c r="BQ81" s="150">
        <f t="shared" si="243"/>
        <v>2.1077004233724288E-3</v>
      </c>
      <c r="BR81" s="147">
        <f t="shared" si="175"/>
        <v>0</v>
      </c>
      <c r="BS81" s="147">
        <f t="shared" si="176"/>
        <v>0</v>
      </c>
      <c r="BT81" s="147">
        <f t="shared" si="177"/>
        <v>0</v>
      </c>
      <c r="BU81" s="147">
        <f t="shared" si="178"/>
        <v>0.3383563150215993</v>
      </c>
      <c r="BV81" s="147">
        <f t="shared" si="179"/>
        <v>0.1127854383405331</v>
      </c>
      <c r="BW81" s="147">
        <f t="shared" si="180"/>
        <v>2.5</v>
      </c>
      <c r="CA81" s="150">
        <f t="shared" si="181"/>
        <v>0</v>
      </c>
      <c r="CB81" s="150">
        <f t="shared" si="244"/>
        <v>0</v>
      </c>
      <c r="CC81" s="150">
        <f t="shared" si="245"/>
        <v>0</v>
      </c>
      <c r="CD81" s="150">
        <f t="shared" si="246"/>
        <v>0</v>
      </c>
      <c r="CE81" s="150">
        <f t="shared" si="182"/>
        <v>0</v>
      </c>
      <c r="CI81" s="152">
        <f t="shared" si="183"/>
        <v>0.33262403504085947</v>
      </c>
      <c r="CJ81" s="152">
        <f t="shared" si="184"/>
        <v>0.33262403504085947</v>
      </c>
      <c r="CK81" s="152">
        <f t="shared" si="185"/>
        <v>0.33262403504085947</v>
      </c>
      <c r="CL81" s="152">
        <f t="shared" si="186"/>
        <v>0.33262403504085947</v>
      </c>
      <c r="CM81" s="152">
        <f t="shared" si="187"/>
        <v>0.33262403504085947</v>
      </c>
      <c r="CN81" s="152">
        <f t="shared" si="188"/>
        <v>0.33262403504085947</v>
      </c>
      <c r="CO81" s="152">
        <f t="shared" si="189"/>
        <v>0.33262403504085947</v>
      </c>
      <c r="CP81" s="152">
        <f t="shared" si="190"/>
        <v>0.33262403504085947</v>
      </c>
      <c r="CQ81" s="152">
        <f t="shared" si="191"/>
        <v>0.30987316595321318</v>
      </c>
      <c r="CR81" s="152">
        <f t="shared" si="192"/>
        <v>0.26563056976196742</v>
      </c>
      <c r="CS81" s="152">
        <f t="shared" si="193"/>
        <v>0.22138797357072174</v>
      </c>
      <c r="CT81" s="152">
        <f t="shared" si="194"/>
        <v>0.17714537737947603</v>
      </c>
      <c r="CU81" s="152">
        <f t="shared" si="195"/>
        <v>0.1329027811882304</v>
      </c>
      <c r="CV81" s="152">
        <f t="shared" si="196"/>
        <v>0.10705315835979322</v>
      </c>
      <c r="CW81" s="152">
        <f t="shared" si="197"/>
        <v>0.10705315835979322</v>
      </c>
      <c r="CX81" s="152">
        <f t="shared" si="198"/>
        <v>0.10705315835979322</v>
      </c>
      <c r="CY81" s="152">
        <f t="shared" si="199"/>
        <v>0.10705315835979322</v>
      </c>
      <c r="CZ81" s="152">
        <f t="shared" si="200"/>
        <v>0.10705315835979322</v>
      </c>
      <c r="DA81" s="152">
        <f t="shared" si="201"/>
        <v>0.10705315835979322</v>
      </c>
      <c r="DC81" s="154">
        <f t="shared" si="247"/>
        <v>0.11283641023020613</v>
      </c>
      <c r="DD81" s="154">
        <f t="shared" si="248"/>
        <v>0.11283641023020613</v>
      </c>
      <c r="DE81" s="154">
        <f t="shared" si="249"/>
        <v>0.11283641023020613</v>
      </c>
      <c r="DF81" s="154">
        <f t="shared" si="250"/>
        <v>0.11283641023020613</v>
      </c>
      <c r="DG81" s="154">
        <f t="shared" si="251"/>
        <v>-3.0178295243243598E-10</v>
      </c>
      <c r="DH81" s="154">
        <f t="shared" si="252"/>
        <v>-3.0178295243243598E-10</v>
      </c>
      <c r="DI81" s="154">
        <f t="shared" si="253"/>
        <v>-3.0178295243243598E-10</v>
      </c>
      <c r="DJ81" s="154">
        <f t="shared" si="254"/>
        <v>-3.0178295243243598E-10</v>
      </c>
      <c r="DK81" s="154">
        <f t="shared" si="255"/>
        <v>-3.2245029190059031E-10</v>
      </c>
      <c r="DL81" s="154">
        <f t="shared" si="256"/>
        <v>-3.7199135598631327E-10</v>
      </c>
      <c r="DM81" s="154">
        <f t="shared" si="257"/>
        <v>-4.3951874505193478E-10</v>
      </c>
      <c r="DN81" s="154">
        <f t="shared" si="258"/>
        <v>-5.3700007789710148E-10</v>
      </c>
      <c r="DO81" s="154">
        <f t="shared" si="259"/>
        <v>-6.9004615257539595E-10</v>
      </c>
      <c r="DP81" s="154">
        <f t="shared" si="260"/>
        <v>-8.2790778621624372E-10</v>
      </c>
      <c r="DQ81" s="154">
        <f t="shared" si="261"/>
        <v>-8.2790778621624372E-10</v>
      </c>
      <c r="DR81" s="154">
        <f t="shared" si="262"/>
        <v>-8.2790778621624372E-10</v>
      </c>
      <c r="DS81" s="154">
        <f t="shared" si="263"/>
        <v>-8.2790778621624372E-10</v>
      </c>
      <c r="DT81" s="154">
        <f t="shared" si="264"/>
        <v>-8.2790778621624372E-10</v>
      </c>
      <c r="DU81" s="154">
        <f t="shared" si="265"/>
        <v>-8.2790778621624372E-10</v>
      </c>
      <c r="DW81" s="155">
        <f t="shared" si="202"/>
        <v>-2.6973244487043191E-2</v>
      </c>
      <c r="DX81" s="155">
        <f t="shared" si="203"/>
        <v>9.1060147311979062E-2</v>
      </c>
      <c r="DY81" s="155">
        <f t="shared" si="204"/>
        <v>7.7317431352918062E-2</v>
      </c>
      <c r="DZ81" s="155">
        <f t="shared" si="205"/>
        <v>5.5149987811639045E-2</v>
      </c>
      <c r="EA81" s="156">
        <f t="shared" si="206"/>
        <v>-2.6973244487043191E-2</v>
      </c>
      <c r="EB81" s="156">
        <f t="shared" si="207"/>
        <v>9.1060147311979062E-2</v>
      </c>
      <c r="EC81" s="156">
        <f t="shared" si="208"/>
        <v>-9.488069020765473E-2</v>
      </c>
      <c r="ED81" s="156">
        <f t="shared" si="209"/>
        <v>4.1425803982765678E-3</v>
      </c>
      <c r="EE81" s="156">
        <f t="shared" si="210"/>
        <v>-3.4807017922011407E-2</v>
      </c>
      <c r="EF81" s="156">
        <f t="shared" si="211"/>
        <v>-8.8362762802064482E-2</v>
      </c>
      <c r="EG81" s="156">
        <f t="shared" si="212"/>
        <v>7.2216577033601764E-2</v>
      </c>
      <c r="EH81" s="156">
        <f t="shared" si="213"/>
        <v>-6.167878361468386E-2</v>
      </c>
      <c r="EI81" s="156">
        <f t="shared" si="214"/>
        <v>8.1829853334097147E-2</v>
      </c>
      <c r="EJ81" s="156">
        <f t="shared" si="215"/>
        <v>4.8201467300874601E-2</v>
      </c>
      <c r="EK81" s="156">
        <f t="shared" si="216"/>
        <v>-1.8934188374638089E-2</v>
      </c>
      <c r="EL81" s="156">
        <f t="shared" si="217"/>
        <v>9.3064509117229285E-2</v>
      </c>
      <c r="EM81" s="156">
        <f t="shared" si="218"/>
        <v>-9.4158590864647368E-2</v>
      </c>
      <c r="EN81" s="156">
        <f t="shared" si="219"/>
        <v>1.2396213656640426E-2</v>
      </c>
      <c r="EO81" s="156">
        <f t="shared" si="220"/>
        <v>-4.2375888933541245E-2</v>
      </c>
      <c r="EP81" s="156">
        <f t="shared" si="221"/>
        <v>-8.4992884312331166E-2</v>
      </c>
      <c r="EQ81" s="156">
        <f t="shared" si="222"/>
        <v>6.656611095749855E-2</v>
      </c>
      <c r="ER81" s="156">
        <f t="shared" si="223"/>
        <v>-6.7738166631752916E-2</v>
      </c>
      <c r="ES81" s="156">
        <f t="shared" si="224"/>
        <v>-1.075103165592663E-2</v>
      </c>
      <c r="ET81" s="156">
        <f t="shared" si="225"/>
        <v>9.4360593814210358E-2</v>
      </c>
      <c r="EU81" s="156">
        <f t="shared" si="226"/>
        <v>-9.2719887790648436E-2</v>
      </c>
      <c r="EV81" s="156">
        <f t="shared" si="227"/>
        <v>2.055550424403876E-2</v>
      </c>
      <c r="EW81" s="156">
        <f t="shared" si="228"/>
        <v>-4.9622253843025141E-2</v>
      </c>
      <c r="EX81" s="156">
        <f t="shared" si="229"/>
        <v>-8.0976158652874553E-2</v>
      </c>
      <c r="EY81" s="156">
        <f t="shared" si="230"/>
        <v>6.0409036583291942E-2</v>
      </c>
      <c r="EZ81" s="156">
        <f t="shared" si="231"/>
        <v>-7.3282021299331174E-2</v>
      </c>
    </row>
    <row r="82" spans="3:156" ht="20.25" customHeight="1" x14ac:dyDescent="0.2">
      <c r="C82" s="111"/>
      <c r="D82" s="213"/>
      <c r="G82" s="111"/>
      <c r="H82" s="213"/>
      <c r="K82" s="111"/>
      <c r="L82" s="111"/>
      <c r="O82" s="158">
        <v>72</v>
      </c>
      <c r="P82" s="158">
        <f t="shared" si="232"/>
        <v>-2.5132741228718345</v>
      </c>
      <c r="Q82" s="147">
        <f t="shared" si="233"/>
        <v>0.62831853071795862</v>
      </c>
      <c r="R82" s="147">
        <f t="shared" si="137"/>
        <v>191.18839137762859</v>
      </c>
      <c r="S82" s="147">
        <f t="shared" si="138"/>
        <v>166.25077511098138</v>
      </c>
      <c r="T82" s="147">
        <f t="shared" si="139"/>
        <v>207.81346888872673</v>
      </c>
      <c r="U82" s="147">
        <f t="shared" si="140"/>
        <v>1</v>
      </c>
      <c r="V82" s="147">
        <f t="shared" si="141"/>
        <v>0</v>
      </c>
      <c r="W82" s="147">
        <f t="shared" si="142"/>
        <v>7.5318380453118755E-2</v>
      </c>
      <c r="X82" s="147">
        <f t="shared" si="143"/>
        <v>8.6616137521086572E-2</v>
      </c>
      <c r="Y82" s="147">
        <f t="shared" si="144"/>
        <v>6.9292910016869255E-2</v>
      </c>
      <c r="Z82" s="147">
        <f t="shared" si="145"/>
        <v>8.2339945833724801</v>
      </c>
      <c r="AA82" s="147">
        <f t="shared" si="146"/>
        <v>8.2339945833724801</v>
      </c>
      <c r="AB82" s="147">
        <f t="shared" si="147"/>
        <v>8.053802543057019</v>
      </c>
      <c r="AC82" s="147">
        <f t="shared" si="148"/>
        <v>7.6546566564813299</v>
      </c>
      <c r="AD82" s="147">
        <f t="shared" si="149"/>
        <v>99.750299546309435</v>
      </c>
      <c r="AE82" s="147">
        <f t="shared" si="150"/>
        <v>132.70886694874201</v>
      </c>
      <c r="AF82" s="147">
        <f t="shared" si="151"/>
        <v>3.0556652573041498</v>
      </c>
      <c r="AG82" s="147">
        <f t="shared" si="152"/>
        <v>3.4879463431855178</v>
      </c>
      <c r="AH82" s="147">
        <f t="shared" si="153"/>
        <v>2.6520671745379505</v>
      </c>
      <c r="AI82" s="147">
        <f t="shared" si="154"/>
        <v>11.289659840676631</v>
      </c>
      <c r="AJ82" s="147">
        <f t="shared" si="155"/>
        <v>12.089659840676632</v>
      </c>
      <c r="AK82" s="147">
        <f t="shared" si="156"/>
        <v>12.341748886242538</v>
      </c>
      <c r="AL82" s="147">
        <f t="shared" si="157"/>
        <v>11.106723831019281</v>
      </c>
      <c r="AM82" s="147">
        <f t="shared" si="234"/>
        <v>82.715313183206334</v>
      </c>
      <c r="AN82" s="147">
        <f t="shared" si="135"/>
        <v>81.025793768556525</v>
      </c>
      <c r="AO82" s="147">
        <f t="shared" si="136"/>
        <v>90.035551006243807</v>
      </c>
      <c r="AP82" s="147">
        <f t="shared" si="158"/>
        <v>3.9789070227769447</v>
      </c>
      <c r="AQ82" s="147">
        <f t="shared" si="159"/>
        <v>0.2325584894007319</v>
      </c>
      <c r="AR82" s="147">
        <f t="shared" si="160"/>
        <v>0.23083325543198788</v>
      </c>
      <c r="AS82" s="147">
        <f t="shared" si="161"/>
        <v>0.21939317555692542</v>
      </c>
      <c r="AT82" s="147">
        <f t="shared" si="162"/>
        <v>1.7761330604443123E-2</v>
      </c>
      <c r="AU82" s="147">
        <f t="shared" si="163"/>
        <v>7.8041016426388624E-2</v>
      </c>
      <c r="AV82" s="147">
        <f t="shared" si="164"/>
        <v>7.5316937086525981E-2</v>
      </c>
      <c r="AW82" s="147">
        <f t="shared" si="165"/>
        <v>7.5601925756803801E-2</v>
      </c>
      <c r="AX82" s="147">
        <f t="shared" si="235"/>
        <v>2.9389614998182614E-2</v>
      </c>
      <c r="AY82" s="147">
        <f t="shared" si="236"/>
        <v>3.2618311091513981E-2</v>
      </c>
      <c r="AZ82" s="147">
        <f t="shared" si="237"/>
        <v>2.6193387359968547E-2</v>
      </c>
      <c r="BA82" s="147">
        <f t="shared" si="238"/>
        <v>7.0849092847391673E-2</v>
      </c>
      <c r="BB82" s="147">
        <f t="shared" si="239"/>
        <v>0.10765888685406413</v>
      </c>
      <c r="BC82" s="147">
        <f t="shared" si="166"/>
        <v>1.8187501073002404E-2</v>
      </c>
      <c r="BD82" s="147">
        <f t="shared" si="167"/>
        <v>1.5815218324349914E-2</v>
      </c>
      <c r="BE82" s="147">
        <f t="shared" si="168"/>
        <v>1.9769022905437396E-2</v>
      </c>
      <c r="BF82" s="147">
        <f t="shared" si="169"/>
        <v>0</v>
      </c>
      <c r="BG82" s="147">
        <f t="shared" si="170"/>
        <v>0</v>
      </c>
      <c r="BH82" s="147">
        <f t="shared" si="171"/>
        <v>0</v>
      </c>
      <c r="BI82" s="147">
        <f t="shared" si="240"/>
        <v>4.7577116071185019E-2</v>
      </c>
      <c r="BJ82" s="147">
        <f t="shared" si="241"/>
        <v>4.8433529415863895E-2</v>
      </c>
      <c r="BK82" s="147">
        <f t="shared" si="242"/>
        <v>4.5962410265405942E-2</v>
      </c>
      <c r="BL82" s="147">
        <f t="shared" si="172"/>
        <v>9.0961922880365851</v>
      </c>
      <c r="BM82" s="147">
        <f t="shared" si="173"/>
        <v>8.0521118067478898</v>
      </c>
      <c r="BN82" s="147">
        <f t="shared" si="174"/>
        <v>9.5516079157408313</v>
      </c>
      <c r="BO82" s="150">
        <f t="shared" si="243"/>
        <v>2.263581973651012E-3</v>
      </c>
      <c r="BP82" s="150">
        <f t="shared" si="243"/>
        <v>2.3458067716773533E-3</v>
      </c>
      <c r="BQ82" s="150">
        <f t="shared" si="243"/>
        <v>2.1125431574054937E-3</v>
      </c>
      <c r="BR82" s="147">
        <f t="shared" si="175"/>
        <v>0</v>
      </c>
      <c r="BS82" s="147">
        <f t="shared" si="176"/>
        <v>0</v>
      </c>
      <c r="BT82" s="147">
        <f t="shared" si="177"/>
        <v>0</v>
      </c>
      <c r="BU82" s="147">
        <f t="shared" si="178"/>
        <v>0.34248293388869966</v>
      </c>
      <c r="BV82" s="147">
        <f t="shared" si="179"/>
        <v>0.11416097796289988</v>
      </c>
      <c r="BW82" s="147">
        <f t="shared" si="180"/>
        <v>2.5</v>
      </c>
      <c r="CA82" s="150">
        <f t="shared" si="181"/>
        <v>0</v>
      </c>
      <c r="CB82" s="150">
        <f t="shared" si="244"/>
        <v>0</v>
      </c>
      <c r="CC82" s="150">
        <f t="shared" si="245"/>
        <v>0</v>
      </c>
      <c r="CD82" s="150">
        <f t="shared" si="246"/>
        <v>0</v>
      </c>
      <c r="CE82" s="150">
        <f t="shared" si="182"/>
        <v>0</v>
      </c>
      <c r="CI82" s="152">
        <f t="shared" si="183"/>
        <v>0.33675065390795977</v>
      </c>
      <c r="CJ82" s="152">
        <f t="shared" si="184"/>
        <v>0.33675065390795977</v>
      </c>
      <c r="CK82" s="152">
        <f t="shared" si="185"/>
        <v>0.33675065390795977</v>
      </c>
      <c r="CL82" s="152">
        <f t="shared" si="186"/>
        <v>0.33675065390795977</v>
      </c>
      <c r="CM82" s="152">
        <f t="shared" si="187"/>
        <v>0.33675065390795977</v>
      </c>
      <c r="CN82" s="152">
        <f t="shared" si="188"/>
        <v>0.33675065390795977</v>
      </c>
      <c r="CO82" s="152">
        <f t="shared" si="189"/>
        <v>0.33675065390795977</v>
      </c>
      <c r="CP82" s="152">
        <f t="shared" si="190"/>
        <v>0.33675065390795977</v>
      </c>
      <c r="CQ82" s="152">
        <f t="shared" si="191"/>
        <v>0.31372231352318691</v>
      </c>
      <c r="CR82" s="152">
        <f t="shared" si="192"/>
        <v>0.26894013132728622</v>
      </c>
      <c r="CS82" s="152">
        <f t="shared" si="193"/>
        <v>0.22415794913138548</v>
      </c>
      <c r="CT82" s="152">
        <f t="shared" si="194"/>
        <v>0.17937576693548479</v>
      </c>
      <c r="CU82" s="152">
        <f t="shared" si="195"/>
        <v>0.1345935847395841</v>
      </c>
      <c r="CV82" s="152">
        <f t="shared" si="196"/>
        <v>0.10842869798216002</v>
      </c>
      <c r="CW82" s="152">
        <f t="shared" si="197"/>
        <v>0.10842869798216002</v>
      </c>
      <c r="CX82" s="152">
        <f t="shared" si="198"/>
        <v>0.10842869798216002</v>
      </c>
      <c r="CY82" s="152">
        <f t="shared" si="199"/>
        <v>0.10842869798216002</v>
      </c>
      <c r="CZ82" s="152">
        <f t="shared" si="200"/>
        <v>0.10842869798216002</v>
      </c>
      <c r="DA82" s="152">
        <f t="shared" si="201"/>
        <v>0.10842869798216002</v>
      </c>
      <c r="DC82" s="154">
        <f t="shared" si="247"/>
        <v>0.11468818170637694</v>
      </c>
      <c r="DD82" s="154">
        <f t="shared" si="248"/>
        <v>0.11468818170637694</v>
      </c>
      <c r="DE82" s="154">
        <f t="shared" si="249"/>
        <v>0.11468818170637694</v>
      </c>
      <c r="DF82" s="154">
        <f t="shared" si="250"/>
        <v>0.11468818170637694</v>
      </c>
      <c r="DG82" s="154">
        <f t="shared" si="251"/>
        <v>-2.9926187508503296E-10</v>
      </c>
      <c r="DH82" s="154">
        <f t="shared" si="252"/>
        <v>-2.9926187508503296E-10</v>
      </c>
      <c r="DI82" s="154">
        <f t="shared" si="253"/>
        <v>-2.9926187508503296E-10</v>
      </c>
      <c r="DJ82" s="154">
        <f t="shared" si="254"/>
        <v>-2.9926187508503296E-10</v>
      </c>
      <c r="DK82" s="154">
        <f t="shared" si="255"/>
        <v>-3.1976552906887129E-10</v>
      </c>
      <c r="DL82" s="154">
        <f t="shared" si="256"/>
        <v>-3.6891891067301985E-10</v>
      </c>
      <c r="DM82" s="154">
        <f t="shared" si="257"/>
        <v>-4.3592851156191448E-10</v>
      </c>
      <c r="DN82" s="154">
        <f t="shared" si="258"/>
        <v>-5.3268404254153484E-10</v>
      </c>
      <c r="DO82" s="154">
        <f t="shared" si="259"/>
        <v>-6.8464227722164554E-10</v>
      </c>
      <c r="DP82" s="154">
        <f t="shared" si="260"/>
        <v>-8.2157807661058753E-10</v>
      </c>
      <c r="DQ82" s="154">
        <f t="shared" si="261"/>
        <v>-8.2157807661058753E-10</v>
      </c>
      <c r="DR82" s="154">
        <f t="shared" si="262"/>
        <v>-8.2157807661058753E-10</v>
      </c>
      <c r="DS82" s="154">
        <f t="shared" si="263"/>
        <v>-8.2157807661058753E-10</v>
      </c>
      <c r="DT82" s="154">
        <f t="shared" si="264"/>
        <v>-8.2157807661058753E-10</v>
      </c>
      <c r="DU82" s="154">
        <f t="shared" si="265"/>
        <v>-8.2157807661058753E-10</v>
      </c>
      <c r="DW82" s="155">
        <f t="shared" si="202"/>
        <v>-2.9404274818691213E-2</v>
      </c>
      <c r="DX82" s="155">
        <f t="shared" si="203"/>
        <v>9.0497052532062777E-2</v>
      </c>
      <c r="DY82" s="155">
        <f t="shared" si="204"/>
        <v>7.6981390889876211E-2</v>
      </c>
      <c r="DZ82" s="155">
        <f t="shared" si="205"/>
        <v>5.5930254346499536E-2</v>
      </c>
      <c r="EA82" s="156">
        <f t="shared" si="206"/>
        <v>-2.9404274818691213E-2</v>
      </c>
      <c r="EB82" s="156">
        <f t="shared" si="207"/>
        <v>9.0497052532062777E-2</v>
      </c>
      <c r="EC82" s="156">
        <f t="shared" si="208"/>
        <v>-9.5154232142370038E-2</v>
      </c>
      <c r="ED82" s="156">
        <f t="shared" si="209"/>
        <v>-1.7486709073086121E-17</v>
      </c>
      <c r="EE82" s="156">
        <f t="shared" si="210"/>
        <v>-2.9404274818691178E-2</v>
      </c>
      <c r="EF82" s="156">
        <f t="shared" si="211"/>
        <v>-9.0497052532062777E-2</v>
      </c>
      <c r="EG82" s="156">
        <f t="shared" si="212"/>
        <v>7.6981390889876239E-2</v>
      </c>
      <c r="EH82" s="156">
        <f t="shared" si="213"/>
        <v>-5.5930254346499508E-2</v>
      </c>
      <c r="EI82" s="156">
        <f t="shared" si="214"/>
        <v>7.6981390889876197E-2</v>
      </c>
      <c r="EJ82" s="156">
        <f t="shared" si="215"/>
        <v>5.5930254346499564E-2</v>
      </c>
      <c r="EK82" s="156">
        <f t="shared" si="216"/>
        <v>-2.9404274818691248E-2</v>
      </c>
      <c r="EL82" s="156">
        <f t="shared" si="217"/>
        <v>9.0497052532062749E-2</v>
      </c>
      <c r="EM82" s="156">
        <f t="shared" si="218"/>
        <v>-9.5154232142370038E-2</v>
      </c>
      <c r="EN82" s="156">
        <f t="shared" si="219"/>
        <v>-5.2460127219258352E-17</v>
      </c>
      <c r="EO82" s="156">
        <f t="shared" si="220"/>
        <v>-2.9404274818691151E-2</v>
      </c>
      <c r="EP82" s="156">
        <f t="shared" si="221"/>
        <v>-9.0497052532062791E-2</v>
      </c>
      <c r="EQ82" s="156">
        <f t="shared" si="222"/>
        <v>7.6981390889876267E-2</v>
      </c>
      <c r="ER82" s="156">
        <f t="shared" si="223"/>
        <v>-5.5930254346499474E-2</v>
      </c>
      <c r="ES82" s="156">
        <f t="shared" si="224"/>
        <v>-2.9404274818691283E-2</v>
      </c>
      <c r="ET82" s="156">
        <f t="shared" si="225"/>
        <v>9.0497052532062749E-2</v>
      </c>
      <c r="EU82" s="156">
        <f t="shared" si="226"/>
        <v>-9.5154232142370038E-2</v>
      </c>
      <c r="EV82" s="156">
        <f t="shared" si="227"/>
        <v>-8.7433545365430595E-17</v>
      </c>
      <c r="EW82" s="156">
        <f t="shared" si="228"/>
        <v>-2.9404274818691116E-2</v>
      </c>
      <c r="EX82" s="156">
        <f t="shared" si="229"/>
        <v>-9.0497052532062805E-2</v>
      </c>
      <c r="EY82" s="156">
        <f t="shared" si="230"/>
        <v>7.6981390889876281E-2</v>
      </c>
      <c r="EZ82" s="156">
        <f t="shared" si="231"/>
        <v>-5.5930254346499446E-2</v>
      </c>
    </row>
    <row r="83" spans="3:156" ht="21" customHeight="1" x14ac:dyDescent="0.2">
      <c r="C83" s="111"/>
      <c r="D83" s="213"/>
      <c r="G83" s="111"/>
      <c r="H83" s="213"/>
      <c r="K83" s="111"/>
      <c r="L83" s="111"/>
      <c r="O83" s="158">
        <v>73</v>
      </c>
      <c r="P83" s="158">
        <f t="shared" si="232"/>
        <v>-2.5045474766118629</v>
      </c>
      <c r="Q83" s="147">
        <f t="shared" si="233"/>
        <v>0.63704517697793028</v>
      </c>
      <c r="R83" s="147">
        <f t="shared" si="137"/>
        <v>193.47748401343043</v>
      </c>
      <c r="S83" s="147">
        <f t="shared" si="138"/>
        <v>168.24129044646125</v>
      </c>
      <c r="T83" s="147">
        <f t="shared" si="139"/>
        <v>210.30161305807655</v>
      </c>
      <c r="U83" s="147">
        <f t="shared" si="140"/>
        <v>1</v>
      </c>
      <c r="V83" s="147">
        <f t="shared" si="141"/>
        <v>0</v>
      </c>
      <c r="W83" s="147">
        <f t="shared" si="142"/>
        <v>7.4427265133344453E-2</v>
      </c>
      <c r="X83" s="147">
        <f t="shared" si="143"/>
        <v>8.5591354903346129E-2</v>
      </c>
      <c r="Y83" s="147">
        <f t="shared" si="144"/>
        <v>6.8473083922676897E-2</v>
      </c>
      <c r="Z83" s="147">
        <f t="shared" si="145"/>
        <v>8.3537560747934041</v>
      </c>
      <c r="AA83" s="147">
        <f t="shared" si="146"/>
        <v>8.3537560747934041</v>
      </c>
      <c r="AB83" s="147">
        <f t="shared" si="147"/>
        <v>8.1729107365075766</v>
      </c>
      <c r="AC83" s="147">
        <f t="shared" si="148"/>
        <v>7.7678618562566504</v>
      </c>
      <c r="AD83" s="147">
        <f t="shared" si="149"/>
        <v>101.58873880615971</v>
      </c>
      <c r="AE83" s="147">
        <f t="shared" si="150"/>
        <v>135.08274802945095</v>
      </c>
      <c r="AF83" s="147">
        <f t="shared" si="151"/>
        <v>3.0641684898159287</v>
      </c>
      <c r="AG83" s="147">
        <f t="shared" si="152"/>
        <v>3.4976525172089392</v>
      </c>
      <c r="AH83" s="147">
        <f t="shared" si="153"/>
        <v>2.6594472839161121</v>
      </c>
      <c r="AI83" s="147">
        <f t="shared" si="154"/>
        <v>11.417924564609333</v>
      </c>
      <c r="AJ83" s="147">
        <f t="shared" si="155"/>
        <v>12.217924564609334</v>
      </c>
      <c r="AK83" s="147">
        <f t="shared" si="156"/>
        <v>12.470563253716517</v>
      </c>
      <c r="AL83" s="147">
        <f t="shared" si="157"/>
        <v>11.227309140172764</v>
      </c>
      <c r="AM83" s="147">
        <f t="shared" si="234"/>
        <v>81.84696138136411</v>
      </c>
      <c r="AN83" s="147">
        <f t="shared" si="135"/>
        <v>80.188839882751637</v>
      </c>
      <c r="AO83" s="147">
        <f t="shared" si="136"/>
        <v>89.068537039019503</v>
      </c>
      <c r="AP83" s="147">
        <f t="shared" si="158"/>
        <v>4.0534743010554442</v>
      </c>
      <c r="AQ83" s="147">
        <f t="shared" si="159"/>
        <v>0.23599781155893282</v>
      </c>
      <c r="AR83" s="147">
        <f t="shared" si="160"/>
        <v>0.23424706299628151</v>
      </c>
      <c r="AS83" s="147">
        <f t="shared" si="161"/>
        <v>0.22263779505886408</v>
      </c>
      <c r="AT83" s="147">
        <f t="shared" si="162"/>
        <v>1.8290562174127962E-2</v>
      </c>
      <c r="AU83" s="147">
        <f t="shared" si="163"/>
        <v>7.9522699663246946E-2</v>
      </c>
      <c r="AV83" s="147">
        <f t="shared" si="164"/>
        <v>7.6759978134042131E-2</v>
      </c>
      <c r="AW83" s="147">
        <f t="shared" si="165"/>
        <v>7.7018437975495735E-2</v>
      </c>
      <c r="AX83" s="147">
        <f t="shared" si="235"/>
        <v>2.9593285423411903E-2</v>
      </c>
      <c r="AY83" s="147">
        <f t="shared" si="236"/>
        <v>3.2849952839683096E-2</v>
      </c>
      <c r="AZ83" s="147">
        <f t="shared" si="237"/>
        <v>2.6368449998752638E-2</v>
      </c>
      <c r="BA83" s="147">
        <f t="shared" si="238"/>
        <v>7.1624041458447557E-2</v>
      </c>
      <c r="BB83" s="147">
        <f t="shared" si="239"/>
        <v>0.10948607075810701</v>
      </c>
      <c r="BC83" s="147">
        <f t="shared" si="166"/>
        <v>1.8071496169634379E-2</v>
      </c>
      <c r="BD83" s="147">
        <f t="shared" si="167"/>
        <v>1.5714344495334244E-2</v>
      </c>
      <c r="BE83" s="147">
        <f t="shared" si="168"/>
        <v>1.9642930619167807E-2</v>
      </c>
      <c r="BF83" s="147">
        <f t="shared" si="169"/>
        <v>0</v>
      </c>
      <c r="BG83" s="147">
        <f t="shared" si="170"/>
        <v>0</v>
      </c>
      <c r="BH83" s="147">
        <f t="shared" si="171"/>
        <v>0</v>
      </c>
      <c r="BI83" s="147">
        <f t="shared" si="240"/>
        <v>4.7664781593046282E-2</v>
      </c>
      <c r="BJ83" s="147">
        <f t="shared" si="241"/>
        <v>4.856429733501734E-2</v>
      </c>
      <c r="BK83" s="147">
        <f t="shared" si="242"/>
        <v>4.6011380617920442E-2</v>
      </c>
      <c r="BL83" s="147">
        <f t="shared" si="172"/>
        <v>9.2220620186722648</v>
      </c>
      <c r="BM83" s="147">
        <f t="shared" si="173"/>
        <v>8.170520053268957</v>
      </c>
      <c r="BN83" s="147">
        <f t="shared" si="174"/>
        <v>9.6762675629777881</v>
      </c>
      <c r="BO83" s="150">
        <f t="shared" si="243"/>
        <v>2.2719314043128038E-3</v>
      </c>
      <c r="BP83" s="150">
        <f t="shared" si="243"/>
        <v>2.3584909756439723E-3</v>
      </c>
      <c r="BQ83" s="150">
        <f t="shared" si="243"/>
        <v>2.1170471463671449E-3</v>
      </c>
      <c r="BR83" s="147">
        <f t="shared" si="175"/>
        <v>0</v>
      </c>
      <c r="BS83" s="147">
        <f t="shared" si="176"/>
        <v>0</v>
      </c>
      <c r="BT83" s="147">
        <f t="shared" si="177"/>
        <v>0</v>
      </c>
      <c r="BU83" s="147">
        <f t="shared" si="178"/>
        <v>0.34658347135440776</v>
      </c>
      <c r="BV83" s="147">
        <f t="shared" si="179"/>
        <v>0.11552782378480259</v>
      </c>
      <c r="BW83" s="147">
        <f t="shared" si="180"/>
        <v>2.5</v>
      </c>
      <c r="CA83" s="150">
        <f t="shared" si="181"/>
        <v>0</v>
      </c>
      <c r="CB83" s="150">
        <f t="shared" si="244"/>
        <v>0</v>
      </c>
      <c r="CC83" s="150">
        <f t="shared" si="245"/>
        <v>0</v>
      </c>
      <c r="CD83" s="150">
        <f t="shared" si="246"/>
        <v>0</v>
      </c>
      <c r="CE83" s="150">
        <f t="shared" si="182"/>
        <v>0</v>
      </c>
      <c r="CI83" s="152">
        <f t="shared" si="183"/>
        <v>0.34085119137366787</v>
      </c>
      <c r="CJ83" s="152">
        <f t="shared" si="184"/>
        <v>0.34085119137366787</v>
      </c>
      <c r="CK83" s="152">
        <f t="shared" si="185"/>
        <v>0.34085119137366787</v>
      </c>
      <c r="CL83" s="152">
        <f t="shared" si="186"/>
        <v>0.34085119137366787</v>
      </c>
      <c r="CM83" s="152">
        <f t="shared" si="187"/>
        <v>0.34085119137366787</v>
      </c>
      <c r="CN83" s="152">
        <f t="shared" si="188"/>
        <v>0.34085119137366787</v>
      </c>
      <c r="CO83" s="152">
        <f t="shared" si="189"/>
        <v>0.34085119137366787</v>
      </c>
      <c r="CP83" s="152">
        <f t="shared" si="190"/>
        <v>0.34085119137366787</v>
      </c>
      <c r="CQ83" s="152">
        <f t="shared" si="191"/>
        <v>0.31754713338904655</v>
      </c>
      <c r="CR83" s="152">
        <f t="shared" si="192"/>
        <v>0.27222877552504637</v>
      </c>
      <c r="CS83" s="152">
        <f t="shared" si="193"/>
        <v>0.22691041766104614</v>
      </c>
      <c r="CT83" s="152">
        <f t="shared" si="194"/>
        <v>0.18159205979704587</v>
      </c>
      <c r="CU83" s="152">
        <f t="shared" si="195"/>
        <v>0.13627370193304575</v>
      </c>
      <c r="CV83" s="152">
        <f t="shared" si="196"/>
        <v>0.10979554380406273</v>
      </c>
      <c r="CW83" s="152">
        <f t="shared" si="197"/>
        <v>0.10979554380406273</v>
      </c>
      <c r="CX83" s="152">
        <f t="shared" si="198"/>
        <v>0.10979554380406273</v>
      </c>
      <c r="CY83" s="152">
        <f t="shared" si="199"/>
        <v>0.10979554380406273</v>
      </c>
      <c r="CZ83" s="152">
        <f t="shared" si="200"/>
        <v>0.10979554380406273</v>
      </c>
      <c r="DA83" s="152">
        <f t="shared" si="201"/>
        <v>0.10979554380406273</v>
      </c>
      <c r="DC83" s="154">
        <f t="shared" si="247"/>
        <v>0.11653171865900439</v>
      </c>
      <c r="DD83" s="154">
        <f t="shared" si="248"/>
        <v>0.11653171865900439</v>
      </c>
      <c r="DE83" s="154">
        <f t="shared" si="249"/>
        <v>0.11653171865900439</v>
      </c>
      <c r="DF83" s="154">
        <f t="shared" si="250"/>
        <v>0.11653171865900439</v>
      </c>
      <c r="DG83" s="154">
        <f t="shared" si="251"/>
        <v>-2.9679812662176216E-10</v>
      </c>
      <c r="DH83" s="154">
        <f t="shared" si="252"/>
        <v>-2.9679812662176216E-10</v>
      </c>
      <c r="DI83" s="154">
        <f t="shared" si="253"/>
        <v>-2.9679812662176216E-10</v>
      </c>
      <c r="DJ83" s="154">
        <f t="shared" si="254"/>
        <v>-2.9679812662176216E-10</v>
      </c>
      <c r="DK83" s="154">
        <f t="shared" si="255"/>
        <v>-3.17141671971109E-10</v>
      </c>
      <c r="DL83" s="154">
        <f t="shared" si="256"/>
        <v>-3.6591576720019829E-10</v>
      </c>
      <c r="DM83" s="154">
        <f t="shared" si="257"/>
        <v>-4.3241862381168905E-10</v>
      </c>
      <c r="DN83" s="154">
        <f t="shared" si="258"/>
        <v>-5.2846349268172088E-10</v>
      </c>
      <c r="DO83" s="154">
        <f t="shared" si="259"/>
        <v>-6.7935578469783853E-10</v>
      </c>
      <c r="DP83" s="154">
        <f t="shared" si="260"/>
        <v>-8.1538357016823128E-10</v>
      </c>
      <c r="DQ83" s="154">
        <f t="shared" si="261"/>
        <v>-8.1538357016823128E-10</v>
      </c>
      <c r="DR83" s="154">
        <f t="shared" si="262"/>
        <v>-8.1538357016823128E-10</v>
      </c>
      <c r="DS83" s="154">
        <f t="shared" si="263"/>
        <v>-8.1538357016823128E-10</v>
      </c>
      <c r="DT83" s="154">
        <f t="shared" si="264"/>
        <v>-8.1538357016823128E-10</v>
      </c>
      <c r="DU83" s="154">
        <f t="shared" si="265"/>
        <v>-8.1538357016823128E-10</v>
      </c>
      <c r="DW83" s="155">
        <f t="shared" si="202"/>
        <v>-3.1821662079276891E-2</v>
      </c>
      <c r="DX83" s="155">
        <f t="shared" si="203"/>
        <v>8.9861601586904316E-2</v>
      </c>
      <c r="DY83" s="155">
        <f t="shared" si="204"/>
        <v>7.6631323386783023E-2</v>
      </c>
      <c r="DZ83" s="155">
        <f t="shared" si="205"/>
        <v>5.6704196434139646E-2</v>
      </c>
      <c r="EA83" s="156">
        <f t="shared" si="206"/>
        <v>-3.1821662079276891E-2</v>
      </c>
      <c r="EB83" s="156">
        <f t="shared" si="207"/>
        <v>8.9861601586904316E-2</v>
      </c>
      <c r="EC83" s="156">
        <f t="shared" si="208"/>
        <v>-9.5238830565241114E-2</v>
      </c>
      <c r="ED83" s="156">
        <f t="shared" si="209"/>
        <v>-4.1582171439824159E-3</v>
      </c>
      <c r="EE83" s="156">
        <f t="shared" si="210"/>
        <v>-2.3868616417042066E-2</v>
      </c>
      <c r="EF83" s="156">
        <f t="shared" si="211"/>
        <v>-9.229309165689123E-2</v>
      </c>
      <c r="EG83" s="156">
        <f t="shared" si="212"/>
        <v>8.1281814422793822E-2</v>
      </c>
      <c r="EH83" s="156">
        <f t="shared" si="213"/>
        <v>-4.9809559939731657E-2</v>
      </c>
      <c r="EI83" s="156">
        <f t="shared" si="214"/>
        <v>7.1397621708540665E-2</v>
      </c>
      <c r="EJ83" s="156">
        <f t="shared" si="215"/>
        <v>6.3167279754753863E-2</v>
      </c>
      <c r="EK83" s="156">
        <f t="shared" si="216"/>
        <v>-3.9532525678643682E-2</v>
      </c>
      <c r="EL83" s="156">
        <f t="shared" si="217"/>
        <v>8.6746210468922461E-2</v>
      </c>
      <c r="EM83" s="156">
        <f t="shared" si="218"/>
        <v>-9.451400555786145E-2</v>
      </c>
      <c r="EN83" s="156">
        <f t="shared" si="219"/>
        <v>-1.2443004888681428E-2</v>
      </c>
      <c r="EO83" s="156">
        <f t="shared" si="220"/>
        <v>-1.5733916171608745E-2</v>
      </c>
      <c r="EP83" s="156">
        <f t="shared" si="221"/>
        <v>-9.4022175571276817E-2</v>
      </c>
      <c r="EQ83" s="156">
        <f t="shared" si="222"/>
        <v>8.531370177174559E-2</v>
      </c>
      <c r="ER83" s="156">
        <f t="shared" si="223"/>
        <v>-4.2535842618347974E-2</v>
      </c>
      <c r="ES83" s="156">
        <f t="shared" si="224"/>
        <v>-4.6942522887204186E-2</v>
      </c>
      <c r="ET83" s="156">
        <f t="shared" si="225"/>
        <v>8.2970628310478203E-2</v>
      </c>
      <c r="EU83" s="156">
        <f t="shared" si="226"/>
        <v>-9.3069871899069595E-2</v>
      </c>
      <c r="EV83" s="156">
        <f t="shared" si="227"/>
        <v>-2.0633093852885753E-2</v>
      </c>
      <c r="EW83" s="156">
        <f t="shared" si="228"/>
        <v>-7.4794713237115668E-3</v>
      </c>
      <c r="EX83" s="156">
        <f t="shared" si="229"/>
        <v>-9.5035693957423131E-2</v>
      </c>
      <c r="EY83" s="156">
        <f t="shared" si="230"/>
        <v>8.8696300336392891E-2</v>
      </c>
      <c r="EZ83" s="156">
        <f t="shared" si="231"/>
        <v>-3.493840185079454E-2</v>
      </c>
    </row>
    <row r="84" spans="3:156" ht="20.25" customHeight="1" x14ac:dyDescent="0.2">
      <c r="C84" s="111"/>
      <c r="D84" s="213"/>
      <c r="G84" s="111"/>
      <c r="H84" s="213"/>
      <c r="K84" s="111"/>
      <c r="L84" s="111"/>
      <c r="O84" s="158">
        <v>74</v>
      </c>
      <c r="P84" s="158">
        <f t="shared" si="232"/>
        <v>-2.4958208303518914</v>
      </c>
      <c r="Q84" s="147">
        <f t="shared" si="233"/>
        <v>0.64577182323790194</v>
      </c>
      <c r="R84" s="147">
        <f t="shared" si="137"/>
        <v>195.75184258974613</v>
      </c>
      <c r="S84" s="147">
        <f t="shared" si="138"/>
        <v>170.21899355630097</v>
      </c>
      <c r="T84" s="147">
        <f t="shared" si="139"/>
        <v>212.77374194537623</v>
      </c>
      <c r="U84" s="147">
        <f t="shared" si="140"/>
        <v>1</v>
      </c>
      <c r="V84" s="147">
        <f t="shared" si="141"/>
        <v>0</v>
      </c>
      <c r="W84" s="147">
        <f t="shared" si="142"/>
        <v>7.3562525948628291E-2</v>
      </c>
      <c r="X84" s="147">
        <f t="shared" si="143"/>
        <v>8.459690484092254E-2</v>
      </c>
      <c r="Y84" s="147">
        <f t="shared" si="144"/>
        <v>6.7677523872738024E-2</v>
      </c>
      <c r="Z84" s="147">
        <f t="shared" si="145"/>
        <v>8.4732611022594728</v>
      </c>
      <c r="AA84" s="147">
        <f t="shared" si="146"/>
        <v>8.4732611022594728</v>
      </c>
      <c r="AB84" s="147">
        <f t="shared" si="147"/>
        <v>8.2917837779145707</v>
      </c>
      <c r="AC84" s="147">
        <f t="shared" si="148"/>
        <v>7.8808435581071228</v>
      </c>
      <c r="AD84" s="147">
        <f t="shared" si="149"/>
        <v>103.42646136348108</v>
      </c>
      <c r="AE84" s="147">
        <f t="shared" si="150"/>
        <v>137.45481109524439</v>
      </c>
      <c r="AF84" s="147">
        <f t="shared" si="151"/>
        <v>3.0726169901025049</v>
      </c>
      <c r="AG84" s="147">
        <f t="shared" si="152"/>
        <v>3.5072962161087209</v>
      </c>
      <c r="AH84" s="147">
        <f t="shared" si="153"/>
        <v>2.6667798902055426</v>
      </c>
      <c r="AI84" s="147">
        <f t="shared" si="154"/>
        <v>11.545878092361978</v>
      </c>
      <c r="AJ84" s="147">
        <f t="shared" si="155"/>
        <v>12.345878092361978</v>
      </c>
      <c r="AK84" s="147">
        <f t="shared" si="156"/>
        <v>12.599079994023292</v>
      </c>
      <c r="AL84" s="147">
        <f t="shared" si="157"/>
        <v>11.347623448312666</v>
      </c>
      <c r="AM84" s="147">
        <f t="shared" si="234"/>
        <v>80.998693857075239</v>
      </c>
      <c r="AN84" s="147">
        <f t="shared" si="135"/>
        <v>79.37087473643922</v>
      </c>
      <c r="AO84" s="147">
        <f t="shared" si="136"/>
        <v>88.12417900143619</v>
      </c>
      <c r="AP84" s="147">
        <f t="shared" si="158"/>
        <v>4.1280304431382415</v>
      </c>
      <c r="AQ84" s="147">
        <f t="shared" si="159"/>
        <v>0.23943034355761139</v>
      </c>
      <c r="AR84" s="147">
        <f t="shared" si="160"/>
        <v>0.23765413077381636</v>
      </c>
      <c r="AS84" s="147">
        <f t="shared" si="161"/>
        <v>0.225876008797401</v>
      </c>
      <c r="AT84" s="147">
        <f t="shared" si="162"/>
        <v>1.8826495291286074E-2</v>
      </c>
      <c r="AU84" s="147">
        <f t="shared" si="163"/>
        <v>8.1004472151799012E-2</v>
      </c>
      <c r="AV84" s="147">
        <f t="shared" si="164"/>
        <v>7.8203196441187645E-2</v>
      </c>
      <c r="AW84" s="147">
        <f t="shared" si="165"/>
        <v>7.8434638154149625E-2</v>
      </c>
      <c r="AX84" s="147">
        <f t="shared" si="235"/>
        <v>2.9794468083089942E-2</v>
      </c>
      <c r="AY84" s="147">
        <f t="shared" si="236"/>
        <v>3.3078742019298918E-2</v>
      </c>
      <c r="AZ84" s="147">
        <f t="shared" si="237"/>
        <v>2.654131064026306E-2</v>
      </c>
      <c r="BA84" s="147">
        <f t="shared" si="238"/>
        <v>7.2393828842371166E-2</v>
      </c>
      <c r="BB84" s="147">
        <f t="shared" si="239"/>
        <v>0.11131131351859466</v>
      </c>
      <c r="BC84" s="147">
        <f t="shared" si="166"/>
        <v>1.7954115051866403E-2</v>
      </c>
      <c r="BD84" s="147">
        <f t="shared" si="167"/>
        <v>1.5612273958144695E-2</v>
      </c>
      <c r="BE84" s="147">
        <f t="shared" si="168"/>
        <v>1.951534244768087E-2</v>
      </c>
      <c r="BF84" s="147">
        <f t="shared" si="169"/>
        <v>0</v>
      </c>
      <c r="BG84" s="147">
        <f t="shared" si="170"/>
        <v>0</v>
      </c>
      <c r="BH84" s="147">
        <f t="shared" si="171"/>
        <v>0</v>
      </c>
      <c r="BI84" s="147">
        <f t="shared" si="240"/>
        <v>4.7748583134956349E-2</v>
      </c>
      <c r="BJ84" s="147">
        <f t="shared" si="241"/>
        <v>4.8691015977443616E-2</v>
      </c>
      <c r="BK84" s="147">
        <f t="shared" si="242"/>
        <v>4.6056653087943933E-2</v>
      </c>
      <c r="BL84" s="147">
        <f t="shared" si="172"/>
        <v>9.3468731297173822</v>
      </c>
      <c r="BM84" s="147">
        <f t="shared" si="173"/>
        <v>8.2881357349142224</v>
      </c>
      <c r="BN84" s="147">
        <f t="shared" si="174"/>
        <v>9.7996464190018973</v>
      </c>
      <c r="BO84" s="150">
        <f t="shared" si="243"/>
        <v>2.2799271913958377E-3</v>
      </c>
      <c r="BP84" s="150">
        <f t="shared" si="243"/>
        <v>2.3708150369156694E-3</v>
      </c>
      <c r="BQ84" s="150">
        <f t="shared" si="243"/>
        <v>2.1212152936632154E-3</v>
      </c>
      <c r="BR84" s="147">
        <f t="shared" si="175"/>
        <v>0</v>
      </c>
      <c r="BS84" s="147">
        <f t="shared" si="176"/>
        <v>0</v>
      </c>
      <c r="BT84" s="147">
        <f t="shared" si="177"/>
        <v>0</v>
      </c>
      <c r="BU84" s="147">
        <f t="shared" si="178"/>
        <v>0.35065761514691979</v>
      </c>
      <c r="BV84" s="147">
        <f t="shared" si="179"/>
        <v>0.11688587171563992</v>
      </c>
      <c r="BW84" s="147">
        <f t="shared" si="180"/>
        <v>2.5</v>
      </c>
      <c r="CA84" s="150">
        <f t="shared" si="181"/>
        <v>0</v>
      </c>
      <c r="CB84" s="150">
        <f t="shared" si="244"/>
        <v>0</v>
      </c>
      <c r="CC84" s="150">
        <f t="shared" si="245"/>
        <v>0</v>
      </c>
      <c r="CD84" s="150">
        <f t="shared" si="246"/>
        <v>0</v>
      </c>
      <c r="CE84" s="150">
        <f t="shared" si="182"/>
        <v>0</v>
      </c>
      <c r="CI84" s="152">
        <f t="shared" si="183"/>
        <v>0.34492533516617996</v>
      </c>
      <c r="CJ84" s="152">
        <f t="shared" si="184"/>
        <v>0.34492533516617996</v>
      </c>
      <c r="CK84" s="152">
        <f t="shared" si="185"/>
        <v>0.34492533516617996</v>
      </c>
      <c r="CL84" s="152">
        <f t="shared" si="186"/>
        <v>0.34492533516617996</v>
      </c>
      <c r="CM84" s="152">
        <f t="shared" si="187"/>
        <v>0.34492533516617996</v>
      </c>
      <c r="CN84" s="152">
        <f t="shared" si="188"/>
        <v>0.34492533516617996</v>
      </c>
      <c r="CO84" s="152">
        <f t="shared" si="189"/>
        <v>0.34492533516617996</v>
      </c>
      <c r="CP84" s="152">
        <f t="shared" si="190"/>
        <v>0.34492533516617996</v>
      </c>
      <c r="CQ84" s="152">
        <f t="shared" si="191"/>
        <v>0.32134733427595108</v>
      </c>
      <c r="CR84" s="152">
        <f t="shared" si="192"/>
        <v>0.27549625191225985</v>
      </c>
      <c r="CS84" s="152">
        <f t="shared" si="193"/>
        <v>0.22964516954856856</v>
      </c>
      <c r="CT84" s="152">
        <f t="shared" si="194"/>
        <v>0.18379408718487733</v>
      </c>
      <c r="CU84" s="152">
        <f t="shared" si="195"/>
        <v>0.1379430048211861</v>
      </c>
      <c r="CV84" s="152">
        <f t="shared" si="196"/>
        <v>0.11115359173490007</v>
      </c>
      <c r="CW84" s="152">
        <f t="shared" si="197"/>
        <v>0.11115359173490007</v>
      </c>
      <c r="CX84" s="152">
        <f t="shared" si="198"/>
        <v>0.11115359173490007</v>
      </c>
      <c r="CY84" s="152">
        <f t="shared" si="199"/>
        <v>0.11115359173490007</v>
      </c>
      <c r="CZ84" s="152">
        <f t="shared" si="200"/>
        <v>0.11115359173490007</v>
      </c>
      <c r="DA84" s="152">
        <f t="shared" si="201"/>
        <v>0.11115359173490007</v>
      </c>
      <c r="DC84" s="154">
        <f t="shared" si="247"/>
        <v>0.11836673048351916</v>
      </c>
      <c r="DD84" s="154">
        <f t="shared" si="248"/>
        <v>0.11836673048351916</v>
      </c>
      <c r="DE84" s="154">
        <f t="shared" si="249"/>
        <v>0.11836673048351916</v>
      </c>
      <c r="DF84" s="154">
        <f t="shared" si="250"/>
        <v>0.11836673048351916</v>
      </c>
      <c r="DG84" s="154">
        <f t="shared" si="251"/>
        <v>-2.9439010061073985E-10</v>
      </c>
      <c r="DH84" s="154">
        <f t="shared" si="252"/>
        <v>-2.9439010061073985E-10</v>
      </c>
      <c r="DI84" s="154">
        <f t="shared" si="253"/>
        <v>-2.9439010061073985E-10</v>
      </c>
      <c r="DJ84" s="154">
        <f t="shared" si="254"/>
        <v>-2.9439010061073985E-10</v>
      </c>
      <c r="DK84" s="154">
        <f t="shared" si="255"/>
        <v>-3.145770196529046E-10</v>
      </c>
      <c r="DL84" s="154">
        <f t="shared" si="256"/>
        <v>-3.6298000571508316E-10</v>
      </c>
      <c r="DM84" s="154">
        <f t="shared" si="257"/>
        <v>-4.2898688069257102E-10</v>
      </c>
      <c r="DN84" s="154">
        <f t="shared" si="258"/>
        <v>-5.2433585496013539E-10</v>
      </c>
      <c r="DO84" s="154">
        <f t="shared" si="259"/>
        <v>-6.7418359401910476E-10</v>
      </c>
      <c r="DP84" s="154">
        <f t="shared" si="260"/>
        <v>-8.0932080435523765E-10</v>
      </c>
      <c r="DQ84" s="154">
        <f t="shared" si="261"/>
        <v>-8.0932080435523765E-10</v>
      </c>
      <c r="DR84" s="154">
        <f t="shared" si="262"/>
        <v>-8.0932080435523765E-10</v>
      </c>
      <c r="DS84" s="154">
        <f t="shared" si="263"/>
        <v>-8.0932080435523765E-10</v>
      </c>
      <c r="DT84" s="154">
        <f t="shared" si="264"/>
        <v>-8.0932080435523765E-10</v>
      </c>
      <c r="DU84" s="154">
        <f t="shared" si="265"/>
        <v>-8.0932080435523765E-10</v>
      </c>
      <c r="DW84" s="155">
        <f t="shared" si="202"/>
        <v>-3.4223123663535207E-2</v>
      </c>
      <c r="DX84" s="155">
        <f t="shared" si="203"/>
        <v>8.9154285215539281E-2</v>
      </c>
      <c r="DY84" s="155">
        <f t="shared" si="204"/>
        <v>7.6267428092042872E-2</v>
      </c>
      <c r="DZ84" s="155">
        <f t="shared" si="205"/>
        <v>5.7471629329682507E-2</v>
      </c>
      <c r="EA84" s="156">
        <f t="shared" si="206"/>
        <v>-3.4223123663535207E-2</v>
      </c>
      <c r="EB84" s="156">
        <f t="shared" si="207"/>
        <v>8.9154285215539281E-2</v>
      </c>
      <c r="EC84" s="156">
        <f t="shared" si="208"/>
        <v>-9.5133770720872923E-2</v>
      </c>
      <c r="ED84" s="156">
        <f t="shared" si="209"/>
        <v>-8.323126456550773E-3</v>
      </c>
      <c r="EE84" s="156">
        <f t="shared" si="210"/>
        <v>-1.8221718357268886E-2</v>
      </c>
      <c r="EF84" s="156">
        <f t="shared" si="211"/>
        <v>-9.3742614352767664E-2</v>
      </c>
      <c r="EG84" s="156">
        <f t="shared" si="212"/>
        <v>8.5088598187993511E-2</v>
      </c>
      <c r="EH84" s="156">
        <f t="shared" si="213"/>
        <v>-4.3354806238588339E-2</v>
      </c>
      <c r="EI84" s="156">
        <f t="shared" si="214"/>
        <v>6.5128910786696206E-2</v>
      </c>
      <c r="EJ84" s="156">
        <f t="shared" si="215"/>
        <v>6.984220604564205E-2</v>
      </c>
      <c r="EK84" s="156">
        <f t="shared" si="216"/>
        <v>-4.9184676675021105E-2</v>
      </c>
      <c r="EL84" s="156">
        <f t="shared" si="217"/>
        <v>8.1857048236281926E-2</v>
      </c>
      <c r="EM84" s="156">
        <f t="shared" si="218"/>
        <v>-9.2243179237530018E-2</v>
      </c>
      <c r="EN84" s="156">
        <f t="shared" si="219"/>
        <v>-2.4716485383975237E-2</v>
      </c>
      <c r="EO84" s="156">
        <f t="shared" si="220"/>
        <v>-1.6666553593512809E-3</v>
      </c>
      <c r="EP84" s="156">
        <f t="shared" si="221"/>
        <v>-9.5482621588938887E-2</v>
      </c>
      <c r="EQ84" s="156">
        <f t="shared" si="222"/>
        <v>9.1324394284910279E-2</v>
      </c>
      <c r="ER84" s="156">
        <f t="shared" si="223"/>
        <v>-2.7920669298525047E-2</v>
      </c>
      <c r="ES84" s="156">
        <f t="shared" si="224"/>
        <v>-6.2651778174383749E-2</v>
      </c>
      <c r="ET84" s="156">
        <f t="shared" si="225"/>
        <v>7.2072626268030238E-2</v>
      </c>
      <c r="EU84" s="156">
        <f t="shared" si="226"/>
        <v>-8.6549825430355581E-2</v>
      </c>
      <c r="EV84" s="156">
        <f t="shared" si="227"/>
        <v>-4.0358846410153096E-2</v>
      </c>
      <c r="EW84" s="156">
        <f t="shared" si="228"/>
        <v>1.4939048118291613E-2</v>
      </c>
      <c r="EX84" s="156">
        <f t="shared" si="229"/>
        <v>-9.4321437684668052E-2</v>
      </c>
      <c r="EY84" s="156">
        <f t="shared" si="230"/>
        <v>9.4785344873853317E-2</v>
      </c>
      <c r="EZ84" s="156">
        <f t="shared" si="231"/>
        <v>-1.1638176950366312E-2</v>
      </c>
    </row>
    <row r="85" spans="3:156" ht="20.25" customHeight="1" x14ac:dyDescent="0.2">
      <c r="C85" s="111"/>
      <c r="D85" s="213"/>
      <c r="G85" s="111"/>
      <c r="H85" s="213"/>
      <c r="K85" s="111"/>
      <c r="L85" s="111"/>
      <c r="O85" s="158">
        <v>75</v>
      </c>
      <c r="P85" s="158">
        <f t="shared" si="232"/>
        <v>-2.4870941840919198</v>
      </c>
      <c r="Q85" s="147">
        <f t="shared" si="233"/>
        <v>0.6544984694978736</v>
      </c>
      <c r="R85" s="147">
        <f t="shared" si="137"/>
        <v>198.01129390536454</v>
      </c>
      <c r="S85" s="147">
        <f t="shared" si="138"/>
        <v>172.18373383075178</v>
      </c>
      <c r="T85" s="147">
        <f t="shared" si="139"/>
        <v>215.22966728843971</v>
      </c>
      <c r="U85" s="147">
        <f t="shared" si="140"/>
        <v>1</v>
      </c>
      <c r="V85" s="147">
        <f t="shared" si="141"/>
        <v>0</v>
      </c>
      <c r="W85" s="147">
        <f t="shared" si="142"/>
        <v>7.2723124605620665E-2</v>
      </c>
      <c r="X85" s="147">
        <f t="shared" si="143"/>
        <v>8.363159329646376E-2</v>
      </c>
      <c r="Y85" s="147">
        <f t="shared" si="144"/>
        <v>6.6905274637171011E-2</v>
      </c>
      <c r="Z85" s="147">
        <f t="shared" si="145"/>
        <v>8.5924900785511014</v>
      </c>
      <c r="AA85" s="147">
        <f t="shared" si="146"/>
        <v>8.5924900785511014</v>
      </c>
      <c r="AB85" s="147">
        <f t="shared" si="147"/>
        <v>8.4104022579432556</v>
      </c>
      <c r="AC85" s="147">
        <f t="shared" si="148"/>
        <v>7.9935833146232573</v>
      </c>
      <c r="AD85" s="147">
        <f t="shared" si="149"/>
        <v>105.2630702985736</v>
      </c>
      <c r="AE85" s="147">
        <f t="shared" si="150"/>
        <v>139.82457064893163</v>
      </c>
      <c r="AF85" s="147">
        <f t="shared" si="151"/>
        <v>3.0810101147778717</v>
      </c>
      <c r="AG85" s="147">
        <f t="shared" si="152"/>
        <v>3.5168767054798544</v>
      </c>
      <c r="AH85" s="147">
        <f t="shared" si="153"/>
        <v>2.6740644349998841</v>
      </c>
      <c r="AI85" s="147">
        <f t="shared" si="154"/>
        <v>11.673500193328973</v>
      </c>
      <c r="AJ85" s="147">
        <f t="shared" si="155"/>
        <v>12.473500193328974</v>
      </c>
      <c r="AK85" s="147">
        <f t="shared" si="156"/>
        <v>12.72727896342311</v>
      </c>
      <c r="AL85" s="147">
        <f t="shared" si="157"/>
        <v>11.467647749623142</v>
      </c>
      <c r="AM85" s="147">
        <f t="shared" si="234"/>
        <v>80.169959073301328</v>
      </c>
      <c r="AN85" s="147">
        <f t="shared" si="135"/>
        <v>78.571390072763947</v>
      </c>
      <c r="AO85" s="147">
        <f t="shared" si="136"/>
        <v>87.201841374388465</v>
      </c>
      <c r="AP85" s="147">
        <f t="shared" si="158"/>
        <v>4.2025586879787253</v>
      </c>
      <c r="AQ85" s="147">
        <f t="shared" si="159"/>
        <v>0.24285552494031895</v>
      </c>
      <c r="AR85" s="147">
        <f t="shared" si="160"/>
        <v>0.24105390246588748</v>
      </c>
      <c r="AS85" s="147">
        <f t="shared" si="161"/>
        <v>0.22910728804395561</v>
      </c>
      <c r="AT85" s="147">
        <f t="shared" si="162"/>
        <v>1.936899463134454E-2</v>
      </c>
      <c r="AU85" s="147">
        <f t="shared" si="163"/>
        <v>8.2485999531677928E-2</v>
      </c>
      <c r="AV85" s="147">
        <f t="shared" si="164"/>
        <v>7.9646257484182387E-2</v>
      </c>
      <c r="AW85" s="147">
        <f t="shared" si="165"/>
        <v>7.9850210969608315E-2</v>
      </c>
      <c r="AX85" s="147">
        <f t="shared" si="235"/>
        <v>2.9993198267274777E-2</v>
      </c>
      <c r="AY85" s="147">
        <f t="shared" si="236"/>
        <v>3.3304717244890231E-2</v>
      </c>
      <c r="AZ85" s="147">
        <f t="shared" si="237"/>
        <v>2.6712001629878669E-2</v>
      </c>
      <c r="BA85" s="147">
        <f t="shared" si="238"/>
        <v>7.3158421991382186E-2</v>
      </c>
      <c r="BB85" s="147">
        <f t="shared" si="239"/>
        <v>0.11313426031524695</v>
      </c>
      <c r="BC85" s="147">
        <f t="shared" si="166"/>
        <v>1.7835366658725038E-2</v>
      </c>
      <c r="BD85" s="147">
        <f t="shared" si="167"/>
        <v>1.5509014485847858E-2</v>
      </c>
      <c r="BE85" s="147">
        <f t="shared" si="168"/>
        <v>1.9386268107309826E-2</v>
      </c>
      <c r="BF85" s="147">
        <f t="shared" si="169"/>
        <v>0</v>
      </c>
      <c r="BG85" s="147">
        <f t="shared" si="170"/>
        <v>0</v>
      </c>
      <c r="BH85" s="147">
        <f t="shared" si="171"/>
        <v>0</v>
      </c>
      <c r="BI85" s="147">
        <f t="shared" si="240"/>
        <v>4.7828564925999816E-2</v>
      </c>
      <c r="BJ85" s="147">
        <f t="shared" si="241"/>
        <v>4.8813731730738087E-2</v>
      </c>
      <c r="BK85" s="147">
        <f t="shared" si="242"/>
        <v>4.6098269737188495E-2</v>
      </c>
      <c r="BL85" s="147">
        <f t="shared" si="172"/>
        <v>9.4705960266339595</v>
      </c>
      <c r="BM85" s="147">
        <f t="shared" si="173"/>
        <v>8.4049305916111283</v>
      </c>
      <c r="BN85" s="147">
        <f t="shared" si="174"/>
        <v>9.9217152581078292</v>
      </c>
      <c r="BO85" s="150">
        <f t="shared" si="243"/>
        <v>2.2875716228805795E-3</v>
      </c>
      <c r="BP85" s="150">
        <f t="shared" si="243"/>
        <v>2.3827804054804662E-3</v>
      </c>
      <c r="BQ85" s="150">
        <f t="shared" si="243"/>
        <v>2.1250504727625885E-3</v>
      </c>
      <c r="BR85" s="147">
        <f t="shared" si="175"/>
        <v>0</v>
      </c>
      <c r="BS85" s="147">
        <f t="shared" si="176"/>
        <v>0</v>
      </c>
      <c r="BT85" s="147">
        <f t="shared" si="177"/>
        <v>0</v>
      </c>
      <c r="BU85" s="147">
        <f t="shared" si="178"/>
        <v>0.35470505500441218</v>
      </c>
      <c r="BV85" s="147">
        <f t="shared" si="179"/>
        <v>0.11823501833480408</v>
      </c>
      <c r="BW85" s="147">
        <f t="shared" si="180"/>
        <v>2.5</v>
      </c>
      <c r="CA85" s="150">
        <f t="shared" si="181"/>
        <v>0</v>
      </c>
      <c r="CB85" s="150">
        <f t="shared" si="244"/>
        <v>0</v>
      </c>
      <c r="CC85" s="150">
        <f t="shared" si="245"/>
        <v>0</v>
      </c>
      <c r="CD85" s="150">
        <f t="shared" si="246"/>
        <v>0</v>
      </c>
      <c r="CE85" s="150">
        <f t="shared" si="182"/>
        <v>0</v>
      </c>
      <c r="CI85" s="152">
        <f t="shared" si="183"/>
        <v>0.34897277502367235</v>
      </c>
      <c r="CJ85" s="152">
        <f t="shared" si="184"/>
        <v>0.34897277502367235</v>
      </c>
      <c r="CK85" s="152">
        <f t="shared" si="185"/>
        <v>0.34897277502367235</v>
      </c>
      <c r="CL85" s="152">
        <f t="shared" si="186"/>
        <v>0.34897277502367235</v>
      </c>
      <c r="CM85" s="152">
        <f t="shared" si="187"/>
        <v>0.34897277502367235</v>
      </c>
      <c r="CN85" s="152">
        <f t="shared" si="188"/>
        <v>0.34897277502367235</v>
      </c>
      <c r="CO85" s="152">
        <f t="shared" si="189"/>
        <v>0.34897277502367235</v>
      </c>
      <c r="CP85" s="152">
        <f t="shared" si="190"/>
        <v>0.34897277502367235</v>
      </c>
      <c r="CQ85" s="152">
        <f t="shared" si="191"/>
        <v>0.3251226267838897</v>
      </c>
      <c r="CR85" s="152">
        <f t="shared" si="192"/>
        <v>0.27874231165794905</v>
      </c>
      <c r="CS85" s="152">
        <f t="shared" si="193"/>
        <v>0.23236199653200842</v>
      </c>
      <c r="CT85" s="152">
        <f t="shared" si="194"/>
        <v>0.18598168140606783</v>
      </c>
      <c r="CU85" s="152">
        <f t="shared" si="195"/>
        <v>0.13960136628012734</v>
      </c>
      <c r="CV85" s="152">
        <f t="shared" si="196"/>
        <v>0.1125027383540642</v>
      </c>
      <c r="CW85" s="152">
        <f t="shared" si="197"/>
        <v>0.1125027383540642</v>
      </c>
      <c r="CX85" s="152">
        <f t="shared" si="198"/>
        <v>0.1125027383540642</v>
      </c>
      <c r="CY85" s="152">
        <f t="shared" si="199"/>
        <v>0.1125027383540642</v>
      </c>
      <c r="CZ85" s="152">
        <f t="shared" si="200"/>
        <v>0.1125027383540642</v>
      </c>
      <c r="DA85" s="152">
        <f t="shared" si="201"/>
        <v>0.1125027383540642</v>
      </c>
      <c r="DC85" s="154">
        <f t="shared" si="247"/>
        <v>0.12019293277883382</v>
      </c>
      <c r="DD85" s="154">
        <f t="shared" si="248"/>
        <v>0.12019293277883382</v>
      </c>
      <c r="DE85" s="154">
        <f t="shared" si="249"/>
        <v>0.12019293277883382</v>
      </c>
      <c r="DF85" s="154">
        <f t="shared" si="250"/>
        <v>0.12019293277883382</v>
      </c>
      <c r="DG85" s="154">
        <f t="shared" si="251"/>
        <v>-2.9203625284731102E-10</v>
      </c>
      <c r="DH85" s="154">
        <f t="shared" si="252"/>
        <v>-2.9203625284731102E-10</v>
      </c>
      <c r="DI85" s="154">
        <f t="shared" si="253"/>
        <v>-2.9203625284731102E-10</v>
      </c>
      <c r="DJ85" s="154">
        <f t="shared" si="254"/>
        <v>-2.9203625284731102E-10</v>
      </c>
      <c r="DK85" s="154">
        <f t="shared" si="255"/>
        <v>-3.1206993685122795E-10</v>
      </c>
      <c r="DL85" s="154">
        <f t="shared" si="256"/>
        <v>-3.6010977997574196E-10</v>
      </c>
      <c r="DM85" s="154">
        <f t="shared" si="257"/>
        <v>-4.256311646537475E-10</v>
      </c>
      <c r="DN85" s="154">
        <f t="shared" si="258"/>
        <v>-5.2029865229201577E-10</v>
      </c>
      <c r="DO85" s="154">
        <f t="shared" si="259"/>
        <v>-6.6912273679044261E-10</v>
      </c>
      <c r="DP85" s="154">
        <f t="shared" si="260"/>
        <v>-8.033864404495367E-10</v>
      </c>
      <c r="DQ85" s="154">
        <f t="shared" si="261"/>
        <v>-8.033864404495367E-10</v>
      </c>
      <c r="DR85" s="154">
        <f t="shared" si="262"/>
        <v>-8.033864404495367E-10</v>
      </c>
      <c r="DS85" s="154">
        <f t="shared" si="263"/>
        <v>-8.033864404495367E-10</v>
      </c>
      <c r="DT85" s="154">
        <f t="shared" si="264"/>
        <v>-8.033864404495367E-10</v>
      </c>
      <c r="DU85" s="154">
        <f t="shared" si="265"/>
        <v>-8.033864404495367E-10</v>
      </c>
      <c r="DW85" s="155">
        <f t="shared" si="202"/>
        <v>-3.6606398781956262E-2</v>
      </c>
      <c r="DX85" s="155">
        <f t="shared" si="203"/>
        <v>8.837566440903688E-2</v>
      </c>
      <c r="DY85" s="155">
        <f t="shared" si="204"/>
        <v>7.5889903490756333E-2</v>
      </c>
      <c r="DZ85" s="155">
        <f t="shared" si="205"/>
        <v>5.8232371063576038E-2</v>
      </c>
      <c r="EA85" s="156">
        <f t="shared" si="206"/>
        <v>-3.6606398781956262E-2</v>
      </c>
      <c r="EB85" s="156">
        <f t="shared" si="207"/>
        <v>8.837566440903688E-2</v>
      </c>
      <c r="EC85" s="156">
        <f t="shared" si="208"/>
        <v>-9.4838769845532356E-2</v>
      </c>
      <c r="ED85" s="156">
        <f t="shared" si="209"/>
        <v>-1.2485760918280521E-2</v>
      </c>
      <c r="EE85" s="156">
        <f t="shared" si="210"/>
        <v>-1.2485760918280627E-2</v>
      </c>
      <c r="EF85" s="156">
        <f t="shared" si="211"/>
        <v>-9.4838769845532342E-2</v>
      </c>
      <c r="EG85" s="156">
        <f t="shared" si="212"/>
        <v>8.8375664409036853E-2</v>
      </c>
      <c r="EH85" s="156">
        <f t="shared" si="213"/>
        <v>-3.6606398781956359E-2</v>
      </c>
      <c r="EI85" s="156">
        <f t="shared" si="214"/>
        <v>5.8232371063576066E-2</v>
      </c>
      <c r="EJ85" s="156">
        <f t="shared" si="215"/>
        <v>7.5889903490756319E-2</v>
      </c>
      <c r="EK85" s="156">
        <f t="shared" si="216"/>
        <v>-5.8232371063576024E-2</v>
      </c>
      <c r="EL85" s="156">
        <f t="shared" si="217"/>
        <v>7.5889903490756361E-2</v>
      </c>
      <c r="EM85" s="156">
        <f t="shared" si="218"/>
        <v>-8.8375664409036866E-2</v>
      </c>
      <c r="EN85" s="156">
        <f t="shared" si="219"/>
        <v>-3.6606398781956317E-2</v>
      </c>
      <c r="EO85" s="156">
        <f t="shared" si="220"/>
        <v>1.2485760918280247E-2</v>
      </c>
      <c r="EP85" s="156">
        <f t="shared" si="221"/>
        <v>-9.4838769845532397E-2</v>
      </c>
      <c r="EQ85" s="156">
        <f t="shared" si="222"/>
        <v>9.4838769845532328E-2</v>
      </c>
      <c r="ER85" s="156">
        <f t="shared" si="223"/>
        <v>-1.2485760918280797E-2</v>
      </c>
      <c r="ES85" s="156">
        <f t="shared" si="224"/>
        <v>-7.5889903490756222E-2</v>
      </c>
      <c r="ET85" s="156">
        <f t="shared" si="225"/>
        <v>5.8232371063576191E-2</v>
      </c>
      <c r="EU85" s="156">
        <f t="shared" si="226"/>
        <v>-7.5889903490756472E-2</v>
      </c>
      <c r="EV85" s="156">
        <f t="shared" si="227"/>
        <v>-5.8232371063575851E-2</v>
      </c>
      <c r="EW85" s="156">
        <f t="shared" si="228"/>
        <v>3.6606398781955804E-2</v>
      </c>
      <c r="EX85" s="156">
        <f t="shared" si="229"/>
        <v>-8.8375664409037075E-2</v>
      </c>
      <c r="EY85" s="156">
        <f t="shared" si="230"/>
        <v>9.4838769845532384E-2</v>
      </c>
      <c r="EZ85" s="156">
        <f t="shared" si="231"/>
        <v>1.248576091828037E-2</v>
      </c>
    </row>
    <row r="86" spans="3:156" ht="20.100000000000001" customHeight="1" x14ac:dyDescent="0.2">
      <c r="C86" s="111"/>
      <c r="D86" s="213"/>
      <c r="G86" s="111"/>
      <c r="H86" s="213"/>
      <c r="K86" s="111"/>
      <c r="L86" s="111"/>
      <c r="O86" s="158">
        <v>76</v>
      </c>
      <c r="P86" s="158">
        <f t="shared" si="232"/>
        <v>-2.4783675378319479</v>
      </c>
      <c r="Q86" s="147">
        <f t="shared" si="233"/>
        <v>0.66322511575784515</v>
      </c>
      <c r="R86" s="147">
        <f t="shared" si="137"/>
        <v>200.25566589432012</v>
      </c>
      <c r="S86" s="147">
        <f t="shared" si="138"/>
        <v>174.1353616472349</v>
      </c>
      <c r="T86" s="147">
        <f t="shared" si="139"/>
        <v>217.66920205904361</v>
      </c>
      <c r="U86" s="147">
        <f t="shared" si="140"/>
        <v>1</v>
      </c>
      <c r="V86" s="147">
        <f t="shared" si="141"/>
        <v>0</v>
      </c>
      <c r="W86" s="147">
        <f t="shared" si="142"/>
        <v>7.1908077784921393E-2</v>
      </c>
      <c r="X86" s="147">
        <f t="shared" si="143"/>
        <v>8.2694289452659595E-2</v>
      </c>
      <c r="Y86" s="147">
        <f t="shared" si="144"/>
        <v>6.6155431562127678E-2</v>
      </c>
      <c r="Z86" s="147">
        <f t="shared" si="145"/>
        <v>8.7114233883139995</v>
      </c>
      <c r="AA86" s="147">
        <f t="shared" si="146"/>
        <v>8.7114233883139995</v>
      </c>
      <c r="AB86" s="147">
        <f t="shared" si="147"/>
        <v>8.5287467346817323</v>
      </c>
      <c r="AC86" s="147">
        <f t="shared" si="148"/>
        <v>8.1060626474329389</v>
      </c>
      <c r="AD86" s="147">
        <f t="shared" si="149"/>
        <v>107.09817055309188</v>
      </c>
      <c r="AE86" s="147">
        <f t="shared" si="150"/>
        <v>142.19154315435617</v>
      </c>
      <c r="AF86" s="147">
        <f t="shared" si="151"/>
        <v>3.0893472246730891</v>
      </c>
      <c r="AG86" s="147">
        <f t="shared" si="152"/>
        <v>3.5263932557309823</v>
      </c>
      <c r="AH86" s="147">
        <f t="shared" si="153"/>
        <v>2.6813003635528463</v>
      </c>
      <c r="AI86" s="147">
        <f t="shared" si="154"/>
        <v>11.800770612987089</v>
      </c>
      <c r="AJ86" s="147">
        <f t="shared" si="155"/>
        <v>12.600770612987089</v>
      </c>
      <c r="AK86" s="147">
        <f t="shared" si="156"/>
        <v>12.855139990412715</v>
      </c>
      <c r="AL86" s="147">
        <f t="shared" si="157"/>
        <v>11.587363010985786</v>
      </c>
      <c r="AM86" s="147">
        <f t="shared" si="234"/>
        <v>79.360225712651385</v>
      </c>
      <c r="AN86" s="147">
        <f t="shared" si="135"/>
        <v>77.789895772881039</v>
      </c>
      <c r="AO86" s="147">
        <f t="shared" si="136"/>
        <v>86.300912386357155</v>
      </c>
      <c r="AP86" s="147">
        <f t="shared" si="158"/>
        <v>4.2770423619202171</v>
      </c>
      <c r="AQ86" s="147">
        <f t="shared" si="159"/>
        <v>0.24627279430992197</v>
      </c>
      <c r="AR86" s="147">
        <f t="shared" si="160"/>
        <v>0.24444582084008301</v>
      </c>
      <c r="AS86" s="147">
        <f t="shared" si="161"/>
        <v>0.23233110318251515</v>
      </c>
      <c r="AT86" s="147">
        <f t="shared" si="162"/>
        <v>1.9917919775393995E-2</v>
      </c>
      <c r="AU86" s="147">
        <f t="shared" si="163"/>
        <v>8.3966949164751351E-2</v>
      </c>
      <c r="AV86" s="147">
        <f t="shared" si="164"/>
        <v>8.1088828556482723E-2</v>
      </c>
      <c r="AW86" s="147">
        <f t="shared" si="165"/>
        <v>8.1264842780097254E-2</v>
      </c>
      <c r="AX86" s="147">
        <f t="shared" si="235"/>
        <v>3.0189509712592346E-2</v>
      </c>
      <c r="AY86" s="147">
        <f t="shared" si="236"/>
        <v>3.3527915473692868E-2</v>
      </c>
      <c r="AZ86" s="147">
        <f t="shared" si="237"/>
        <v>2.6880553877413851E-2</v>
      </c>
      <c r="BA86" s="147">
        <f t="shared" si="238"/>
        <v>7.391778684919155E-2</v>
      </c>
      <c r="BB86" s="147">
        <f t="shared" si="239"/>
        <v>0.11495455728260219</v>
      </c>
      <c r="BC86" s="147">
        <f t="shared" si="166"/>
        <v>1.7715260033360183E-2</v>
      </c>
      <c r="BD86" s="147">
        <f t="shared" si="167"/>
        <v>1.5404573942052335E-2</v>
      </c>
      <c r="BE86" s="147">
        <f t="shared" si="168"/>
        <v>1.9255717427565419E-2</v>
      </c>
      <c r="BF86" s="147">
        <f t="shared" si="169"/>
        <v>0</v>
      </c>
      <c r="BG86" s="147">
        <f t="shared" si="170"/>
        <v>0</v>
      </c>
      <c r="BH86" s="147">
        <f t="shared" si="171"/>
        <v>0</v>
      </c>
      <c r="BI86" s="147">
        <f t="shared" si="240"/>
        <v>4.7904769745952529E-2</v>
      </c>
      <c r="BJ86" s="147">
        <f t="shared" si="241"/>
        <v>4.8932489415745205E-2</v>
      </c>
      <c r="BK86" s="147">
        <f t="shared" si="242"/>
        <v>4.6136271304979271E-2</v>
      </c>
      <c r="BL86" s="147">
        <f t="shared" si="172"/>
        <v>9.5932015649898048</v>
      </c>
      <c r="BM86" s="147">
        <f t="shared" si="173"/>
        <v>8.5208767407102854</v>
      </c>
      <c r="BN86" s="147">
        <f t="shared" si="174"/>
        <v>10.042445360934389</v>
      </c>
      <c r="BO86" s="150">
        <f t="shared" si="243"/>
        <v>2.2948669644127285E-3</v>
      </c>
      <c r="BP86" s="150">
        <f t="shared" si="243"/>
        <v>2.3943885204220166E-3</v>
      </c>
      <c r="BQ86" s="150">
        <f t="shared" si="243"/>
        <v>2.1285555299266536E-3</v>
      </c>
      <c r="BR86" s="147">
        <f t="shared" si="175"/>
        <v>0</v>
      </c>
      <c r="BS86" s="147">
        <f t="shared" si="176"/>
        <v>0</v>
      </c>
      <c r="BT86" s="147">
        <f t="shared" si="177"/>
        <v>0</v>
      </c>
      <c r="BU86" s="147">
        <f t="shared" si="178"/>
        <v>0.3587254826986695</v>
      </c>
      <c r="BV86" s="147">
        <f t="shared" si="179"/>
        <v>0.1195751608995565</v>
      </c>
      <c r="BW86" s="147">
        <f t="shared" si="180"/>
        <v>2.5</v>
      </c>
      <c r="CA86" s="150">
        <f t="shared" si="181"/>
        <v>0</v>
      </c>
      <c r="CB86" s="150">
        <f t="shared" si="244"/>
        <v>0</v>
      </c>
      <c r="CC86" s="150">
        <f t="shared" si="245"/>
        <v>0</v>
      </c>
      <c r="CD86" s="150">
        <f t="shared" si="246"/>
        <v>0</v>
      </c>
      <c r="CE86" s="150">
        <f t="shared" si="182"/>
        <v>0</v>
      </c>
      <c r="CI86" s="152">
        <f t="shared" si="183"/>
        <v>0.35299320271792967</v>
      </c>
      <c r="CJ86" s="152">
        <f t="shared" si="184"/>
        <v>0.35299320271792967</v>
      </c>
      <c r="CK86" s="152">
        <f t="shared" si="185"/>
        <v>0.35299320271792967</v>
      </c>
      <c r="CL86" s="152">
        <f t="shared" si="186"/>
        <v>0.35299320271792967</v>
      </c>
      <c r="CM86" s="152">
        <f t="shared" si="187"/>
        <v>0.35299320271792967</v>
      </c>
      <c r="CN86" s="152">
        <f t="shared" si="188"/>
        <v>0.35299320271792967</v>
      </c>
      <c r="CO86" s="152">
        <f t="shared" si="189"/>
        <v>0.35299320271792967</v>
      </c>
      <c r="CP86" s="152">
        <f t="shared" si="190"/>
        <v>0.35299320271792967</v>
      </c>
      <c r="CQ86" s="152">
        <f t="shared" si="191"/>
        <v>0.32887272340972123</v>
      </c>
      <c r="CR86" s="152">
        <f t="shared" si="192"/>
        <v>0.2819667075620968</v>
      </c>
      <c r="CS86" s="152">
        <f t="shared" si="193"/>
        <v>0.23506069171447239</v>
      </c>
      <c r="CT86" s="152">
        <f t="shared" si="194"/>
        <v>0.18815467586684798</v>
      </c>
      <c r="CU86" s="152">
        <f t="shared" si="195"/>
        <v>0.14124866001922362</v>
      </c>
      <c r="CV86" s="152">
        <f t="shared" si="196"/>
        <v>0.11384288091881664</v>
      </c>
      <c r="CW86" s="152">
        <f t="shared" si="197"/>
        <v>0.11384288091881664</v>
      </c>
      <c r="CX86" s="152">
        <f t="shared" si="198"/>
        <v>0.11384288091881664</v>
      </c>
      <c r="CY86" s="152">
        <f t="shared" si="199"/>
        <v>0.11384288091881664</v>
      </c>
      <c r="CZ86" s="152">
        <f t="shared" si="200"/>
        <v>0.11384288091881664</v>
      </c>
      <c r="DA86" s="152">
        <f t="shared" si="201"/>
        <v>0.11384288091881664</v>
      </c>
      <c r="DC86" s="154">
        <f t="shared" si="247"/>
        <v>0.12201004711542396</v>
      </c>
      <c r="DD86" s="154">
        <f t="shared" si="248"/>
        <v>0.12201004711542396</v>
      </c>
      <c r="DE86" s="154">
        <f t="shared" si="249"/>
        <v>0.12201004711542396</v>
      </c>
      <c r="DF86" s="154">
        <f t="shared" si="250"/>
        <v>0.12201004711542396</v>
      </c>
      <c r="DG86" s="154">
        <f t="shared" si="251"/>
        <v>-2.8973509842818599E-10</v>
      </c>
      <c r="DH86" s="154">
        <f t="shared" si="252"/>
        <v>-2.8973509842818599E-10</v>
      </c>
      <c r="DI86" s="154">
        <f t="shared" si="253"/>
        <v>-2.8973509842818599E-10</v>
      </c>
      <c r="DJ86" s="154">
        <f t="shared" si="254"/>
        <v>-2.8973509842818599E-10</v>
      </c>
      <c r="DK86" s="154">
        <f t="shared" si="255"/>
        <v>-3.096188509154168E-10</v>
      </c>
      <c r="DL86" s="154">
        <f t="shared" si="256"/>
        <v>-3.5730331392709885E-10</v>
      </c>
      <c r="DM86" s="154">
        <f t="shared" si="257"/>
        <v>-4.2234943785630905E-10</v>
      </c>
      <c r="DN86" s="154">
        <f t="shared" si="258"/>
        <v>-5.1634949950212281E-10</v>
      </c>
      <c r="DO86" s="154">
        <f t="shared" si="259"/>
        <v>-6.6417035222964187E-10</v>
      </c>
      <c r="DP86" s="154">
        <f t="shared" si="260"/>
        <v>-7.975772581933101E-10</v>
      </c>
      <c r="DQ86" s="154">
        <f t="shared" si="261"/>
        <v>-7.975772581933101E-10</v>
      </c>
      <c r="DR86" s="154">
        <f t="shared" si="262"/>
        <v>-7.975772581933101E-10</v>
      </c>
      <c r="DS86" s="154">
        <f t="shared" si="263"/>
        <v>-7.975772581933101E-10</v>
      </c>
      <c r="DT86" s="154">
        <f t="shared" si="264"/>
        <v>-7.975772581933101E-10</v>
      </c>
      <c r="DU86" s="154">
        <f t="shared" si="265"/>
        <v>-7.975772581933101E-10</v>
      </c>
      <c r="DW86" s="155">
        <f t="shared" si="202"/>
        <v>-3.8969250467575794E-2</v>
      </c>
      <c r="DX86" s="155">
        <f t="shared" si="203"/>
        <v>8.7526369601659243E-2</v>
      </c>
      <c r="DY86" s="155">
        <f t="shared" si="204"/>
        <v>7.5498947417729084E-2</v>
      </c>
      <c r="DZ86" s="155">
        <f t="shared" si="205"/>
        <v>5.8986242433858194E-2</v>
      </c>
      <c r="EA86" s="156">
        <f t="shared" si="206"/>
        <v>-3.8969250467575794E-2</v>
      </c>
      <c r="EB86" s="156">
        <f t="shared" si="207"/>
        <v>8.7526369601659243E-2</v>
      </c>
      <c r="EC86" s="156">
        <f t="shared" si="208"/>
        <v>-9.4353977304157427E-2</v>
      </c>
      <c r="ED86" s="156">
        <f t="shared" si="209"/>
        <v>-1.6637151935877108E-2</v>
      </c>
      <c r="EE86" s="156">
        <f t="shared" si="210"/>
        <v>-6.6833356260038394E-3</v>
      </c>
      <c r="EF86" s="156">
        <f t="shared" si="211"/>
        <v>-9.5576152269073386E-2</v>
      </c>
      <c r="EG86" s="156">
        <f t="shared" si="212"/>
        <v>9.1120286857014177E-2</v>
      </c>
      <c r="EH86" s="156">
        <f t="shared" si="213"/>
        <v>-2.960677592623626E-2</v>
      </c>
      <c r="EI86" s="156">
        <f t="shared" si="214"/>
        <v>5.0771320674072487E-2</v>
      </c>
      <c r="EJ86" s="156">
        <f t="shared" si="215"/>
        <v>8.1251097559734017E-2</v>
      </c>
      <c r="EK86" s="156">
        <f t="shared" si="216"/>
        <v>-6.6554898577873695E-2</v>
      </c>
      <c r="EL86" s="156">
        <f t="shared" si="217"/>
        <v>6.8919615008645102E-2</v>
      </c>
      <c r="EM86" s="156">
        <f t="shared" si="218"/>
        <v>-8.2973495124878116E-2</v>
      </c>
      <c r="EN86" s="156">
        <f t="shared" si="219"/>
        <v>-4.7904769745952674E-2</v>
      </c>
      <c r="EO86" s="156">
        <f t="shared" si="220"/>
        <v>2.6408688127592998E-2</v>
      </c>
      <c r="EP86" s="156">
        <f t="shared" si="221"/>
        <v>-9.2098040419058017E-2</v>
      </c>
      <c r="EQ86" s="156">
        <f t="shared" si="222"/>
        <v>9.5751174909133707E-2</v>
      </c>
      <c r="ER86" s="156">
        <f t="shared" si="223"/>
        <v>3.3437047075659892E-3</v>
      </c>
      <c r="ES86" s="156">
        <f t="shared" si="224"/>
        <v>-8.611304367398917E-2</v>
      </c>
      <c r="ET86" s="156">
        <f t="shared" si="225"/>
        <v>4.2000137700399842E-2</v>
      </c>
      <c r="EU86" s="156">
        <f t="shared" si="226"/>
        <v>-6.1585184875169618E-2</v>
      </c>
      <c r="EV86" s="156">
        <f t="shared" si="227"/>
        <v>-7.3394365325562261E-2</v>
      </c>
      <c r="EW86" s="156">
        <f t="shared" si="228"/>
        <v>5.6315434342275296E-2</v>
      </c>
      <c r="EX86" s="156">
        <f t="shared" si="229"/>
        <v>-7.7511545672188709E-2</v>
      </c>
      <c r="EY86" s="156">
        <f t="shared" si="230"/>
        <v>8.8833058130373371E-2</v>
      </c>
      <c r="EZ86" s="156">
        <f t="shared" si="231"/>
        <v>3.5890885205809867E-2</v>
      </c>
    </row>
    <row r="87" spans="3:156" ht="20.100000000000001" customHeight="1" x14ac:dyDescent="0.2">
      <c r="C87" s="111"/>
      <c r="D87" s="213"/>
      <c r="G87" s="111"/>
      <c r="H87" s="213"/>
      <c r="K87" s="111"/>
      <c r="L87" s="111"/>
      <c r="O87" s="158">
        <v>77</v>
      </c>
      <c r="P87" s="158">
        <f t="shared" si="232"/>
        <v>-2.4696408915719763</v>
      </c>
      <c r="Q87" s="147">
        <f t="shared" si="233"/>
        <v>0.67195176201781692</v>
      </c>
      <c r="R87" s="147">
        <f t="shared" si="137"/>
        <v>202.48478763899658</v>
      </c>
      <c r="S87" s="147">
        <f t="shared" si="138"/>
        <v>176.07372838173615</v>
      </c>
      <c r="T87" s="147">
        <f t="shared" si="139"/>
        <v>220.09216047717018</v>
      </c>
      <c r="U87" s="147">
        <f t="shared" si="140"/>
        <v>1</v>
      </c>
      <c r="V87" s="147">
        <f t="shared" si="141"/>
        <v>0</v>
      </c>
      <c r="W87" s="147">
        <f t="shared" si="142"/>
        <v>7.1116453576123867E-2</v>
      </c>
      <c r="X87" s="147">
        <f t="shared" si="143"/>
        <v>8.1783921612542457E-2</v>
      </c>
      <c r="Y87" s="147">
        <f t="shared" si="144"/>
        <v>6.5427137290033965E-2</v>
      </c>
      <c r="Z87" s="147">
        <f t="shared" si="145"/>
        <v>8.8300413927621957</v>
      </c>
      <c r="AA87" s="147">
        <f t="shared" si="146"/>
        <v>8.8300413927621957</v>
      </c>
      <c r="AB87" s="147">
        <f t="shared" si="147"/>
        <v>8.6467977382921148</v>
      </c>
      <c r="AC87" s="147">
        <f t="shared" si="148"/>
        <v>8.2182630516220794</v>
      </c>
      <c r="AD87" s="147">
        <f t="shared" si="149"/>
        <v>108.93136889355453</v>
      </c>
      <c r="AE87" s="147">
        <f t="shared" si="150"/>
        <v>144.5552470013059</v>
      </c>
      <c r="AF87" s="147">
        <f t="shared" si="151"/>
        <v>3.0976276848849613</v>
      </c>
      <c r="AG87" s="147">
        <f t="shared" si="152"/>
        <v>3.5358451421399582</v>
      </c>
      <c r="AH87" s="147">
        <f t="shared" si="153"/>
        <v>2.688487124820456</v>
      </c>
      <c r="AI87" s="147">
        <f t="shared" si="154"/>
        <v>11.927669077647156</v>
      </c>
      <c r="AJ87" s="147">
        <f t="shared" si="155"/>
        <v>12.727669077647157</v>
      </c>
      <c r="AK87" s="147">
        <f t="shared" si="156"/>
        <v>12.982642880432074</v>
      </c>
      <c r="AL87" s="147">
        <f t="shared" si="157"/>
        <v>11.706750176442537</v>
      </c>
      <c r="AM87" s="147">
        <f t="shared" si="234"/>
        <v>78.568981790722404</v>
      </c>
      <c r="AN87" s="147">
        <f t="shared" si="135"/>
        <v>77.025919083643402</v>
      </c>
      <c r="AO87" s="147">
        <f t="shared" si="136"/>
        <v>85.420802949421216</v>
      </c>
      <c r="AP87" s="147">
        <f t="shared" si="158"/>
        <v>4.3514648770625195</v>
      </c>
      <c r="AQ87" s="147">
        <f t="shared" si="159"/>
        <v>0.249681589462907</v>
      </c>
      <c r="AR87" s="147">
        <f t="shared" si="160"/>
        <v>0.24782932786359319</v>
      </c>
      <c r="AS87" s="147">
        <f t="shared" si="161"/>
        <v>0.23554692383633682</v>
      </c>
      <c r="AT87" s="147">
        <f t="shared" si="162"/>
        <v>2.0473125249773457E-2</v>
      </c>
      <c r="AU87" s="147">
        <f t="shared" si="163"/>
        <v>8.5446990100205594E-2</v>
      </c>
      <c r="AV87" s="147">
        <f t="shared" si="164"/>
        <v>8.2530578735103471E-2</v>
      </c>
      <c r="AW87" s="147">
        <f t="shared" si="165"/>
        <v>8.2678221590891832E-2</v>
      </c>
      <c r="AX87" s="147">
        <f t="shared" si="235"/>
        <v>3.0383434673230715E-2</v>
      </c>
      <c r="AY87" s="147">
        <f t="shared" si="236"/>
        <v>3.374837207942722E-2</v>
      </c>
      <c r="AZ87" s="147">
        <f t="shared" si="237"/>
        <v>2.7046996924021384E-2</v>
      </c>
      <c r="BA87" s="147">
        <f t="shared" si="238"/>
        <v>7.4671888369206713E-2</v>
      </c>
      <c r="BB87" s="147">
        <f t="shared" si="239"/>
        <v>0.11677185151417059</v>
      </c>
      <c r="BC87" s="147">
        <f t="shared" si="166"/>
        <v>1.7593804322356375E-2</v>
      </c>
      <c r="BD87" s="147">
        <f t="shared" si="167"/>
        <v>1.5298960280309888E-2</v>
      </c>
      <c r="BE87" s="147">
        <f t="shared" si="168"/>
        <v>1.9123700350387362E-2</v>
      </c>
      <c r="BF87" s="147">
        <f t="shared" si="169"/>
        <v>0</v>
      </c>
      <c r="BG87" s="147">
        <f t="shared" si="170"/>
        <v>0</v>
      </c>
      <c r="BH87" s="147">
        <f t="shared" si="171"/>
        <v>0</v>
      </c>
      <c r="BI87" s="147">
        <f t="shared" si="240"/>
        <v>4.797723899558709E-2</v>
      </c>
      <c r="BJ87" s="147">
        <f t="shared" si="241"/>
        <v>4.9047332359737107E-2</v>
      </c>
      <c r="BK87" s="147">
        <f t="shared" si="242"/>
        <v>4.6170697274408742E-2</v>
      </c>
      <c r="BL87" s="147">
        <f t="shared" si="172"/>
        <v>9.7146610495268373</v>
      </c>
      <c r="BM87" s="147">
        <f t="shared" si="173"/>
        <v>8.63594667575709</v>
      </c>
      <c r="BN87" s="147">
        <f t="shared" si="174"/>
        <v>10.161808513862013</v>
      </c>
      <c r="BO87" s="150">
        <f t="shared" si="243"/>
        <v>2.3018154616396827E-3</v>
      </c>
      <c r="BP87" s="150">
        <f t="shared" si="243"/>
        <v>2.4056408116065148E-3</v>
      </c>
      <c r="BQ87" s="150">
        <f t="shared" si="243"/>
        <v>2.1317332868050947E-3</v>
      </c>
      <c r="BR87" s="147">
        <f t="shared" si="175"/>
        <v>0</v>
      </c>
      <c r="BS87" s="147">
        <f t="shared" si="176"/>
        <v>0</v>
      </c>
      <c r="BT87" s="147">
        <f t="shared" si="177"/>
        <v>0</v>
      </c>
      <c r="BU87" s="147">
        <f t="shared" si="178"/>
        <v>0.36271859205855728</v>
      </c>
      <c r="BV87" s="147">
        <f t="shared" si="179"/>
        <v>0.12090619735285243</v>
      </c>
      <c r="BW87" s="147">
        <f t="shared" si="180"/>
        <v>2.5</v>
      </c>
      <c r="CA87" s="150">
        <f t="shared" si="181"/>
        <v>0</v>
      </c>
      <c r="CB87" s="150">
        <f t="shared" si="244"/>
        <v>0</v>
      </c>
      <c r="CC87" s="150">
        <f t="shared" si="245"/>
        <v>0</v>
      </c>
      <c r="CD87" s="150">
        <f t="shared" si="246"/>
        <v>0</v>
      </c>
      <c r="CE87" s="150">
        <f t="shared" si="182"/>
        <v>0</v>
      </c>
      <c r="CI87" s="152">
        <f t="shared" si="183"/>
        <v>0.35698631207781739</v>
      </c>
      <c r="CJ87" s="152">
        <f t="shared" si="184"/>
        <v>0.35698631207781739</v>
      </c>
      <c r="CK87" s="152">
        <f t="shared" si="185"/>
        <v>0.35698631207781739</v>
      </c>
      <c r="CL87" s="152">
        <f t="shared" si="186"/>
        <v>0.35698631207781739</v>
      </c>
      <c r="CM87" s="152">
        <f t="shared" si="187"/>
        <v>0.35698631207781739</v>
      </c>
      <c r="CN87" s="152">
        <f t="shared" si="188"/>
        <v>0.35698631207781739</v>
      </c>
      <c r="CO87" s="152">
        <f t="shared" si="189"/>
        <v>0.35698631207781739</v>
      </c>
      <c r="CP87" s="152">
        <f t="shared" si="190"/>
        <v>0.35698631207781739</v>
      </c>
      <c r="CQ87" s="152">
        <f t="shared" si="191"/>
        <v>0.3325973385690687</v>
      </c>
      <c r="CR87" s="152">
        <f t="shared" si="192"/>
        <v>0.28516919407447139</v>
      </c>
      <c r="CS87" s="152">
        <f t="shared" si="193"/>
        <v>0.23774104957987394</v>
      </c>
      <c r="CT87" s="152">
        <f t="shared" si="194"/>
        <v>0.19031290508527651</v>
      </c>
      <c r="CU87" s="152">
        <f t="shared" si="195"/>
        <v>0.14288476059067914</v>
      </c>
      <c r="CV87" s="152">
        <f t="shared" si="196"/>
        <v>0.11517391737211255</v>
      </c>
      <c r="CW87" s="152">
        <f t="shared" si="197"/>
        <v>0.11517391737211255</v>
      </c>
      <c r="CX87" s="152">
        <f t="shared" si="198"/>
        <v>0.11517391737211255</v>
      </c>
      <c r="CY87" s="152">
        <f t="shared" si="199"/>
        <v>0.11517391737211255</v>
      </c>
      <c r="CZ87" s="152">
        <f t="shared" si="200"/>
        <v>0.11517391737211255</v>
      </c>
      <c r="DA87" s="152">
        <f t="shared" si="201"/>
        <v>0.11517391737211255</v>
      </c>
      <c r="DC87" s="154">
        <f t="shared" si="247"/>
        <v>0.12381780081699531</v>
      </c>
      <c r="DD87" s="154">
        <f t="shared" si="248"/>
        <v>0.12381780081699531</v>
      </c>
      <c r="DE87" s="154">
        <f t="shared" si="249"/>
        <v>0.12381780081699531</v>
      </c>
      <c r="DF87" s="154">
        <f t="shared" si="250"/>
        <v>0.12381780081699531</v>
      </c>
      <c r="DG87" s="154">
        <f t="shared" si="251"/>
        <v>-2.8748520899023971E-10</v>
      </c>
      <c r="DH87" s="154">
        <f t="shared" si="252"/>
        <v>-2.8748520899023971E-10</v>
      </c>
      <c r="DI87" s="154">
        <f t="shared" si="253"/>
        <v>-2.8748520899023971E-10</v>
      </c>
      <c r="DJ87" s="154">
        <f t="shared" si="254"/>
        <v>-2.8748520899023971E-10</v>
      </c>
      <c r="DK87" s="154">
        <f t="shared" si="255"/>
        <v>-3.0722224890093018E-10</v>
      </c>
      <c r="DL87" s="154">
        <f t="shared" si="256"/>
        <v>-3.5455889846766691E-10</v>
      </c>
      <c r="DM87" s="154">
        <f t="shared" si="257"/>
        <v>-4.1913973853933919E-10</v>
      </c>
      <c r="DN87" s="154">
        <f t="shared" si="258"/>
        <v>-5.1248609919855448E-10</v>
      </c>
      <c r="DO87" s="154">
        <f t="shared" si="259"/>
        <v>-6.5932368245423661E-10</v>
      </c>
      <c r="DP87" s="154">
        <f t="shared" si="260"/>
        <v>-7.9189015072287819E-10</v>
      </c>
      <c r="DQ87" s="154">
        <f t="shared" si="261"/>
        <v>-7.9189015072287819E-10</v>
      </c>
      <c r="DR87" s="154">
        <f t="shared" si="262"/>
        <v>-7.9189015072287819E-10</v>
      </c>
      <c r="DS87" s="154">
        <f t="shared" si="263"/>
        <v>-7.9189015072287819E-10</v>
      </c>
      <c r="DT87" s="154">
        <f t="shared" si="264"/>
        <v>-7.9189015072287819E-10</v>
      </c>
      <c r="DU87" s="154">
        <f t="shared" si="265"/>
        <v>-7.9189015072287819E-10</v>
      </c>
      <c r="DW87" s="155">
        <f t="shared" si="202"/>
        <v>-4.1309467563647825E-2</v>
      </c>
      <c r="DX87" s="155">
        <f t="shared" si="203"/>
        <v>8.6607099802306381E-2</v>
      </c>
      <c r="DY87" s="155">
        <f t="shared" si="204"/>
        <v>7.5094757162408349E-2</v>
      </c>
      <c r="DZ87" s="155">
        <f t="shared" si="205"/>
        <v>5.9733067000428255E-2</v>
      </c>
      <c r="EA87" s="156">
        <f t="shared" si="206"/>
        <v>-4.1309467563647825E-2</v>
      </c>
      <c r="EB87" s="156">
        <f t="shared" si="207"/>
        <v>8.6607099802306381E-2</v>
      </c>
      <c r="EC87" s="156">
        <f t="shared" si="208"/>
        <v>-9.3679973728060889E-2</v>
      </c>
      <c r="ED87" s="156">
        <f t="shared" si="209"/>
        <v>-2.0768350172041899E-2</v>
      </c>
      <c r="EE87" s="156">
        <f t="shared" si="210"/>
        <v>-8.3735015841784638E-4</v>
      </c>
      <c r="EF87" s="156">
        <f t="shared" si="211"/>
        <v>-9.5950824338673232E-2</v>
      </c>
      <c r="EG87" s="156">
        <f t="shared" si="212"/>
        <v>9.3303248126078653E-2</v>
      </c>
      <c r="EH87" s="156">
        <f t="shared" si="213"/>
        <v>-2.2400128028253134E-2</v>
      </c>
      <c r="EI87" s="156">
        <f t="shared" si="214"/>
        <v>4.2814678237755144E-2</v>
      </c>
      <c r="EJ87" s="156">
        <f t="shared" si="215"/>
        <v>8.5872959503887056E-2</v>
      </c>
      <c r="EK87" s="156">
        <f t="shared" si="216"/>
        <v>-7.4040834104126013E-2</v>
      </c>
      <c r="EL87" s="156">
        <f t="shared" si="217"/>
        <v>6.1034553588307824E-2</v>
      </c>
      <c r="EM87" s="156">
        <f t="shared" si="218"/>
        <v>-7.61258056301998E-2</v>
      </c>
      <c r="EN87" s="156">
        <f t="shared" si="219"/>
        <v>-5.8413385141693079E-2</v>
      </c>
      <c r="EO87" s="156">
        <f t="shared" si="220"/>
        <v>3.9791673625546801E-2</v>
      </c>
      <c r="EP87" s="156">
        <f t="shared" si="221"/>
        <v>-8.731485873914413E-2</v>
      </c>
      <c r="EQ87" s="156">
        <f t="shared" si="222"/>
        <v>9.4028163502547252E-2</v>
      </c>
      <c r="ER87" s="156">
        <f t="shared" si="223"/>
        <v>1.9130246075180778E-2</v>
      </c>
      <c r="ES87" s="156">
        <f t="shared" si="224"/>
        <v>-9.2898101450868395E-2</v>
      </c>
      <c r="ET87" s="156">
        <f t="shared" si="225"/>
        <v>2.4025082588471865E-2</v>
      </c>
      <c r="EU87" s="156">
        <f t="shared" si="226"/>
        <v>-4.430684714611622E-2</v>
      </c>
      <c r="EV87" s="156">
        <f t="shared" si="227"/>
        <v>-8.5112661470132772E-2</v>
      </c>
      <c r="EW87" s="156">
        <f t="shared" si="228"/>
        <v>7.2964357490525739E-2</v>
      </c>
      <c r="EX87" s="156">
        <f t="shared" si="229"/>
        <v>-6.2317448459909601E-2</v>
      </c>
      <c r="EY87" s="156">
        <f t="shared" si="230"/>
        <v>7.7133665440149227E-2</v>
      </c>
      <c r="EZ87" s="156">
        <f t="shared" si="231"/>
        <v>5.707590999998037E-2</v>
      </c>
    </row>
    <row r="88" spans="3:156" ht="20.100000000000001" customHeight="1" x14ac:dyDescent="0.2">
      <c r="C88" s="111"/>
      <c r="D88" s="213"/>
      <c r="G88" s="111"/>
      <c r="H88" s="213"/>
      <c r="K88" s="111"/>
      <c r="L88" s="111"/>
      <c r="O88" s="158">
        <v>78</v>
      </c>
      <c r="P88" s="158">
        <f t="shared" si="232"/>
        <v>-2.4609142453120043</v>
      </c>
      <c r="Q88" s="147">
        <f t="shared" si="233"/>
        <v>0.68067840827778847</v>
      </c>
      <c r="R88" s="147">
        <f t="shared" si="137"/>
        <v>204.69848938314254</v>
      </c>
      <c r="S88" s="147">
        <f t="shared" si="138"/>
        <v>177.99868642012396</v>
      </c>
      <c r="T88" s="147">
        <f t="shared" si="139"/>
        <v>222.49835802515494</v>
      </c>
      <c r="U88" s="147">
        <f t="shared" si="140"/>
        <v>1</v>
      </c>
      <c r="V88" s="147">
        <f t="shared" si="141"/>
        <v>0</v>
      </c>
      <c r="W88" s="147">
        <f t="shared" si="142"/>
        <v>7.0347368187202053E-2</v>
      </c>
      <c r="X88" s="147">
        <f t="shared" si="143"/>
        <v>8.0899473415282364E-2</v>
      </c>
      <c r="Y88" s="147">
        <f t="shared" si="144"/>
        <v>6.4719578732225891E-2</v>
      </c>
      <c r="Z88" s="147">
        <f t="shared" si="145"/>
        <v>8.9483244343968629</v>
      </c>
      <c r="AA88" s="147">
        <f t="shared" si="146"/>
        <v>8.9483244343968629</v>
      </c>
      <c r="AB88" s="147">
        <f t="shared" si="147"/>
        <v>8.7645357756786648</v>
      </c>
      <c r="AC88" s="147">
        <f t="shared" si="148"/>
        <v>8.3301660001713884</v>
      </c>
      <c r="AD88" s="147">
        <f t="shared" si="149"/>
        <v>110.7622738817637</v>
      </c>
      <c r="AE88" s="147">
        <f t="shared" si="150"/>
        <v>146.91520247893516</v>
      </c>
      <c r="AF88" s="147">
        <f t="shared" si="151"/>
        <v>3.105850864824383</v>
      </c>
      <c r="AG88" s="147">
        <f t="shared" si="152"/>
        <v>3.5452316449090366</v>
      </c>
      <c r="AH88" s="147">
        <f t="shared" si="153"/>
        <v>2.6956241715030171</v>
      </c>
      <c r="AI88" s="147">
        <f t="shared" si="154"/>
        <v>12.054175299221246</v>
      </c>
      <c r="AJ88" s="147">
        <f t="shared" si="155"/>
        <v>12.854175299221247</v>
      </c>
      <c r="AK88" s="147">
        <f t="shared" si="156"/>
        <v>13.109767420587701</v>
      </c>
      <c r="AL88" s="147">
        <f t="shared" si="157"/>
        <v>11.825790171674406</v>
      </c>
      <c r="AM88" s="147">
        <f t="shared" si="234"/>
        <v>77.795733815811872</v>
      </c>
      <c r="AN88" s="147">
        <f t="shared" si="135"/>
        <v>76.27900388450756</v>
      </c>
      <c r="AO88" s="147">
        <f t="shared" si="136"/>
        <v>84.560945652091732</v>
      </c>
      <c r="AP88" s="147">
        <f t="shared" si="158"/>
        <v>4.4258097299008501</v>
      </c>
      <c r="AQ88" s="147">
        <f t="shared" si="159"/>
        <v>0.25308134752417555</v>
      </c>
      <c r="AR88" s="147">
        <f t="shared" si="160"/>
        <v>0.25120386483700585</v>
      </c>
      <c r="AS88" s="147">
        <f t="shared" si="161"/>
        <v>0.23875421899511168</v>
      </c>
      <c r="AT88" s="147">
        <f t="shared" si="162"/>
        <v>2.1034460569682906E-2</v>
      </c>
      <c r="AU88" s="147">
        <f t="shared" si="163"/>
        <v>8.6925793045180333E-2</v>
      </c>
      <c r="AV88" s="147">
        <f t="shared" si="164"/>
        <v>8.3971178852238676E-2</v>
      </c>
      <c r="AW88" s="147">
        <f t="shared" si="165"/>
        <v>8.4090037025401423E-2</v>
      </c>
      <c r="AX88" s="147">
        <f t="shared" si="235"/>
        <v>3.0575003988256716E-2</v>
      </c>
      <c r="AY88" s="147">
        <f t="shared" si="236"/>
        <v>3.3966120922368039E-2</v>
      </c>
      <c r="AZ88" s="147">
        <f t="shared" si="237"/>
        <v>2.7211359005553118E-2</v>
      </c>
      <c r="BA88" s="147">
        <f t="shared" si="238"/>
        <v>7.5420690570602883E-2</v>
      </c>
      <c r="BB88" s="147">
        <f t="shared" si="239"/>
        <v>0.11858579107099461</v>
      </c>
      <c r="BC88" s="147">
        <f t="shared" si="166"/>
        <v>1.7471008775036229E-2</v>
      </c>
      <c r="BD88" s="147">
        <f t="shared" si="167"/>
        <v>1.5192181543509766E-2</v>
      </c>
      <c r="BE88" s="147">
        <f t="shared" si="168"/>
        <v>1.8990226929387205E-2</v>
      </c>
      <c r="BF88" s="147">
        <f t="shared" si="169"/>
        <v>0</v>
      </c>
      <c r="BG88" s="147">
        <f t="shared" si="170"/>
        <v>0</v>
      </c>
      <c r="BH88" s="147">
        <f t="shared" si="171"/>
        <v>0</v>
      </c>
      <c r="BI88" s="147">
        <f t="shared" si="240"/>
        <v>4.8046012763292942E-2</v>
      </c>
      <c r="BJ88" s="147">
        <f t="shared" si="241"/>
        <v>4.9158302465877803E-2</v>
      </c>
      <c r="BK88" s="147">
        <f t="shared" si="242"/>
        <v>4.6201585934940323E-2</v>
      </c>
      <c r="BL88" s="147">
        <f t="shared" si="172"/>
        <v>9.8349462335292515</v>
      </c>
      <c r="BM88" s="147">
        <f t="shared" si="173"/>
        <v>8.7501132655693894</v>
      </c>
      <c r="BN88" s="147">
        <f t="shared" si="174"/>
        <v>10.279777008682315</v>
      </c>
      <c r="BO88" s="150">
        <f t="shared" si="243"/>
        <v>2.3084193424505084E-3</v>
      </c>
      <c r="BP88" s="150">
        <f t="shared" si="243"/>
        <v>2.4165387013267278E-3</v>
      </c>
      <c r="BQ88" s="150">
        <f t="shared" si="243"/>
        <v>2.1345865429036755E-3</v>
      </c>
      <c r="BR88" s="147">
        <f t="shared" si="175"/>
        <v>0</v>
      </c>
      <c r="BS88" s="147">
        <f t="shared" si="176"/>
        <v>0</v>
      </c>
      <c r="BT88" s="147">
        <f t="shared" si="177"/>
        <v>0</v>
      </c>
      <c r="BU88" s="147">
        <f t="shared" si="178"/>
        <v>0.36668407899333749</v>
      </c>
      <c r="BV88" s="147">
        <f t="shared" si="179"/>
        <v>0.12222802633111252</v>
      </c>
      <c r="BW88" s="147">
        <f t="shared" si="180"/>
        <v>2.5</v>
      </c>
      <c r="CA88" s="150">
        <f t="shared" si="181"/>
        <v>0</v>
      </c>
      <c r="CB88" s="150">
        <f t="shared" si="244"/>
        <v>0</v>
      </c>
      <c r="CC88" s="150">
        <f t="shared" si="245"/>
        <v>0</v>
      </c>
      <c r="CD88" s="150">
        <f t="shared" si="246"/>
        <v>0</v>
      </c>
      <c r="CE88" s="150">
        <f t="shared" si="182"/>
        <v>0</v>
      </c>
      <c r="CI88" s="152">
        <f t="shared" si="183"/>
        <v>0.36095179901259761</v>
      </c>
      <c r="CJ88" s="152">
        <f t="shared" si="184"/>
        <v>0.36095179901259761</v>
      </c>
      <c r="CK88" s="152">
        <f t="shared" si="185"/>
        <v>0.36095179901259761</v>
      </c>
      <c r="CL88" s="152">
        <f t="shared" si="186"/>
        <v>0.36095179901259761</v>
      </c>
      <c r="CM88" s="152">
        <f t="shared" si="187"/>
        <v>0.36095179901259761</v>
      </c>
      <c r="CN88" s="152">
        <f t="shared" si="188"/>
        <v>0.36095179901259761</v>
      </c>
      <c r="CO88" s="152">
        <f t="shared" si="189"/>
        <v>0.36095179901259761</v>
      </c>
      <c r="CP88" s="152">
        <f t="shared" si="190"/>
        <v>0.36095179901259761</v>
      </c>
      <c r="CQ88" s="152">
        <f t="shared" si="191"/>
        <v>0.33629618861806715</v>
      </c>
      <c r="CR88" s="152">
        <f t="shared" si="192"/>
        <v>0.28834952731332558</v>
      </c>
      <c r="CS88" s="152">
        <f t="shared" si="193"/>
        <v>0.24040286600858399</v>
      </c>
      <c r="CT88" s="152">
        <f t="shared" si="194"/>
        <v>0.19245620470384242</v>
      </c>
      <c r="CU88" s="152">
        <f t="shared" si="195"/>
        <v>0.14450954339910085</v>
      </c>
      <c r="CV88" s="152">
        <f t="shared" si="196"/>
        <v>0.11649574635037264</v>
      </c>
      <c r="CW88" s="152">
        <f t="shared" si="197"/>
        <v>0.11649574635037264</v>
      </c>
      <c r="CX88" s="152">
        <f t="shared" si="198"/>
        <v>0.11649574635037264</v>
      </c>
      <c r="CY88" s="152">
        <f t="shared" si="199"/>
        <v>0.11649574635037264</v>
      </c>
      <c r="CZ88" s="152">
        <f t="shared" si="200"/>
        <v>0.11649574635037264</v>
      </c>
      <c r="DA88" s="152">
        <f t="shared" si="201"/>
        <v>0.11649574635037264</v>
      </c>
      <c r="DC88" s="154">
        <f t="shared" si="247"/>
        <v>0.12561592675485295</v>
      </c>
      <c r="DD88" s="154">
        <f t="shared" si="248"/>
        <v>0.12561592675485295</v>
      </c>
      <c r="DE88" s="154">
        <f t="shared" si="249"/>
        <v>0.12561592675485295</v>
      </c>
      <c r="DF88" s="154">
        <f t="shared" si="250"/>
        <v>0.12561592675485295</v>
      </c>
      <c r="DG88" s="154">
        <f t="shared" si="251"/>
        <v>-2.8528521010327067E-10</v>
      </c>
      <c r="DH88" s="154">
        <f t="shared" si="252"/>
        <v>-2.8528521010327067E-10</v>
      </c>
      <c r="DI88" s="154">
        <f t="shared" si="253"/>
        <v>-2.8528521010327067E-10</v>
      </c>
      <c r="DJ88" s="154">
        <f t="shared" si="254"/>
        <v>-2.8528521010327067E-10</v>
      </c>
      <c r="DK88" s="154">
        <f t="shared" si="255"/>
        <v>-3.0487867482466281E-10</v>
      </c>
      <c r="DL88" s="154">
        <f t="shared" si="256"/>
        <v>-3.5187488839472007E-10</v>
      </c>
      <c r="DM88" s="154">
        <f t="shared" si="257"/>
        <v>-4.1600017758455624E-10</v>
      </c>
      <c r="DN88" s="154">
        <f t="shared" si="258"/>
        <v>-5.0870623786872313E-10</v>
      </c>
      <c r="DO88" s="154">
        <f t="shared" si="259"/>
        <v>-6.5458006801630584E-10</v>
      </c>
      <c r="DP88" s="154">
        <f t="shared" si="260"/>
        <v>-7.8632211975943299E-10</v>
      </c>
      <c r="DQ88" s="154">
        <f t="shared" si="261"/>
        <v>-7.8632211975943299E-10</v>
      </c>
      <c r="DR88" s="154">
        <f t="shared" si="262"/>
        <v>-7.8632211975943299E-10</v>
      </c>
      <c r="DS88" s="154">
        <f t="shared" si="263"/>
        <v>-7.8632211975943299E-10</v>
      </c>
      <c r="DT88" s="154">
        <f t="shared" si="264"/>
        <v>-7.8632211975943299E-10</v>
      </c>
      <c r="DU88" s="154">
        <f t="shared" si="265"/>
        <v>-7.8632211975943299E-10</v>
      </c>
      <c r="DW88" s="155">
        <f t="shared" si="202"/>
        <v>-4.3624866689800063E-2</v>
      </c>
      <c r="DX88" s="155">
        <f t="shared" si="203"/>
        <v>8.5618621666663189E-2</v>
      </c>
      <c r="DY88" s="155">
        <f t="shared" si="204"/>
        <v>7.4677529566206366E-2</v>
      </c>
      <c r="DZ88" s="155">
        <f t="shared" si="205"/>
        <v>6.0472671081161999E-2</v>
      </c>
      <c r="EA88" s="156">
        <f t="shared" si="206"/>
        <v>-4.3624866689800063E-2</v>
      </c>
      <c r="EB88" s="156">
        <f t="shared" si="207"/>
        <v>8.5618621666663189E-2</v>
      </c>
      <c r="EC88" s="156">
        <f t="shared" si="208"/>
        <v>-9.2817769156557692E-2</v>
      </c>
      <c r="ED88" s="156">
        <f t="shared" si="209"/>
        <v>-2.4870446288758081E-2</v>
      </c>
      <c r="EE88" s="156">
        <f t="shared" si="210"/>
        <v>5.0290680432553353E-3</v>
      </c>
      <c r="EF88" s="156">
        <f t="shared" si="211"/>
        <v>-9.5960334745239101E-2</v>
      </c>
      <c r="EG88" s="156">
        <f t="shared" si="212"/>
        <v>9.4908973236779243E-2</v>
      </c>
      <c r="EH88" s="156">
        <f t="shared" si="213"/>
        <v>-1.5032104607883515E-2</v>
      </c>
      <c r="EI88" s="156">
        <f t="shared" si="214"/>
        <v>3.4436302155617077E-2</v>
      </c>
      <c r="EJ88" s="156">
        <f t="shared" si="215"/>
        <v>8.9709634174090114E-2</v>
      </c>
      <c r="EK88" s="156">
        <f t="shared" si="216"/>
        <v>-8.0589553623408111E-2</v>
      </c>
      <c r="EL88" s="156">
        <f t="shared" si="217"/>
        <v>5.2335468055438879E-2</v>
      </c>
      <c r="EM88" s="156">
        <f t="shared" si="218"/>
        <v>-6.7947322867799559E-2</v>
      </c>
      <c r="EN88" s="156">
        <f t="shared" si="219"/>
        <v>-6.7947322867799864E-2</v>
      </c>
      <c r="EO88" s="156">
        <f t="shared" si="220"/>
        <v>5.2335468055439323E-2</v>
      </c>
      <c r="EP88" s="156">
        <f t="shared" si="221"/>
        <v>-8.0589553623407806E-2</v>
      </c>
      <c r="EQ88" s="156">
        <f t="shared" si="222"/>
        <v>8.9709634174089947E-2</v>
      </c>
      <c r="ER88" s="156">
        <f t="shared" si="223"/>
        <v>3.4436302155617479E-2</v>
      </c>
      <c r="ES88" s="156">
        <f t="shared" si="224"/>
        <v>-9.5960334745239115E-2</v>
      </c>
      <c r="ET88" s="156">
        <f t="shared" si="225"/>
        <v>5.0290680432548513E-3</v>
      </c>
      <c r="EU88" s="156">
        <f t="shared" si="226"/>
        <v>-2.4870446288757571E-2</v>
      </c>
      <c r="EV88" s="156">
        <f t="shared" si="227"/>
        <v>-9.2817769156557831E-2</v>
      </c>
      <c r="EW88" s="156">
        <f t="shared" si="228"/>
        <v>8.5618621666663522E-2</v>
      </c>
      <c r="EX88" s="156">
        <f t="shared" si="229"/>
        <v>-4.3624866689799396E-2</v>
      </c>
      <c r="EY88" s="156">
        <f t="shared" si="230"/>
        <v>6.0472671081161937E-2</v>
      </c>
      <c r="EZ88" s="156">
        <f t="shared" si="231"/>
        <v>7.4677529566206421E-2</v>
      </c>
    </row>
    <row r="89" spans="3:156" ht="20.25" customHeight="1" x14ac:dyDescent="0.2">
      <c r="C89" s="111"/>
      <c r="D89" s="213"/>
      <c r="G89" s="111"/>
      <c r="H89" s="213"/>
      <c r="K89" s="111"/>
      <c r="L89" s="111"/>
      <c r="O89" s="158">
        <v>79</v>
      </c>
      <c r="P89" s="158">
        <f t="shared" si="232"/>
        <v>-2.4521875990520328</v>
      </c>
      <c r="Q89" s="147">
        <f t="shared" si="233"/>
        <v>0.68940505453776013</v>
      </c>
      <c r="R89" s="147">
        <f t="shared" si="137"/>
        <v>206.89660254479961</v>
      </c>
      <c r="S89" s="147">
        <f t="shared" si="138"/>
        <v>179.91008916939097</v>
      </c>
      <c r="T89" s="147">
        <f t="shared" si="139"/>
        <v>224.88761146173871</v>
      </c>
      <c r="U89" s="147">
        <f t="shared" si="140"/>
        <v>1</v>
      </c>
      <c r="V89" s="147">
        <f t="shared" si="141"/>
        <v>0</v>
      </c>
      <c r="W89" s="147">
        <f t="shared" si="142"/>
        <v>6.9599982903933613E-2</v>
      </c>
      <c r="X89" s="147">
        <f t="shared" si="143"/>
        <v>8.0039980339523656E-2</v>
      </c>
      <c r="Y89" s="147">
        <f t="shared" si="144"/>
        <v>6.4031984271618922E-2</v>
      </c>
      <c r="Z89" s="147">
        <f t="shared" si="145"/>
        <v>9.0662528417395603</v>
      </c>
      <c r="AA89" s="147">
        <f t="shared" si="146"/>
        <v>9.0662528417395603</v>
      </c>
      <c r="AB89" s="147">
        <f t="shared" si="147"/>
        <v>8.8819413351716126</v>
      </c>
      <c r="AC89" s="147">
        <f t="shared" si="148"/>
        <v>8.4417529484080767</v>
      </c>
      <c r="AD89" s="147">
        <f t="shared" si="149"/>
        <v>112.59049585168628</v>
      </c>
      <c r="AE89" s="147">
        <f t="shared" si="150"/>
        <v>149.27093175711428</v>
      </c>
      <c r="AF89" s="147">
        <f t="shared" si="151"/>
        <v>3.1140161382643656</v>
      </c>
      <c r="AG89" s="147">
        <f t="shared" si="152"/>
        <v>3.5545520492196916</v>
      </c>
      <c r="AH89" s="147">
        <f t="shared" si="153"/>
        <v>2.7027109600867929</v>
      </c>
      <c r="AI89" s="147">
        <f t="shared" si="154"/>
        <v>12.180268980003927</v>
      </c>
      <c r="AJ89" s="147">
        <f t="shared" si="155"/>
        <v>12.980268980003927</v>
      </c>
      <c r="AK89" s="147">
        <f t="shared" si="156"/>
        <v>13.236493384391306</v>
      </c>
      <c r="AL89" s="147">
        <f t="shared" si="157"/>
        <v>11.944463908494871</v>
      </c>
      <c r="AM89" s="147">
        <f t="shared" si="234"/>
        <v>77.040005992209984</v>
      </c>
      <c r="AN89" s="147">
        <f t="shared" si="135"/>
        <v>75.548709991364987</v>
      </c>
      <c r="AO89" s="147">
        <f t="shared" si="136"/>
        <v>83.720793805471899</v>
      </c>
      <c r="AP89" s="147">
        <f t="shared" si="158"/>
        <v>4.500060500220556</v>
      </c>
      <c r="AQ89" s="147">
        <f t="shared" si="159"/>
        <v>0.25647150508229266</v>
      </c>
      <c r="AR89" s="147">
        <f t="shared" si="160"/>
        <v>0.25456887252855082</v>
      </c>
      <c r="AS89" s="147">
        <f t="shared" si="161"/>
        <v>0.24195245714255684</v>
      </c>
      <c r="AT89" s="147">
        <f t="shared" si="162"/>
        <v>2.1601770286819186E-2</v>
      </c>
      <c r="AU89" s="147">
        <f t="shared" si="163"/>
        <v>8.8403030340618333E-2</v>
      </c>
      <c r="AV89" s="147">
        <f t="shared" si="164"/>
        <v>8.5410301471866401E-2</v>
      </c>
      <c r="AW89" s="147">
        <f t="shared" si="165"/>
        <v>8.5499980301333683E-2</v>
      </c>
      <c r="AX89" s="147">
        <f t="shared" si="235"/>
        <v>3.0764247145476684E-2</v>
      </c>
      <c r="AY89" s="147">
        <f t="shared" si="236"/>
        <v>3.4181194415922669E-2</v>
      </c>
      <c r="AZ89" s="147">
        <f t="shared" si="237"/>
        <v>2.737366711259628E-2</v>
      </c>
      <c r="BA89" s="147">
        <f t="shared" si="238"/>
        <v>7.6164156592370191E-2</v>
      </c>
      <c r="BB89" s="147">
        <f t="shared" si="239"/>
        <v>0.12039602499431991</v>
      </c>
      <c r="BC89" s="147">
        <f t="shared" si="166"/>
        <v>1.7346882742756108E-2</v>
      </c>
      <c r="BD89" s="147">
        <f t="shared" si="167"/>
        <v>1.508424586326618E-2</v>
      </c>
      <c r="BE89" s="147">
        <f t="shared" si="168"/>
        <v>1.8855307329082725E-2</v>
      </c>
      <c r="BF89" s="147">
        <f t="shared" si="169"/>
        <v>0</v>
      </c>
      <c r="BG89" s="147">
        <f t="shared" si="170"/>
        <v>0</v>
      </c>
      <c r="BH89" s="147">
        <f t="shared" si="171"/>
        <v>0</v>
      </c>
      <c r="BI89" s="147">
        <f t="shared" si="240"/>
        <v>4.8111129888232795E-2</v>
      </c>
      <c r="BJ89" s="147">
        <f t="shared" si="241"/>
        <v>4.9265440279188846E-2</v>
      </c>
      <c r="BK89" s="147">
        <f t="shared" si="242"/>
        <v>4.6228974441679005E-2</v>
      </c>
      <c r="BL89" s="147">
        <f t="shared" si="172"/>
        <v>9.9540293184669295</v>
      </c>
      <c r="BM89" s="147">
        <f t="shared" si="173"/>
        <v>8.8633497535981718</v>
      </c>
      <c r="BN89" s="147">
        <f t="shared" si="174"/>
        <v>10.396323642514957</v>
      </c>
      <c r="BO89" s="150">
        <f t="shared" si="243"/>
        <v>2.314680819122407E-3</v>
      </c>
      <c r="BP89" s="150">
        <f t="shared" si="243"/>
        <v>2.4270836059023227E-3</v>
      </c>
      <c r="BQ89" s="150">
        <f t="shared" si="243"/>
        <v>2.1371180779294107E-3</v>
      </c>
      <c r="BR89" s="147">
        <f t="shared" si="175"/>
        <v>0</v>
      </c>
      <c r="BS89" s="147">
        <f t="shared" si="176"/>
        <v>0</v>
      </c>
      <c r="BT89" s="147">
        <f t="shared" si="177"/>
        <v>0</v>
      </c>
      <c r="BU89" s="147">
        <f t="shared" si="178"/>
        <v>0.37062164151582744</v>
      </c>
      <c r="BV89" s="147">
        <f t="shared" si="179"/>
        <v>0.12354054717194246</v>
      </c>
      <c r="BW89" s="147">
        <f t="shared" si="180"/>
        <v>2.5</v>
      </c>
      <c r="CA89" s="150">
        <f t="shared" si="181"/>
        <v>0</v>
      </c>
      <c r="CB89" s="150">
        <f t="shared" si="244"/>
        <v>0</v>
      </c>
      <c r="CC89" s="150">
        <f t="shared" si="245"/>
        <v>0</v>
      </c>
      <c r="CD89" s="150">
        <f t="shared" si="246"/>
        <v>0</v>
      </c>
      <c r="CE89" s="150">
        <f t="shared" si="182"/>
        <v>0</v>
      </c>
      <c r="CI89" s="152">
        <f t="shared" si="183"/>
        <v>0.36488936153508755</v>
      </c>
      <c r="CJ89" s="152">
        <f t="shared" si="184"/>
        <v>0.36488936153508755</v>
      </c>
      <c r="CK89" s="152">
        <f t="shared" si="185"/>
        <v>0.36488936153508755</v>
      </c>
      <c r="CL89" s="152">
        <f t="shared" si="186"/>
        <v>0.36488936153508755</v>
      </c>
      <c r="CM89" s="152">
        <f t="shared" si="187"/>
        <v>0.36488936153508755</v>
      </c>
      <c r="CN89" s="152">
        <f t="shared" si="188"/>
        <v>0.36488936153508755</v>
      </c>
      <c r="CO89" s="152">
        <f t="shared" si="189"/>
        <v>0.36488936153508755</v>
      </c>
      <c r="CP89" s="152">
        <f t="shared" si="190"/>
        <v>0.36488936153508755</v>
      </c>
      <c r="CQ89" s="152">
        <f t="shared" si="191"/>
        <v>0.33996899187496493</v>
      </c>
      <c r="CR89" s="152">
        <f t="shared" si="192"/>
        <v>0.29150746508397046</v>
      </c>
      <c r="CS89" s="152">
        <f t="shared" si="193"/>
        <v>0.2430459382929761</v>
      </c>
      <c r="CT89" s="152">
        <f t="shared" si="194"/>
        <v>0.19458441150198169</v>
      </c>
      <c r="CU89" s="152">
        <f t="shared" si="195"/>
        <v>0.14612288471098736</v>
      </c>
      <c r="CV89" s="152">
        <f t="shared" si="196"/>
        <v>0.1178082671912026</v>
      </c>
      <c r="CW89" s="152">
        <f t="shared" si="197"/>
        <v>0.1178082671912026</v>
      </c>
      <c r="CX89" s="152">
        <f t="shared" si="198"/>
        <v>0.1178082671912026</v>
      </c>
      <c r="CY89" s="152">
        <f t="shared" si="199"/>
        <v>0.1178082671912026</v>
      </c>
      <c r="CZ89" s="152">
        <f t="shared" si="200"/>
        <v>0.1178082671912026</v>
      </c>
      <c r="DA89" s="152">
        <f t="shared" si="201"/>
        <v>0.1178082671912026</v>
      </c>
      <c r="DC89" s="154">
        <f t="shared" si="247"/>
        <v>0.12740416315415395</v>
      </c>
      <c r="DD89" s="154">
        <f t="shared" si="248"/>
        <v>0.12740416315415395</v>
      </c>
      <c r="DE89" s="154">
        <f t="shared" si="249"/>
        <v>0.12740416315415395</v>
      </c>
      <c r="DF89" s="154">
        <f t="shared" si="250"/>
        <v>0.12740416315415395</v>
      </c>
      <c r="DG89" s="154">
        <f t="shared" si="251"/>
        <v>-2.8313377880680667E-10</v>
      </c>
      <c r="DH89" s="154">
        <f t="shared" si="252"/>
        <v>-2.8313377880680667E-10</v>
      </c>
      <c r="DI89" s="154">
        <f t="shared" si="253"/>
        <v>-2.8313377880680667E-10</v>
      </c>
      <c r="DJ89" s="154">
        <f t="shared" si="254"/>
        <v>-2.8313377880680667E-10</v>
      </c>
      <c r="DK89" s="154">
        <f t="shared" si="255"/>
        <v>-3.0258672707144872E-10</v>
      </c>
      <c r="DL89" s="154">
        <f t="shared" si="256"/>
        <v>-3.4924969951653006E-10</v>
      </c>
      <c r="DM89" s="154">
        <f t="shared" si="257"/>
        <v>-4.1292893526697983E-10</v>
      </c>
      <c r="DN89" s="154">
        <f t="shared" si="258"/>
        <v>-5.0500778218368106E-10</v>
      </c>
      <c r="DO89" s="154">
        <f t="shared" si="259"/>
        <v>-6.4993694367005185E-10</v>
      </c>
      <c r="DP89" s="154">
        <f t="shared" si="260"/>
        <v>-7.8087027104510577E-10</v>
      </c>
      <c r="DQ89" s="154">
        <f t="shared" si="261"/>
        <v>-7.8087027104510577E-10</v>
      </c>
      <c r="DR89" s="154">
        <f t="shared" si="262"/>
        <v>-7.8087027104510577E-10</v>
      </c>
      <c r="DS89" s="154">
        <f t="shared" si="263"/>
        <v>-7.8087027104510577E-10</v>
      </c>
      <c r="DT89" s="154">
        <f t="shared" si="264"/>
        <v>-7.8087027104510577E-10</v>
      </c>
      <c r="DU89" s="154">
        <f t="shared" si="265"/>
        <v>-7.8087027104510577E-10</v>
      </c>
      <c r="DW89" s="155">
        <f t="shared" si="202"/>
        <v>-4.5913294184316361E-2</v>
      </c>
      <c r="DX89" s="155">
        <f t="shared" si="203"/>
        <v>8.4561768510563018E-2</v>
      </c>
      <c r="DY89" s="155">
        <f t="shared" si="204"/>
        <v>7.4247461112640217E-2</v>
      </c>
      <c r="DZ89" s="155">
        <f t="shared" si="205"/>
        <v>6.1204883749718914E-2</v>
      </c>
      <c r="EA89" s="156">
        <f t="shared" si="206"/>
        <v>-4.5913294184316361E-2</v>
      </c>
      <c r="EB89" s="156">
        <f t="shared" si="207"/>
        <v>8.4561768510563018E-2</v>
      </c>
      <c r="EC89" s="156">
        <f t="shared" si="208"/>
        <v>-9.1768800188114508E-2</v>
      </c>
      <c r="ED89" s="156">
        <f t="shared" si="209"/>
        <v>-2.8934591556189972E-2</v>
      </c>
      <c r="EE89" s="156">
        <f t="shared" si="210"/>
        <v>1.0892669042706315E-2</v>
      </c>
      <c r="EF89" s="156">
        <f t="shared" si="211"/>
        <v>-9.5603729203497578E-2</v>
      </c>
      <c r="EG89" s="156">
        <f t="shared" si="212"/>
        <v>9.5925638662130497E-2</v>
      </c>
      <c r="EH89" s="156">
        <f t="shared" si="213"/>
        <v>-7.5495114909511201E-3</v>
      </c>
      <c r="EI89" s="156">
        <f t="shared" si="214"/>
        <v>2.5714280445242689E-2</v>
      </c>
      <c r="EJ89" s="156">
        <f t="shared" si="215"/>
        <v>9.2722699797153446E-2</v>
      </c>
      <c r="EK89" s="156">
        <f t="shared" si="216"/>
        <v>-8.6112606624955526E-2</v>
      </c>
      <c r="EL89" s="156">
        <f t="shared" si="217"/>
        <v>4.2934161884742722E-2</v>
      </c>
      <c r="EM89" s="156">
        <f t="shared" si="218"/>
        <v>-5.8576400363969439E-2</v>
      </c>
      <c r="EN89" s="156">
        <f t="shared" si="219"/>
        <v>-7.6338251204030011E-2</v>
      </c>
      <c r="EO89" s="156">
        <f t="shared" si="220"/>
        <v>6.3758798412509032E-2</v>
      </c>
      <c r="EP89" s="156">
        <f t="shared" si="221"/>
        <v>-7.2066211926829229E-2</v>
      </c>
      <c r="EQ89" s="156">
        <f t="shared" si="222"/>
        <v>8.290790490698241E-2</v>
      </c>
      <c r="ER89" s="156">
        <f t="shared" si="223"/>
        <v>4.8836488207326993E-2</v>
      </c>
      <c r="ES89" s="156">
        <f t="shared" si="224"/>
        <v>-9.5165341327455702E-2</v>
      </c>
      <c r="ET89" s="156">
        <f t="shared" si="225"/>
        <v>-1.4222555555120177E-2</v>
      </c>
      <c r="EU89" s="156">
        <f t="shared" si="226"/>
        <v>-4.1971560223574688E-3</v>
      </c>
      <c r="EV89" s="156">
        <f t="shared" si="227"/>
        <v>-9.6130677506265486E-2</v>
      </c>
      <c r="EW89" s="156">
        <f t="shared" si="228"/>
        <v>9.356363107932647E-2</v>
      </c>
      <c r="EX89" s="156">
        <f t="shared" si="229"/>
        <v>-2.246264044455417E-2</v>
      </c>
      <c r="EY89" s="156">
        <f t="shared" si="230"/>
        <v>3.9902720922413121E-2</v>
      </c>
      <c r="EZ89" s="156">
        <f t="shared" si="231"/>
        <v>8.7558529792805678E-2</v>
      </c>
    </row>
    <row r="90" spans="3:156" ht="20.25" customHeight="1" x14ac:dyDescent="0.2">
      <c r="C90" s="111"/>
      <c r="D90" s="213"/>
      <c r="G90" s="111"/>
      <c r="H90" s="213"/>
      <c r="K90" s="111"/>
      <c r="L90" s="111"/>
      <c r="O90" s="158">
        <v>80</v>
      </c>
      <c r="P90" s="158">
        <f t="shared" si="232"/>
        <v>-2.4434609527920612</v>
      </c>
      <c r="Q90" s="147">
        <f t="shared" si="233"/>
        <v>0.69813170079773179</v>
      </c>
      <c r="R90" s="147">
        <f t="shared" si="137"/>
        <v>209.07895972914008</v>
      </c>
      <c r="S90" s="147">
        <f t="shared" si="138"/>
        <v>181.80779106881747</v>
      </c>
      <c r="T90" s="147">
        <f t="shared" si="139"/>
        <v>227.25973883602182</v>
      </c>
      <c r="U90" s="147">
        <f t="shared" si="140"/>
        <v>1</v>
      </c>
      <c r="V90" s="147">
        <f t="shared" si="141"/>
        <v>0</v>
      </c>
      <c r="W90" s="147">
        <f t="shared" si="142"/>
        <v>6.887350127748422E-2</v>
      </c>
      <c r="X90" s="147">
        <f t="shared" si="143"/>
        <v>7.9204526469106848E-2</v>
      </c>
      <c r="Y90" s="147">
        <f t="shared" si="144"/>
        <v>6.3363621175285476E-2</v>
      </c>
      <c r="Z90" s="147">
        <f t="shared" si="145"/>
        <v>9.1838069340785875</v>
      </c>
      <c r="AA90" s="147">
        <f t="shared" si="146"/>
        <v>9.1838069340785875</v>
      </c>
      <c r="AB90" s="147">
        <f t="shared" si="147"/>
        <v>8.9989948912252782</v>
      </c>
      <c r="AC90" s="147">
        <f t="shared" si="148"/>
        <v>8.5530053384711309</v>
      </c>
      <c r="AD90" s="147">
        <f t="shared" si="149"/>
        <v>114.41564689237794</v>
      </c>
      <c r="AE90" s="147">
        <f t="shared" si="150"/>
        <v>151.62195887516492</v>
      </c>
      <c r="AF90" s="147">
        <f t="shared" si="151"/>
        <v>3.1221228833877221</v>
      </c>
      <c r="AG90" s="147">
        <f t="shared" si="152"/>
        <v>3.563805645287049</v>
      </c>
      <c r="AH90" s="147">
        <f t="shared" si="153"/>
        <v>2.7097469508853953</v>
      </c>
      <c r="AI90" s="147">
        <f t="shared" si="154"/>
        <v>12.305929817466311</v>
      </c>
      <c r="AJ90" s="147">
        <f t="shared" si="155"/>
        <v>13.105929817466311</v>
      </c>
      <c r="AK90" s="147">
        <f t="shared" si="156"/>
        <v>13.362800536512328</v>
      </c>
      <c r="AL90" s="147">
        <f t="shared" si="157"/>
        <v>12.062752289356528</v>
      </c>
      <c r="AM90" s="147">
        <f t="shared" si="234"/>
        <v>76.301339464468754</v>
      </c>
      <c r="AN90" s="147">
        <f t="shared" ref="AN90:AN153" si="266">1000/AK90</f>
        <v>74.834612495158794</v>
      </c>
      <c r="AO90" s="147">
        <f t="shared" ref="AO90:AO153" si="267">1000/AL90</f>
        <v>82.899820539491799</v>
      </c>
      <c r="AP90" s="147">
        <f t="shared" si="158"/>
        <v>4.5742008502320353</v>
      </c>
      <c r="AQ90" s="147">
        <f t="shared" si="159"/>
        <v>0.25985149832514798</v>
      </c>
      <c r="AR90" s="147">
        <f t="shared" si="160"/>
        <v>0.25792379130875498</v>
      </c>
      <c r="AS90" s="147">
        <f t="shared" si="161"/>
        <v>0.24514110638439632</v>
      </c>
      <c r="AT90" s="147">
        <f t="shared" si="162"/>
        <v>2.2174894041027401E-2</v>
      </c>
      <c r="AU90" s="147">
        <f t="shared" si="163"/>
        <v>8.987837594201295E-2</v>
      </c>
      <c r="AV90" s="147">
        <f t="shared" si="164"/>
        <v>8.6847620871044098E-2</v>
      </c>
      <c r="AW90" s="147">
        <f t="shared" si="165"/>
        <v>8.6907744211623214E-2</v>
      </c>
      <c r="AX90" s="147">
        <f t="shared" si="235"/>
        <v>3.0951192342046744E-2</v>
      </c>
      <c r="AY90" s="147">
        <f t="shared" si="236"/>
        <v>3.4393623589920284E-2</v>
      </c>
      <c r="AZ90" s="147">
        <f t="shared" si="237"/>
        <v>2.753394704738751E-2</v>
      </c>
      <c r="BA90" s="147">
        <f t="shared" si="238"/>
        <v>7.6902248745440785E-2</v>
      </c>
      <c r="BB90" s="147">
        <f t="shared" si="239"/>
        <v>0.12220220332210281</v>
      </c>
      <c r="BC90" s="147">
        <f t="shared" si="166"/>
        <v>1.7221435678193935E-2</v>
      </c>
      <c r="BD90" s="147">
        <f t="shared" si="167"/>
        <v>1.4975161459299073E-2</v>
      </c>
      <c r="BE90" s="147">
        <f t="shared" si="168"/>
        <v>1.8718951824123843E-2</v>
      </c>
      <c r="BF90" s="147">
        <f t="shared" si="169"/>
        <v>0</v>
      </c>
      <c r="BG90" s="147">
        <f t="shared" si="170"/>
        <v>0</v>
      </c>
      <c r="BH90" s="147">
        <f t="shared" si="171"/>
        <v>0</v>
      </c>
      <c r="BI90" s="147">
        <f t="shared" si="240"/>
        <v>4.8172628020240679E-2</v>
      </c>
      <c r="BJ90" s="147">
        <f t="shared" si="241"/>
        <v>4.9368785049219356E-2</v>
      </c>
      <c r="BK90" s="147">
        <f t="shared" si="242"/>
        <v>4.625289887151135E-2</v>
      </c>
      <c r="BL90" s="147">
        <f t="shared" si="172"/>
        <v>10.071882953890746</v>
      </c>
      <c r="BM90" s="147">
        <f t="shared" si="173"/>
        <v>8.9756297575498323</v>
      </c>
      <c r="BN90" s="147">
        <f t="shared" si="174"/>
        <v>10.511421717948599</v>
      </c>
      <c r="BO90" s="150">
        <f t="shared" si="243"/>
        <v>2.3206020903764773E-3</v>
      </c>
      <c r="BP90" s="150">
        <f t="shared" si="243"/>
        <v>2.4372769372360244E-3</v>
      </c>
      <c r="BQ90" s="150">
        <f t="shared" si="243"/>
        <v>2.1393306540182558E-3</v>
      </c>
      <c r="BR90" s="147">
        <f t="shared" si="175"/>
        <v>0</v>
      </c>
      <c r="BS90" s="147">
        <f t="shared" si="176"/>
        <v>0</v>
      </c>
      <c r="BT90" s="147">
        <f t="shared" si="177"/>
        <v>0</v>
      </c>
      <c r="BU90" s="147">
        <f t="shared" si="178"/>
        <v>0.37453097976539573</v>
      </c>
      <c r="BV90" s="147">
        <f t="shared" si="179"/>
        <v>0.12484365992179859</v>
      </c>
      <c r="BW90" s="147">
        <f t="shared" si="180"/>
        <v>2.5</v>
      </c>
      <c r="CA90" s="150">
        <f t="shared" si="181"/>
        <v>0</v>
      </c>
      <c r="CB90" s="150">
        <f t="shared" si="244"/>
        <v>0</v>
      </c>
      <c r="CC90" s="150">
        <f t="shared" si="245"/>
        <v>0</v>
      </c>
      <c r="CD90" s="150">
        <f t="shared" si="246"/>
        <v>0</v>
      </c>
      <c r="CE90" s="150">
        <f t="shared" si="182"/>
        <v>0</v>
      </c>
      <c r="CI90" s="152">
        <f t="shared" si="183"/>
        <v>0.36879869978465585</v>
      </c>
      <c r="CJ90" s="152">
        <f t="shared" si="184"/>
        <v>0.36879869978465585</v>
      </c>
      <c r="CK90" s="152">
        <f t="shared" si="185"/>
        <v>0.36879869978465585</v>
      </c>
      <c r="CL90" s="152">
        <f t="shared" si="186"/>
        <v>0.36879869978465585</v>
      </c>
      <c r="CM90" s="152">
        <f t="shared" si="187"/>
        <v>0.36879869978465585</v>
      </c>
      <c r="CN90" s="152">
        <f t="shared" si="188"/>
        <v>0.36879869978465585</v>
      </c>
      <c r="CO90" s="152">
        <f t="shared" si="189"/>
        <v>0.36879869978465585</v>
      </c>
      <c r="CP90" s="152">
        <f t="shared" si="190"/>
        <v>0.36879869978465585</v>
      </c>
      <c r="CQ90" s="152">
        <f t="shared" si="191"/>
        <v>0.34361546864157383</v>
      </c>
      <c r="CR90" s="152">
        <f t="shared" si="192"/>
        <v>0.29464276689721824</v>
      </c>
      <c r="CS90" s="152">
        <f t="shared" si="193"/>
        <v>0.24567006515286258</v>
      </c>
      <c r="CT90" s="152">
        <f t="shared" si="194"/>
        <v>0.19669736340850694</v>
      </c>
      <c r="CU90" s="152">
        <f t="shared" si="195"/>
        <v>0.14772466166415141</v>
      </c>
      <c r="CV90" s="152">
        <f t="shared" si="196"/>
        <v>0.11911137994105872</v>
      </c>
      <c r="CW90" s="152">
        <f t="shared" si="197"/>
        <v>0.11911137994105872</v>
      </c>
      <c r="CX90" s="152">
        <f t="shared" si="198"/>
        <v>0.11911137994105872</v>
      </c>
      <c r="CY90" s="152">
        <f t="shared" si="199"/>
        <v>0.11911137994105872</v>
      </c>
      <c r="CZ90" s="152">
        <f t="shared" si="200"/>
        <v>0.11911137994105872</v>
      </c>
      <c r="DA90" s="152">
        <f t="shared" si="201"/>
        <v>0.11911137994105872</v>
      </c>
      <c r="DC90" s="154">
        <f t="shared" si="247"/>
        <v>0.12918225341128126</v>
      </c>
      <c r="DD90" s="154">
        <f t="shared" si="248"/>
        <v>0.12918225341128126</v>
      </c>
      <c r="DE90" s="154">
        <f t="shared" si="249"/>
        <v>0.12918225341128126</v>
      </c>
      <c r="DF90" s="154">
        <f t="shared" si="250"/>
        <v>0.12918225341128126</v>
      </c>
      <c r="DG90" s="154">
        <f t="shared" si="251"/>
        <v>0.12918225341128126</v>
      </c>
      <c r="DH90" s="154">
        <f t="shared" si="252"/>
        <v>-2.8102964128177127E-10</v>
      </c>
      <c r="DI90" s="154">
        <f t="shared" si="253"/>
        <v>-2.8102964128177127E-10</v>
      </c>
      <c r="DJ90" s="154">
        <f t="shared" si="254"/>
        <v>-2.8102964128177127E-10</v>
      </c>
      <c r="DK90" s="154">
        <f t="shared" si="255"/>
        <v>-3.0034505594214021E-10</v>
      </c>
      <c r="DL90" s="154">
        <f t="shared" si="256"/>
        <v>-3.4668180592112503E-10</v>
      </c>
      <c r="DM90" s="154">
        <f t="shared" si="257"/>
        <v>-4.099242581799905E-10</v>
      </c>
      <c r="DN90" s="154">
        <f t="shared" si="258"/>
        <v>-5.0138867549795431E-10</v>
      </c>
      <c r="DO90" s="154">
        <f t="shared" si="259"/>
        <v>-6.453918343581464E-10</v>
      </c>
      <c r="DP90" s="154">
        <f t="shared" si="260"/>
        <v>-7.7553181000990322E-10</v>
      </c>
      <c r="DQ90" s="154">
        <f t="shared" si="261"/>
        <v>-7.7553181000990322E-10</v>
      </c>
      <c r="DR90" s="154">
        <f t="shared" si="262"/>
        <v>-7.7553181000990322E-10</v>
      </c>
      <c r="DS90" s="154">
        <f t="shared" si="263"/>
        <v>-7.7553181000990322E-10</v>
      </c>
      <c r="DT90" s="154">
        <f t="shared" si="264"/>
        <v>-7.7553181000990322E-10</v>
      </c>
      <c r="DU90" s="154">
        <f t="shared" si="265"/>
        <v>-7.7553181000990322E-10</v>
      </c>
      <c r="DW90" s="155">
        <f t="shared" si="202"/>
        <v>-4.8172628020240693E-2</v>
      </c>
      <c r="DX90" s="155">
        <f t="shared" si="203"/>
        <v>8.3437439265172983E-2</v>
      </c>
      <c r="DY90" s="155">
        <f t="shared" si="204"/>
        <v>7.38047480106859E-2</v>
      </c>
      <c r="DZ90" s="155">
        <f t="shared" si="205"/>
        <v>6.192953683489863E-2</v>
      </c>
      <c r="EA90" s="156">
        <f t="shared" si="206"/>
        <v>-4.8172628020240693E-2</v>
      </c>
      <c r="EB90" s="156">
        <f t="shared" si="207"/>
        <v>8.3437439265172983E-2</v>
      </c>
      <c r="EC90" s="156">
        <f t="shared" si="208"/>
        <v>-9.0534926148969297E-2</v>
      </c>
      <c r="ED90" s="156">
        <f t="shared" si="209"/>
        <v>-3.2952018279713682E-2</v>
      </c>
      <c r="EE90" s="156">
        <f t="shared" si="210"/>
        <v>1.6730178138283487E-2</v>
      </c>
      <c r="EF90" s="156">
        <f t="shared" si="211"/>
        <v>-9.4881555114612298E-2</v>
      </c>
      <c r="EG90" s="156">
        <f t="shared" si="212"/>
        <v>9.6345256040481358E-2</v>
      </c>
      <c r="EH90" s="156">
        <f t="shared" si="213"/>
        <v>2.9509310393942781E-17</v>
      </c>
      <c r="EI90" s="156">
        <f t="shared" si="214"/>
        <v>1.6730178138283262E-2</v>
      </c>
      <c r="EJ90" s="156">
        <f t="shared" si="215"/>
        <v>9.488155511461234E-2</v>
      </c>
      <c r="EK90" s="156">
        <f t="shared" si="216"/>
        <v>-9.0534926148969325E-2</v>
      </c>
      <c r="EL90" s="156">
        <f t="shared" si="217"/>
        <v>3.2952018279713613E-2</v>
      </c>
      <c r="EM90" s="156">
        <f t="shared" si="218"/>
        <v>-4.8172628020240665E-2</v>
      </c>
      <c r="EN90" s="156">
        <f t="shared" si="219"/>
        <v>-8.3437439265172997E-2</v>
      </c>
      <c r="EO90" s="156">
        <f t="shared" si="220"/>
        <v>7.3804748010686039E-2</v>
      </c>
      <c r="EP90" s="156">
        <f t="shared" si="221"/>
        <v>-6.1929536834898463E-2</v>
      </c>
      <c r="EQ90" s="156">
        <f t="shared" si="222"/>
        <v>7.3804748010685803E-2</v>
      </c>
      <c r="ER90" s="156">
        <f t="shared" si="223"/>
        <v>6.1929536834898748E-2</v>
      </c>
      <c r="ES90" s="156">
        <f t="shared" si="224"/>
        <v>-9.0534926148969297E-2</v>
      </c>
      <c r="ET90" s="156">
        <f t="shared" si="225"/>
        <v>-3.2952018279713724E-2</v>
      </c>
      <c r="EU90" s="156">
        <f t="shared" si="226"/>
        <v>1.6730178138283633E-2</v>
      </c>
      <c r="EV90" s="156">
        <f t="shared" si="227"/>
        <v>-9.488155511461227E-2</v>
      </c>
      <c r="EW90" s="156">
        <f t="shared" si="228"/>
        <v>9.6345256040481358E-2</v>
      </c>
      <c r="EX90" s="156">
        <f t="shared" si="229"/>
        <v>-8.2615623329449005E-17</v>
      </c>
      <c r="EY90" s="156">
        <f t="shared" si="230"/>
        <v>1.6730178138283289E-2</v>
      </c>
      <c r="EZ90" s="156">
        <f t="shared" si="231"/>
        <v>9.4881555114612326E-2</v>
      </c>
    </row>
    <row r="91" spans="3:156" ht="20.100000000000001" customHeight="1" x14ac:dyDescent="0.2">
      <c r="C91" s="111"/>
      <c r="D91" s="213"/>
      <c r="G91" s="111"/>
      <c r="H91" s="213"/>
      <c r="K91" s="111"/>
      <c r="L91" s="111"/>
      <c r="O91" s="158">
        <v>81</v>
      </c>
      <c r="P91" s="158">
        <f t="shared" si="232"/>
        <v>-2.4347343065320897</v>
      </c>
      <c r="Q91" s="147">
        <f t="shared" si="233"/>
        <v>0.70685834705770345</v>
      </c>
      <c r="R91" s="147">
        <f t="shared" si="137"/>
        <v>211.24539474121511</v>
      </c>
      <c r="S91" s="147">
        <f t="shared" si="138"/>
        <v>183.69164760105662</v>
      </c>
      <c r="T91" s="147">
        <f t="shared" si="139"/>
        <v>229.61455950132077</v>
      </c>
      <c r="U91" s="147">
        <f t="shared" si="140"/>
        <v>1</v>
      </c>
      <c r="V91" s="147">
        <f t="shared" si="141"/>
        <v>0</v>
      </c>
      <c r="W91" s="147">
        <f t="shared" si="142"/>
        <v>6.816716652043768E-2</v>
      </c>
      <c r="X91" s="147">
        <f t="shared" si="143"/>
        <v>7.8392241498503337E-2</v>
      </c>
      <c r="Y91" s="147">
        <f t="shared" si="144"/>
        <v>6.2713793198802659E-2</v>
      </c>
      <c r="Z91" s="147">
        <f t="shared" si="145"/>
        <v>9.3009670262270632</v>
      </c>
      <c r="AA91" s="147">
        <f t="shared" si="146"/>
        <v>9.3009670262270632</v>
      </c>
      <c r="AB91" s="147">
        <f t="shared" si="147"/>
        <v>9.1156769091292205</v>
      </c>
      <c r="AC91" s="147">
        <f t="shared" si="148"/>
        <v>8.6639046037889855</v>
      </c>
      <c r="AD91" s="147">
        <f t="shared" si="149"/>
        <v>116.23734083656085</v>
      </c>
      <c r="AE91" s="147">
        <f t="shared" si="150"/>
        <v>153.96780973747889</v>
      </c>
      <c r="AF91" s="147">
        <f t="shared" si="151"/>
        <v>3.1301704828344263</v>
      </c>
      <c r="AG91" s="147">
        <f t="shared" si="152"/>
        <v>3.5729917284139412</v>
      </c>
      <c r="AH91" s="147">
        <f t="shared" si="153"/>
        <v>2.7167316080808837</v>
      </c>
      <c r="AI91" s="147">
        <f t="shared" si="154"/>
        <v>12.43113750906149</v>
      </c>
      <c r="AJ91" s="147">
        <f t="shared" si="155"/>
        <v>13.23113750906149</v>
      </c>
      <c r="AK91" s="147">
        <f t="shared" si="156"/>
        <v>13.488668637543162</v>
      </c>
      <c r="AL91" s="147">
        <f t="shared" si="157"/>
        <v>12.180636211869871</v>
      </c>
      <c r="AM91" s="147">
        <f t="shared" si="234"/>
        <v>75.579291600222504</v>
      </c>
      <c r="AN91" s="147">
        <f t="shared" si="266"/>
        <v>74.13630113328523</v>
      </c>
      <c r="AO91" s="147">
        <f t="shared" si="267"/>
        <v>82.097517946190123</v>
      </c>
      <c r="AP91" s="147">
        <f t="shared" si="158"/>
        <v>4.6482145239313359</v>
      </c>
      <c r="AQ91" s="147">
        <f t="shared" si="159"/>
        <v>0.2632207631759933</v>
      </c>
      <c r="AR91" s="147">
        <f t="shared" si="160"/>
        <v>0.26126806128547048</v>
      </c>
      <c r="AS91" s="147">
        <f t="shared" si="161"/>
        <v>0.24831963457669781</v>
      </c>
      <c r="AT91" s="147">
        <f t="shared" si="162"/>
        <v>2.2753666615956122E-2</v>
      </c>
      <c r="AU91" s="147">
        <f t="shared" si="163"/>
        <v>9.1351505404759281E-2</v>
      </c>
      <c r="AV91" s="147">
        <f t="shared" si="164"/>
        <v>8.8282813025616899E-2</v>
      </c>
      <c r="AW91" s="147">
        <f t="shared" si="165"/>
        <v>8.8313023109832536E-2</v>
      </c>
      <c r="AX91" s="147">
        <f t="shared" si="235"/>
        <v>3.1135866542025221E-2</v>
      </c>
      <c r="AY91" s="147">
        <f t="shared" si="236"/>
        <v>3.4603438150800442E-2</v>
      </c>
      <c r="AZ91" s="147">
        <f t="shared" si="237"/>
        <v>2.7692223477793525E-2</v>
      </c>
      <c r="BA91" s="147">
        <f t="shared" si="238"/>
        <v>7.7634928562992034E-2</v>
      </c>
      <c r="BB91" s="147">
        <f t="shared" si="239"/>
        <v>0.12400397710909808</v>
      </c>
      <c r="BC91" s="147">
        <f t="shared" si="166"/>
        <v>1.7094677134629369E-2</v>
      </c>
      <c r="BD91" s="147">
        <f t="shared" si="167"/>
        <v>1.4864936638808147E-2</v>
      </c>
      <c r="BE91" s="147">
        <f t="shared" si="168"/>
        <v>1.8581170798510186E-2</v>
      </c>
      <c r="BF91" s="147">
        <f t="shared" si="169"/>
        <v>0</v>
      </c>
      <c r="BG91" s="147">
        <f t="shared" si="170"/>
        <v>0</v>
      </c>
      <c r="BH91" s="147">
        <f t="shared" si="171"/>
        <v>0</v>
      </c>
      <c r="BI91" s="147">
        <f t="shared" si="240"/>
        <v>4.8230543676654594E-2</v>
      </c>
      <c r="BJ91" s="147">
        <f t="shared" si="241"/>
        <v>4.9468374789608589E-2</v>
      </c>
      <c r="BK91" s="147">
        <f t="shared" si="242"/>
        <v>4.6273394276303711E-2</v>
      </c>
      <c r="BL91" s="147">
        <f t="shared" si="172"/>
        <v>10.188480237558316</v>
      </c>
      <c r="BM91" s="147">
        <f t="shared" si="173"/>
        <v>9.0869272692497738</v>
      </c>
      <c r="BN91" s="147">
        <f t="shared" si="174"/>
        <v>10.625045043384414</v>
      </c>
      <c r="BO91" s="150">
        <f t="shared" si="243"/>
        <v>2.3261853433456867E-3</v>
      </c>
      <c r="BP91" s="150">
        <f t="shared" si="243"/>
        <v>2.4471201043251827E-3</v>
      </c>
      <c r="BQ91" s="150">
        <f t="shared" si="243"/>
        <v>2.1412270178502572E-3</v>
      </c>
      <c r="BR91" s="147">
        <f t="shared" si="175"/>
        <v>0</v>
      </c>
      <c r="BS91" s="147">
        <f t="shared" si="176"/>
        <v>0</v>
      </c>
      <c r="BT91" s="147">
        <f t="shared" si="177"/>
        <v>0</v>
      </c>
      <c r="BU91" s="147">
        <f t="shared" si="178"/>
        <v>0.37841179603079933</v>
      </c>
      <c r="BV91" s="147">
        <f t="shared" si="179"/>
        <v>0.12613726534359979</v>
      </c>
      <c r="BW91" s="147">
        <f t="shared" si="180"/>
        <v>2.5</v>
      </c>
      <c r="CA91" s="150">
        <f t="shared" si="181"/>
        <v>0</v>
      </c>
      <c r="CB91" s="150">
        <f t="shared" si="244"/>
        <v>0</v>
      </c>
      <c r="CC91" s="150">
        <f t="shared" si="245"/>
        <v>0</v>
      </c>
      <c r="CD91" s="150">
        <f t="shared" si="246"/>
        <v>0</v>
      </c>
      <c r="CE91" s="150">
        <f t="shared" si="182"/>
        <v>0</v>
      </c>
      <c r="CI91" s="152">
        <f t="shared" si="183"/>
        <v>0.37267951605005956</v>
      </c>
      <c r="CJ91" s="152">
        <f t="shared" si="184"/>
        <v>0.37267951605005956</v>
      </c>
      <c r="CK91" s="152">
        <f t="shared" si="185"/>
        <v>0.37267951605005956</v>
      </c>
      <c r="CL91" s="152">
        <f t="shared" si="186"/>
        <v>0.37267951605005956</v>
      </c>
      <c r="CM91" s="152">
        <f t="shared" si="187"/>
        <v>0.37267951605005956</v>
      </c>
      <c r="CN91" s="152">
        <f t="shared" si="188"/>
        <v>0.37267951605005956</v>
      </c>
      <c r="CO91" s="152">
        <f t="shared" si="189"/>
        <v>0.37267951605005956</v>
      </c>
      <c r="CP91" s="152">
        <f t="shared" si="190"/>
        <v>0.37267951605005956</v>
      </c>
      <c r="CQ91" s="152">
        <f t="shared" si="191"/>
        <v>0.3472353412245705</v>
      </c>
      <c r="CR91" s="152">
        <f t="shared" si="192"/>
        <v>0.29775519398769695</v>
      </c>
      <c r="CS91" s="152">
        <f t="shared" si="193"/>
        <v>0.2482750467508234</v>
      </c>
      <c r="CT91" s="152">
        <f t="shared" si="194"/>
        <v>0.19879489951394991</v>
      </c>
      <c r="CU91" s="152">
        <f t="shared" si="195"/>
        <v>0.14931475227707644</v>
      </c>
      <c r="CV91" s="152">
        <f t="shared" si="196"/>
        <v>0.12040498536285993</v>
      </c>
      <c r="CW91" s="152">
        <f t="shared" si="197"/>
        <v>0.12040498536285993</v>
      </c>
      <c r="CX91" s="152">
        <f t="shared" si="198"/>
        <v>0.12040498536285993</v>
      </c>
      <c r="CY91" s="152">
        <f t="shared" si="199"/>
        <v>0.12040498536285993</v>
      </c>
      <c r="CZ91" s="152">
        <f t="shared" si="200"/>
        <v>0.12040498536285993</v>
      </c>
      <c r="DA91" s="152">
        <f t="shared" si="201"/>
        <v>0.12040498536285993</v>
      </c>
      <c r="DC91" s="154">
        <f t="shared" si="247"/>
        <v>0.13094994592163625</v>
      </c>
      <c r="DD91" s="154">
        <f t="shared" si="248"/>
        <v>0.13094994592163625</v>
      </c>
      <c r="DE91" s="154">
        <f t="shared" si="249"/>
        <v>0.13094994592163625</v>
      </c>
      <c r="DF91" s="154">
        <f t="shared" si="250"/>
        <v>0.13094994592163625</v>
      </c>
      <c r="DG91" s="154">
        <f t="shared" si="251"/>
        <v>0.13094994592163625</v>
      </c>
      <c r="DH91" s="154">
        <f t="shared" si="252"/>
        <v>-2.7897157064848782E-10</v>
      </c>
      <c r="DI91" s="154">
        <f t="shared" si="253"/>
        <v>-2.7897157064848782E-10</v>
      </c>
      <c r="DJ91" s="154">
        <f t="shared" si="254"/>
        <v>-2.7897157064848782E-10</v>
      </c>
      <c r="DK91" s="154">
        <f t="shared" si="255"/>
        <v>-2.9815236133434094E-10</v>
      </c>
      <c r="DL91" s="154">
        <f t="shared" si="256"/>
        <v>-3.4416973739177167E-10</v>
      </c>
      <c r="DM91" s="154">
        <f t="shared" si="257"/>
        <v>-4.0698445632397502E-10</v>
      </c>
      <c r="DN91" s="154">
        <f t="shared" si="258"/>
        <v>-4.9784693453294207E-10</v>
      </c>
      <c r="DO91" s="154">
        <f t="shared" si="259"/>
        <v>-6.4094235140377811E-10</v>
      </c>
      <c r="DP91" s="154">
        <f t="shared" si="260"/>
        <v>-7.7030403765602866E-10</v>
      </c>
      <c r="DQ91" s="154">
        <f t="shared" si="261"/>
        <v>-7.7030403765602866E-10</v>
      </c>
      <c r="DR91" s="154">
        <f t="shared" si="262"/>
        <v>-7.7030403765602866E-10</v>
      </c>
      <c r="DS91" s="154">
        <f t="shared" si="263"/>
        <v>-7.7030403765602866E-10</v>
      </c>
      <c r="DT91" s="154">
        <f t="shared" si="264"/>
        <v>-7.7030403765602866E-10</v>
      </c>
      <c r="DU91" s="154">
        <f t="shared" si="265"/>
        <v>-7.7030403765602866E-10</v>
      </c>
      <c r="DW91" s="155">
        <f t="shared" si="202"/>
        <v>-5.040077969304381E-2</v>
      </c>
      <c r="DX91" s="155">
        <f t="shared" si="203"/>
        <v>8.2246597374699998E-2</v>
      </c>
      <c r="DY91" s="155">
        <f t="shared" si="204"/>
        <v>7.3349586271722E-2</v>
      </c>
      <c r="DZ91" s="155">
        <f t="shared" si="205"/>
        <v>6.2646464921414013E-2</v>
      </c>
      <c r="EA91" s="156">
        <f t="shared" si="206"/>
        <v>-5.040077969304381E-2</v>
      </c>
      <c r="EB91" s="156">
        <f t="shared" si="207"/>
        <v>8.2246597374699998E-2</v>
      </c>
      <c r="EC91" s="156">
        <f t="shared" si="208"/>
        <v>-8.9118424289505671E-2</v>
      </c>
      <c r="ED91" s="156">
        <f t="shared" si="209"/>
        <v>-3.6914059998033155E-2</v>
      </c>
      <c r="EE91" s="156">
        <f t="shared" si="210"/>
        <v>2.2518393635129516E-2</v>
      </c>
      <c r="EF91" s="156">
        <f t="shared" si="211"/>
        <v>-9.3795859831210582E-2</v>
      </c>
      <c r="EG91" s="156">
        <f t="shared" si="212"/>
        <v>9.6163730013259341E-2</v>
      </c>
      <c r="EH91" s="156">
        <f t="shared" si="213"/>
        <v>7.5682496866653704E-3</v>
      </c>
      <c r="EI91" s="156">
        <f t="shared" si="214"/>
        <v>7.5682496866652203E-3</v>
      </c>
      <c r="EJ91" s="156">
        <f t="shared" si="215"/>
        <v>9.6163730013259355E-2</v>
      </c>
      <c r="EK91" s="156">
        <f t="shared" si="216"/>
        <v>-9.3795859831210582E-2</v>
      </c>
      <c r="EL91" s="156">
        <f t="shared" si="217"/>
        <v>2.251839363512954E-2</v>
      </c>
      <c r="EM91" s="156">
        <f t="shared" si="218"/>
        <v>-3.6914059998032947E-2</v>
      </c>
      <c r="EN91" s="156">
        <f t="shared" si="219"/>
        <v>-8.9118424289505754E-2</v>
      </c>
      <c r="EO91" s="156">
        <f t="shared" si="220"/>
        <v>8.2246597374699942E-2</v>
      </c>
      <c r="EP91" s="156">
        <f t="shared" si="221"/>
        <v>-5.0400779693043879E-2</v>
      </c>
      <c r="EQ91" s="156">
        <f t="shared" si="222"/>
        <v>6.2646464921414069E-2</v>
      </c>
      <c r="ER91" s="156">
        <f t="shared" si="223"/>
        <v>7.3349586271721973E-2</v>
      </c>
      <c r="ES91" s="156">
        <f t="shared" si="224"/>
        <v>-8.224659737469997E-2</v>
      </c>
      <c r="ET91" s="156">
        <f t="shared" si="225"/>
        <v>-5.0400779693043844E-2</v>
      </c>
      <c r="EU91" s="156">
        <f t="shared" si="226"/>
        <v>3.6914059998033225E-2</v>
      </c>
      <c r="EV91" s="156">
        <f t="shared" si="227"/>
        <v>-8.9118424289505643E-2</v>
      </c>
      <c r="EW91" s="156">
        <f t="shared" si="228"/>
        <v>9.3795859831210526E-2</v>
      </c>
      <c r="EX91" s="156">
        <f t="shared" si="229"/>
        <v>2.2518393635129749E-2</v>
      </c>
      <c r="EY91" s="156">
        <f t="shared" si="230"/>
        <v>-7.5682496866650937E-3</v>
      </c>
      <c r="EZ91" s="156">
        <f t="shared" si="231"/>
        <v>9.6163730013259369E-2</v>
      </c>
    </row>
    <row r="92" spans="3:156" ht="20.100000000000001" customHeight="1" x14ac:dyDescent="0.2">
      <c r="C92" s="111"/>
      <c r="D92" s="213"/>
      <c r="G92" s="111"/>
      <c r="H92" s="213"/>
      <c r="K92" s="111"/>
      <c r="L92" s="111"/>
      <c r="O92" s="158">
        <v>82</v>
      </c>
      <c r="P92" s="158">
        <f t="shared" si="232"/>
        <v>-2.4260076602721181</v>
      </c>
      <c r="Q92" s="147">
        <f t="shared" si="233"/>
        <v>0.715584993317675</v>
      </c>
      <c r="R92" s="147">
        <f t="shared" si="137"/>
        <v>213.39574259861072</v>
      </c>
      <c r="S92" s="147">
        <f t="shared" si="138"/>
        <v>185.56151530313977</v>
      </c>
      <c r="T92" s="147">
        <f t="shared" si="139"/>
        <v>231.95189412892469</v>
      </c>
      <c r="U92" s="147">
        <f t="shared" si="140"/>
        <v>1</v>
      </c>
      <c r="V92" s="147">
        <f t="shared" si="141"/>
        <v>0</v>
      </c>
      <c r="W92" s="147">
        <f t="shared" si="142"/>
        <v>6.7480259093480849E-2</v>
      </c>
      <c r="X92" s="147">
        <f t="shared" si="143"/>
        <v>7.760229795750298E-2</v>
      </c>
      <c r="Y92" s="147">
        <f t="shared" si="144"/>
        <v>6.2081838366002388E-2</v>
      </c>
      <c r="Z92" s="147">
        <f t="shared" si="145"/>
        <v>9.4177134332914196</v>
      </c>
      <c r="AA92" s="147">
        <f t="shared" si="146"/>
        <v>9.4177134332914196</v>
      </c>
      <c r="AB92" s="147">
        <f t="shared" si="147"/>
        <v>9.2319678497310189</v>
      </c>
      <c r="AC92" s="147">
        <f t="shared" si="148"/>
        <v>8.7744321735682345</v>
      </c>
      <c r="AD92" s="147">
        <f t="shared" si="149"/>
        <v>118.05519325449107</v>
      </c>
      <c r="AE92" s="147">
        <f t="shared" si="150"/>
        <v>156.30801211555411</v>
      </c>
      <c r="AF92" s="147">
        <f t="shared" si="151"/>
        <v>3.1381583237486215</v>
      </c>
      <c r="AG92" s="147">
        <f t="shared" si="152"/>
        <v>3.5821095990445726</v>
      </c>
      <c r="AH92" s="147">
        <f t="shared" si="153"/>
        <v>2.7236643997645702</v>
      </c>
      <c r="AI92" s="147">
        <f t="shared" si="154"/>
        <v>12.555871757040041</v>
      </c>
      <c r="AJ92" s="147">
        <f t="shared" si="155"/>
        <v>13.355871757040042</v>
      </c>
      <c r="AK92" s="147">
        <f t="shared" si="156"/>
        <v>13.614077448775593</v>
      </c>
      <c r="AL92" s="147">
        <f t="shared" si="157"/>
        <v>12.298096573332806</v>
      </c>
      <c r="AM92" s="147">
        <f t="shared" si="234"/>
        <v>74.873435309296667</v>
      </c>
      <c r="AN92" s="147">
        <f t="shared" si="266"/>
        <v>73.453379691911252</v>
      </c>
      <c r="AO92" s="147">
        <f t="shared" si="267"/>
        <v>81.313396267223993</v>
      </c>
      <c r="AP92" s="147">
        <f t="shared" si="158"/>
        <v>4.7220853466727633</v>
      </c>
      <c r="AQ92" s="147">
        <f t="shared" si="159"/>
        <v>0.26657873542981497</v>
      </c>
      <c r="AR92" s="147">
        <f t="shared" si="160"/>
        <v>0.26460112243923595</v>
      </c>
      <c r="AS92" s="147">
        <f t="shared" si="161"/>
        <v>0.25148750945452492</v>
      </c>
      <c r="AT92" s="147">
        <f t="shared" si="162"/>
        <v>2.3337917998701187E-2</v>
      </c>
      <c r="AU92" s="147">
        <f t="shared" si="163"/>
        <v>9.2822095873829946E-2</v>
      </c>
      <c r="AV92" s="147">
        <f t="shared" si="164"/>
        <v>8.9715555600079294E-2</v>
      </c>
      <c r="AW92" s="147">
        <f t="shared" si="165"/>
        <v>8.9715512899747274E-2</v>
      </c>
      <c r="AX92" s="147">
        <f t="shared" si="235"/>
        <v>3.1318295531045773E-2</v>
      </c>
      <c r="AY92" s="147">
        <f t="shared" si="236"/>
        <v>3.4810666538877384E-2</v>
      </c>
      <c r="AZ92" s="147">
        <f t="shared" si="237"/>
        <v>2.7848519988533393E-2</v>
      </c>
      <c r="BA92" s="147">
        <f t="shared" si="238"/>
        <v>7.836215684901697E-2</v>
      </c>
      <c r="BB92" s="147">
        <f t="shared" si="239"/>
        <v>0.12580099845028817</v>
      </c>
      <c r="BC92" s="147">
        <f t="shared" si="166"/>
        <v>1.6966616765216273E-2</v>
      </c>
      <c r="BD92" s="147">
        <f t="shared" si="167"/>
        <v>1.4753579795840235E-2</v>
      </c>
      <c r="BE92" s="147">
        <f t="shared" si="168"/>
        <v>1.8441974744800298E-2</v>
      </c>
      <c r="BF92" s="147">
        <f t="shared" si="169"/>
        <v>0</v>
      </c>
      <c r="BG92" s="147">
        <f t="shared" si="170"/>
        <v>0</v>
      </c>
      <c r="BH92" s="147">
        <f t="shared" si="171"/>
        <v>0</v>
      </c>
      <c r="BI92" s="147">
        <f t="shared" si="240"/>
        <v>4.8284912296262042E-2</v>
      </c>
      <c r="BJ92" s="147">
        <f t="shared" si="241"/>
        <v>4.9564246334717621E-2</v>
      </c>
      <c r="BK92" s="147">
        <f t="shared" si="242"/>
        <v>4.6290494733333687E-2</v>
      </c>
      <c r="BL92" s="147">
        <f t="shared" si="172"/>
        <v>10.303794715769628</v>
      </c>
      <c r="BM92" s="147">
        <f t="shared" si="173"/>
        <v>9.1972166547282939</v>
      </c>
      <c r="BN92" s="147">
        <f t="shared" si="174"/>
        <v>10.737167933561761</v>
      </c>
      <c r="BO92" s="150">
        <f t="shared" si="243"/>
        <v>2.3314327554577173E-3</v>
      </c>
      <c r="BP92" s="150">
        <f t="shared" si="243"/>
        <v>2.456614514728569E-3</v>
      </c>
      <c r="BQ92" s="150">
        <f t="shared" si="243"/>
        <v>2.1428099026567938E-3</v>
      </c>
      <c r="BR92" s="147">
        <f t="shared" si="175"/>
        <v>0</v>
      </c>
      <c r="BS92" s="147">
        <f t="shared" si="176"/>
        <v>0</v>
      </c>
      <c r="BT92" s="147">
        <f t="shared" si="177"/>
        <v>0</v>
      </c>
      <c r="BU92" s="147">
        <f t="shared" si="178"/>
        <v>0.38226379477285427</v>
      </c>
      <c r="BV92" s="147">
        <f t="shared" si="179"/>
        <v>0.12742126492428477</v>
      </c>
      <c r="BW92" s="147">
        <f t="shared" si="180"/>
        <v>2.5</v>
      </c>
      <c r="CA92" s="150">
        <f t="shared" si="181"/>
        <v>0</v>
      </c>
      <c r="CB92" s="150">
        <f t="shared" si="244"/>
        <v>0</v>
      </c>
      <c r="CC92" s="150">
        <f t="shared" si="245"/>
        <v>0</v>
      </c>
      <c r="CD92" s="150">
        <f t="shared" si="246"/>
        <v>0</v>
      </c>
      <c r="CE92" s="150">
        <f t="shared" si="182"/>
        <v>0</v>
      </c>
      <c r="CI92" s="152">
        <f t="shared" si="183"/>
        <v>0.37653151479211444</v>
      </c>
      <c r="CJ92" s="152">
        <f t="shared" si="184"/>
        <v>0.37653151479211444</v>
      </c>
      <c r="CK92" s="152">
        <f t="shared" si="185"/>
        <v>0.37653151479211444</v>
      </c>
      <c r="CL92" s="152">
        <f t="shared" si="186"/>
        <v>0.37653151479211444</v>
      </c>
      <c r="CM92" s="152">
        <f t="shared" si="187"/>
        <v>0.37653151479211444</v>
      </c>
      <c r="CN92" s="152">
        <f t="shared" si="188"/>
        <v>0.37653151479211444</v>
      </c>
      <c r="CO92" s="152">
        <f t="shared" si="189"/>
        <v>0.37653151479211444</v>
      </c>
      <c r="CP92" s="152">
        <f t="shared" si="190"/>
        <v>0.37653151479211444</v>
      </c>
      <c r="CQ92" s="152">
        <f t="shared" si="191"/>
        <v>0.35082833395664248</v>
      </c>
      <c r="CR92" s="152">
        <f t="shared" si="192"/>
        <v>0.30084450933203338</v>
      </c>
      <c r="CS92" s="152">
        <f t="shared" si="193"/>
        <v>0.25086068470742429</v>
      </c>
      <c r="CT92" s="152">
        <f t="shared" si="194"/>
        <v>0.20087686008281513</v>
      </c>
      <c r="CU92" s="152">
        <f t="shared" si="195"/>
        <v>0.15089303545820607</v>
      </c>
      <c r="CV92" s="152">
        <f t="shared" si="196"/>
        <v>0.1216889849435449</v>
      </c>
      <c r="CW92" s="152">
        <f t="shared" si="197"/>
        <v>0.1216889849435449</v>
      </c>
      <c r="CX92" s="152">
        <f t="shared" si="198"/>
        <v>0.1216889849435449</v>
      </c>
      <c r="CY92" s="152">
        <f t="shared" si="199"/>
        <v>0.1216889849435449</v>
      </c>
      <c r="CZ92" s="152">
        <f t="shared" si="200"/>
        <v>0.1216889849435449</v>
      </c>
      <c r="DA92" s="152">
        <f t="shared" si="201"/>
        <v>0.1216889849435449</v>
      </c>
      <c r="DC92" s="154">
        <f t="shared" si="247"/>
        <v>0.13270699391719182</v>
      </c>
      <c r="DD92" s="154">
        <f t="shared" si="248"/>
        <v>0.13270699391719182</v>
      </c>
      <c r="DE92" s="154">
        <f t="shared" si="249"/>
        <v>0.13270699391719182</v>
      </c>
      <c r="DF92" s="154">
        <f t="shared" si="250"/>
        <v>0.13270699391719182</v>
      </c>
      <c r="DG92" s="154">
        <f t="shared" si="251"/>
        <v>0.13270699391719182</v>
      </c>
      <c r="DH92" s="154">
        <f t="shared" si="252"/>
        <v>-2.7695838488311213E-10</v>
      </c>
      <c r="DI92" s="154">
        <f t="shared" si="253"/>
        <v>-2.7695838488311213E-10</v>
      </c>
      <c r="DJ92" s="154">
        <f t="shared" si="254"/>
        <v>-2.7695838488311213E-10</v>
      </c>
      <c r="DK92" s="154">
        <f t="shared" si="255"/>
        <v>-2.96007390547514E-10</v>
      </c>
      <c r="DL92" s="154">
        <f t="shared" si="256"/>
        <v>-3.4171207696008857E-10</v>
      </c>
      <c r="DM92" s="154">
        <f t="shared" si="257"/>
        <v>-4.0410790034851938E-10</v>
      </c>
      <c r="DN92" s="154">
        <f t="shared" si="258"/>
        <v>-4.9438064623277258E-10</v>
      </c>
      <c r="DO92" s="154">
        <f t="shared" si="259"/>
        <v>-6.365861888962392E-10</v>
      </c>
      <c r="DP92" s="154">
        <f t="shared" si="260"/>
        <v>-7.6518434664698862E-10</v>
      </c>
      <c r="DQ92" s="154">
        <f t="shared" si="261"/>
        <v>-7.6518434664698862E-10</v>
      </c>
      <c r="DR92" s="154">
        <f t="shared" si="262"/>
        <v>-7.6518434664698862E-10</v>
      </c>
      <c r="DS92" s="154">
        <f t="shared" si="263"/>
        <v>-7.6518434664698862E-10</v>
      </c>
      <c r="DT92" s="154">
        <f t="shared" si="264"/>
        <v>-7.6518434664698862E-10</v>
      </c>
      <c r="DU92" s="154">
        <f t="shared" si="265"/>
        <v>-7.6518434664698862E-10</v>
      </c>
      <c r="DW92" s="155">
        <f t="shared" si="202"/>
        <v>-5.2595696077642737E-2</v>
      </c>
      <c r="DX92" s="155">
        <f t="shared" si="203"/>
        <v>8.0990269637402162E-2</v>
      </c>
      <c r="DY92" s="155">
        <f t="shared" si="204"/>
        <v>7.2882171780410593E-2</v>
      </c>
      <c r="DZ92" s="155">
        <f t="shared" si="205"/>
        <v>6.3355505351954944E-2</v>
      </c>
      <c r="EA92" s="156">
        <f t="shared" si="206"/>
        <v>-5.2595696077642737E-2</v>
      </c>
      <c r="EB92" s="156">
        <f t="shared" si="207"/>
        <v>8.0990269637402162E-2</v>
      </c>
      <c r="EC92" s="156">
        <f t="shared" si="208"/>
        <v>-8.7521984020967974E-2</v>
      </c>
      <c r="ED92" s="156">
        <f t="shared" si="209"/>
        <v>-4.0812171405896748E-2</v>
      </c>
      <c r="EE92" s="156">
        <f t="shared" si="210"/>
        <v>2.8234284240891971E-2</v>
      </c>
      <c r="EF92" s="156">
        <f t="shared" si="211"/>
        <v>-9.2350182540346881E-2</v>
      </c>
      <c r="EG92" s="156">
        <f t="shared" si="212"/>
        <v>9.5380889803353658E-2</v>
      </c>
      <c r="EH92" s="156">
        <f t="shared" si="213"/>
        <v>1.5106848849160293E-2</v>
      </c>
      <c r="EI92" s="156">
        <f t="shared" si="214"/>
        <v>-1.6853758283659234E-3</v>
      </c>
      <c r="EJ92" s="156">
        <f t="shared" si="215"/>
        <v>9.6555116540492203E-2</v>
      </c>
      <c r="EK92" s="156">
        <f t="shared" si="216"/>
        <v>-9.5850007763987249E-2</v>
      </c>
      <c r="EL92" s="156">
        <f t="shared" si="217"/>
        <v>1.176890111584134E-2</v>
      </c>
      <c r="EM92" s="156">
        <f t="shared" si="218"/>
        <v>-2.4994109786755019E-2</v>
      </c>
      <c r="EN92" s="156">
        <f t="shared" si="219"/>
        <v>-9.3279287614124212E-2</v>
      </c>
      <c r="EO92" s="156">
        <f t="shared" si="220"/>
        <v>8.889299223446917E-2</v>
      </c>
      <c r="EP92" s="156">
        <f t="shared" si="221"/>
        <v>-3.773283654104833E-2</v>
      </c>
      <c r="EQ92" s="156">
        <f t="shared" si="222"/>
        <v>4.9737136552535241E-2</v>
      </c>
      <c r="ER92" s="156">
        <f t="shared" si="223"/>
        <v>8.2776495875250308E-2</v>
      </c>
      <c r="ES92" s="156">
        <f t="shared" si="224"/>
        <v>-7.0626698680456595E-2</v>
      </c>
      <c r="ET92" s="156">
        <f t="shared" si="225"/>
        <v>-6.5860462003624456E-2</v>
      </c>
      <c r="EU92" s="156">
        <f t="shared" si="226"/>
        <v>5.5390175848825447E-2</v>
      </c>
      <c r="EV92" s="156">
        <f t="shared" si="227"/>
        <v>-7.9105369231595557E-2</v>
      </c>
      <c r="EW92" s="156">
        <f t="shared" si="228"/>
        <v>8.6044343751665475E-2</v>
      </c>
      <c r="EX92" s="156">
        <f t="shared" si="229"/>
        <v>4.3841782926519926E-2</v>
      </c>
      <c r="EY92" s="156">
        <f t="shared" si="230"/>
        <v>-3.1440059568839558E-2</v>
      </c>
      <c r="EZ92" s="156">
        <f t="shared" si="231"/>
        <v>9.1308562994599191E-2</v>
      </c>
    </row>
    <row r="93" spans="3:156" ht="20.100000000000001" customHeight="1" x14ac:dyDescent="0.2">
      <c r="C93" s="111"/>
      <c r="D93" s="213"/>
      <c r="G93" s="111"/>
      <c r="H93" s="213"/>
      <c r="K93" s="111"/>
      <c r="L93" s="111"/>
      <c r="O93" s="158">
        <v>83</v>
      </c>
      <c r="P93" s="158">
        <f t="shared" si="232"/>
        <v>-2.4172810140121466</v>
      </c>
      <c r="Q93" s="147">
        <f t="shared" si="233"/>
        <v>0.72431163957764677</v>
      </c>
      <c r="R93" s="147">
        <f t="shared" si="137"/>
        <v>215.52983954401233</v>
      </c>
      <c r="S93" s="147">
        <f t="shared" si="138"/>
        <v>187.41725177740204</v>
      </c>
      <c r="T93" s="147">
        <f t="shared" si="139"/>
        <v>234.27156472175255</v>
      </c>
      <c r="U93" s="147">
        <f t="shared" si="140"/>
        <v>1</v>
      </c>
      <c r="V93" s="147">
        <f t="shared" si="141"/>
        <v>0</v>
      </c>
      <c r="W93" s="147">
        <f t="shared" si="142"/>
        <v>6.6812094466666389E-2</v>
      </c>
      <c r="X93" s="147">
        <f t="shared" si="143"/>
        <v>7.6833908636666337E-2</v>
      </c>
      <c r="Y93" s="147">
        <f t="shared" si="144"/>
        <v>6.1467126909333071E-2</v>
      </c>
      <c r="Z93" s="147">
        <f t="shared" si="145"/>
        <v>9.5340264754488793</v>
      </c>
      <c r="AA93" s="147">
        <f t="shared" si="146"/>
        <v>9.5340264754488793</v>
      </c>
      <c r="AB93" s="147">
        <f t="shared" si="147"/>
        <v>9.3478481741693873</v>
      </c>
      <c r="AC93" s="147">
        <f t="shared" si="148"/>
        <v>8.8845694772921817</v>
      </c>
      <c r="AD93" s="147">
        <f t="shared" si="149"/>
        <v>119.8688214527768</v>
      </c>
      <c r="AE93" s="147">
        <f t="shared" si="150"/>
        <v>158.64209565601411</v>
      </c>
      <c r="AF93" s="147">
        <f t="shared" si="151"/>
        <v>3.1460857978252967</v>
      </c>
      <c r="AG93" s="147">
        <f t="shared" si="152"/>
        <v>3.5911585628177947</v>
      </c>
      <c r="AH93" s="147">
        <f t="shared" si="153"/>
        <v>2.7305447979775272</v>
      </c>
      <c r="AI93" s="147">
        <f t="shared" si="154"/>
        <v>12.680112273274176</v>
      </c>
      <c r="AJ93" s="147">
        <f t="shared" si="155"/>
        <v>13.480112273274177</v>
      </c>
      <c r="AK93" s="147">
        <f t="shared" si="156"/>
        <v>13.739006736987182</v>
      </c>
      <c r="AL93" s="147">
        <f t="shared" si="157"/>
        <v>12.41511427526971</v>
      </c>
      <c r="AM93" s="147">
        <f t="shared" si="234"/>
        <v>74.18335839699283</v>
      </c>
      <c r="AN93" s="147">
        <f t="shared" si="266"/>
        <v>72.785465437459223</v>
      </c>
      <c r="AO93" s="147">
        <f t="shared" si="267"/>
        <v>80.546983122978602</v>
      </c>
      <c r="AP93" s="147">
        <f t="shared" si="158"/>
        <v>4.795797224940709</v>
      </c>
      <c r="AQ93" s="147">
        <f t="shared" si="159"/>
        <v>0.26992485089000662</v>
      </c>
      <c r="AR93" s="147">
        <f t="shared" si="160"/>
        <v>0.26792241475893447</v>
      </c>
      <c r="AS93" s="147">
        <f t="shared" si="161"/>
        <v>0.25464419876087213</v>
      </c>
      <c r="AT93" s="147">
        <f t="shared" si="162"/>
        <v>2.3927473443419511E-2</v>
      </c>
      <c r="AU93" s="147">
        <f t="shared" si="163"/>
        <v>9.4289826077519234E-2</v>
      </c>
      <c r="AV93" s="147">
        <f t="shared" si="164"/>
        <v>9.1145527941346338E-2</v>
      </c>
      <c r="AW93" s="147">
        <f t="shared" si="165"/>
        <v>9.11149110289107E-2</v>
      </c>
      <c r="AX93" s="147">
        <f t="shared" si="235"/>
        <v>3.1498503968279537E-2</v>
      </c>
      <c r="AY93" s="147">
        <f t="shared" si="236"/>
        <v>3.5015335982845508E-2</v>
      </c>
      <c r="AZ93" s="147">
        <f t="shared" si="237"/>
        <v>2.80028591298065E-2</v>
      </c>
      <c r="BA93" s="147">
        <f t="shared" si="238"/>
        <v>7.9083893725247573E-2</v>
      </c>
      <c r="BB93" s="147">
        <f t="shared" si="239"/>
        <v>0.12759292050743201</v>
      </c>
      <c r="BC93" s="147">
        <f t="shared" si="166"/>
        <v>1.683726432224757E-2</v>
      </c>
      <c r="BD93" s="147">
        <f t="shared" si="167"/>
        <v>1.4641099410650062E-2</v>
      </c>
      <c r="BE93" s="147">
        <f t="shared" si="168"/>
        <v>1.8301374263312575E-2</v>
      </c>
      <c r="BF93" s="147">
        <f t="shared" si="169"/>
        <v>0</v>
      </c>
      <c r="BG93" s="147">
        <f t="shared" si="170"/>
        <v>0</v>
      </c>
      <c r="BH93" s="147">
        <f t="shared" si="171"/>
        <v>0</v>
      </c>
      <c r="BI93" s="147">
        <f t="shared" si="240"/>
        <v>4.8335768290527104E-2</v>
      </c>
      <c r="BJ93" s="147">
        <f t="shared" si="241"/>
        <v>4.9656435393495568E-2</v>
      </c>
      <c r="BK93" s="147">
        <f t="shared" si="242"/>
        <v>4.6304233393119079E-2</v>
      </c>
      <c r="BL93" s="147">
        <f t="shared" si="172"/>
        <v>10.417800383893866</v>
      </c>
      <c r="BM93" s="147">
        <f t="shared" si="173"/>
        <v>9.3064726545110563</v>
      </c>
      <c r="BN93" s="147">
        <f t="shared" si="174"/>
        <v>10.847765210247232</v>
      </c>
      <c r="BO93" s="150">
        <f t="shared" si="243"/>
        <v>2.3363464962355253E-3</v>
      </c>
      <c r="BP93" s="150">
        <f t="shared" si="243"/>
        <v>2.4657615759883992E-3</v>
      </c>
      <c r="BQ93" s="150">
        <f t="shared" si="243"/>
        <v>2.144082030124444E-3</v>
      </c>
      <c r="BR93" s="147">
        <f t="shared" si="175"/>
        <v>0</v>
      </c>
      <c r="BS93" s="147">
        <f t="shared" si="176"/>
        <v>0</v>
      </c>
      <c r="BT93" s="147">
        <f t="shared" si="177"/>
        <v>0</v>
      </c>
      <c r="BU93" s="147">
        <f t="shared" si="178"/>
        <v>0.38608668264694296</v>
      </c>
      <c r="BV93" s="147">
        <f t="shared" si="179"/>
        <v>0.12869556088231432</v>
      </c>
      <c r="BW93" s="147">
        <f t="shared" si="180"/>
        <v>2.5</v>
      </c>
      <c r="CA93" s="150">
        <f t="shared" si="181"/>
        <v>0</v>
      </c>
      <c r="CB93" s="150">
        <f t="shared" si="244"/>
        <v>0</v>
      </c>
      <c r="CC93" s="150">
        <f t="shared" si="245"/>
        <v>0</v>
      </c>
      <c r="CD93" s="150">
        <f t="shared" si="246"/>
        <v>0</v>
      </c>
      <c r="CE93" s="150">
        <f t="shared" si="182"/>
        <v>0</v>
      </c>
      <c r="CI93" s="152">
        <f t="shared" si="183"/>
        <v>0.38035440266620318</v>
      </c>
      <c r="CJ93" s="152">
        <f t="shared" si="184"/>
        <v>0.38035440266620318</v>
      </c>
      <c r="CK93" s="152">
        <f t="shared" si="185"/>
        <v>0.38035440266620318</v>
      </c>
      <c r="CL93" s="152">
        <f t="shared" si="186"/>
        <v>0.38035440266620318</v>
      </c>
      <c r="CM93" s="152">
        <f t="shared" si="187"/>
        <v>0.38035440266620318</v>
      </c>
      <c r="CN93" s="152">
        <f t="shared" si="188"/>
        <v>0.38035440266620318</v>
      </c>
      <c r="CO93" s="152">
        <f t="shared" si="189"/>
        <v>0.38035440266620318</v>
      </c>
      <c r="CP93" s="152">
        <f t="shared" si="190"/>
        <v>0.38035440266620318</v>
      </c>
      <c r="CQ93" s="152">
        <f t="shared" si="191"/>
        <v>0.35439417321748279</v>
      </c>
      <c r="CR93" s="152">
        <f t="shared" si="192"/>
        <v>0.30391047766690338</v>
      </c>
      <c r="CS93" s="152">
        <f t="shared" si="193"/>
        <v>0.25342678211632408</v>
      </c>
      <c r="CT93" s="152">
        <f t="shared" si="194"/>
        <v>0.20294308656574475</v>
      </c>
      <c r="CU93" s="152">
        <f t="shared" si="195"/>
        <v>0.15245939101516554</v>
      </c>
      <c r="CV93" s="152">
        <f t="shared" si="196"/>
        <v>0.12296328090157446</v>
      </c>
      <c r="CW93" s="152">
        <f t="shared" si="197"/>
        <v>0.12296328090157446</v>
      </c>
      <c r="CX93" s="152">
        <f t="shared" si="198"/>
        <v>0.12296328090157446</v>
      </c>
      <c r="CY93" s="152">
        <f t="shared" si="199"/>
        <v>0.12296328090157446</v>
      </c>
      <c r="CZ93" s="152">
        <f t="shared" si="200"/>
        <v>0.12296328090157446</v>
      </c>
      <c r="DA93" s="152">
        <f t="shared" si="201"/>
        <v>0.12296328090157446</v>
      </c>
      <c r="DC93" s="154">
        <f t="shared" si="247"/>
        <v>0.13445315531319962</v>
      </c>
      <c r="DD93" s="154">
        <f t="shared" si="248"/>
        <v>0.13445315531319962</v>
      </c>
      <c r="DE93" s="154">
        <f t="shared" si="249"/>
        <v>0.13445315531319962</v>
      </c>
      <c r="DF93" s="154">
        <f t="shared" si="250"/>
        <v>0.13445315531319962</v>
      </c>
      <c r="DG93" s="154">
        <f t="shared" si="251"/>
        <v>0.13445315531319962</v>
      </c>
      <c r="DH93" s="154">
        <f t="shared" si="252"/>
        <v>-2.7498894484514207E-10</v>
      </c>
      <c r="DI93" s="154">
        <f t="shared" si="253"/>
        <v>-2.7498894484514207E-10</v>
      </c>
      <c r="DJ93" s="154">
        <f t="shared" si="254"/>
        <v>-2.7498894484514207E-10</v>
      </c>
      <c r="DK93" s="154">
        <f t="shared" si="255"/>
        <v>-2.9390893620476554E-10</v>
      </c>
      <c r="DL93" s="154">
        <f t="shared" si="256"/>
        <v>-3.3930745858833212E-10</v>
      </c>
      <c r="DM93" s="154">
        <f t="shared" si="257"/>
        <v>-4.0129301893879922E-10</v>
      </c>
      <c r="DN93" s="154">
        <f t="shared" si="258"/>
        <v>-4.9098796478226374E-10</v>
      </c>
      <c r="DO93" s="154">
        <f t="shared" si="259"/>
        <v>-6.3232112025869026E-10</v>
      </c>
      <c r="DP93" s="154">
        <f t="shared" si="260"/>
        <v>-7.601702175897261E-10</v>
      </c>
      <c r="DQ93" s="154">
        <f t="shared" si="261"/>
        <v>-7.601702175897261E-10</v>
      </c>
      <c r="DR93" s="154">
        <f t="shared" si="262"/>
        <v>-7.601702175897261E-10</v>
      </c>
      <c r="DS93" s="154">
        <f t="shared" si="263"/>
        <v>-7.601702175897261E-10</v>
      </c>
      <c r="DT93" s="154">
        <f t="shared" si="264"/>
        <v>-7.601702175897261E-10</v>
      </c>
      <c r="DU93" s="154">
        <f t="shared" si="265"/>
        <v>-7.601702175897261E-10</v>
      </c>
      <c r="DW93" s="155">
        <f t="shared" si="202"/>
        <v>-5.4755361252616222E-2</v>
      </c>
      <c r="DX93" s="155">
        <f t="shared" si="203"/>
        <v>7.9669544990777968E-2</v>
      </c>
      <c r="DY93" s="155">
        <f t="shared" si="204"/>
        <v>7.240270035984385E-2</v>
      </c>
      <c r="DZ93" s="155">
        <f t="shared" si="205"/>
        <v>6.4056498230427555E-2</v>
      </c>
      <c r="EA93" s="156">
        <f t="shared" si="206"/>
        <v>-5.4755361252616222E-2</v>
      </c>
      <c r="EB93" s="156">
        <f t="shared" si="207"/>
        <v>7.9669544990777968E-2</v>
      </c>
      <c r="EC93" s="156">
        <f t="shared" si="208"/>
        <v>-8.5748700207379847E-2</v>
      </c>
      <c r="ED93" s="156">
        <f t="shared" si="209"/>
        <v>-4.4637947955601602E-2</v>
      </c>
      <c r="EE93" s="156">
        <f t="shared" si="210"/>
        <v>3.3855085668379782E-2</v>
      </c>
      <c r="EF93" s="156">
        <f t="shared" si="211"/>
        <v>-9.0549539807382604E-2</v>
      </c>
      <c r="EG93" s="156">
        <f t="shared" si="212"/>
        <v>9.4000494330040776E-2</v>
      </c>
      <c r="EH93" s="156">
        <f t="shared" si="213"/>
        <v>2.2567522031673615E-2</v>
      </c>
      <c r="EI93" s="156">
        <f t="shared" si="214"/>
        <v>-1.0943528620856962E-2</v>
      </c>
      <c r="EJ93" s="156">
        <f t="shared" si="215"/>
        <v>9.6050117991945155E-2</v>
      </c>
      <c r="EK93" s="156">
        <f t="shared" si="216"/>
        <v>-9.6667855625159352E-2</v>
      </c>
      <c r="EL93" s="156">
        <f t="shared" si="217"/>
        <v>8.4360759565691584E-4</v>
      </c>
      <c r="EM93" s="156">
        <f t="shared" si="218"/>
        <v>-1.2618167565986455E-2</v>
      </c>
      <c r="EN93" s="156">
        <f t="shared" si="219"/>
        <v>-9.5844498184396526E-2</v>
      </c>
      <c r="EO93" s="156">
        <f t="shared" si="220"/>
        <v>9.3592320032673523E-2</v>
      </c>
      <c r="EP93" s="156">
        <f t="shared" si="221"/>
        <v>-2.4204619721113572E-2</v>
      </c>
      <c r="EQ93" s="156">
        <f t="shared" si="222"/>
        <v>3.5430236746279306E-2</v>
      </c>
      <c r="ER93" s="156">
        <f t="shared" si="223"/>
        <v>8.9944895958829707E-2</v>
      </c>
      <c r="ES93" s="156">
        <f t="shared" si="224"/>
        <v>-5.6137447025736677E-2</v>
      </c>
      <c r="ET93" s="156">
        <f t="shared" si="225"/>
        <v>-7.8701798113986643E-2</v>
      </c>
      <c r="EU93" s="156">
        <f t="shared" si="226"/>
        <v>7.1273733035822184E-2</v>
      </c>
      <c r="EV93" s="156">
        <f t="shared" si="227"/>
        <v>-6.5310343469319243E-2</v>
      </c>
      <c r="EW93" s="156">
        <f t="shared" si="228"/>
        <v>7.3509613119955269E-2</v>
      </c>
      <c r="EX93" s="156">
        <f t="shared" si="229"/>
        <v>6.2783140761645581E-2</v>
      </c>
      <c r="EY93" s="156">
        <f t="shared" si="230"/>
        <v>-5.3356596466031282E-2</v>
      </c>
      <c r="EZ93" s="156">
        <f t="shared" si="231"/>
        <v>8.0613023752388796E-2</v>
      </c>
    </row>
    <row r="94" spans="3:156" ht="20.100000000000001" customHeight="1" x14ac:dyDescent="0.2">
      <c r="C94" s="111"/>
      <c r="D94" s="213"/>
      <c r="G94" s="111"/>
      <c r="H94" s="213"/>
      <c r="K94" s="111"/>
      <c r="L94" s="111"/>
      <c r="O94" s="158">
        <v>84</v>
      </c>
      <c r="P94" s="158">
        <f t="shared" si="232"/>
        <v>-2.4085543677521746</v>
      </c>
      <c r="Q94" s="147">
        <f t="shared" si="233"/>
        <v>0.73303828583761843</v>
      </c>
      <c r="R94" s="147">
        <f t="shared" si="137"/>
        <v>217.64752305767493</v>
      </c>
      <c r="S94" s="147">
        <f t="shared" si="138"/>
        <v>189.25871570232601</v>
      </c>
      <c r="T94" s="147">
        <f t="shared" si="139"/>
        <v>236.57339462790753</v>
      </c>
      <c r="U94" s="147">
        <f t="shared" si="140"/>
        <v>1</v>
      </c>
      <c r="V94" s="147">
        <f t="shared" si="141"/>
        <v>0</v>
      </c>
      <c r="W94" s="147">
        <f t="shared" si="142"/>
        <v>6.6162021040708605E-2</v>
      </c>
      <c r="X94" s="147">
        <f t="shared" si="143"/>
        <v>7.6086324196814908E-2</v>
      </c>
      <c r="Y94" s="147">
        <f t="shared" si="144"/>
        <v>6.0869059357451918E-2</v>
      </c>
      <c r="Z94" s="147">
        <f t="shared" si="145"/>
        <v>9.6498864827326418</v>
      </c>
      <c r="AA94" s="147">
        <f t="shared" si="146"/>
        <v>9.6498864827326418</v>
      </c>
      <c r="AB94" s="147">
        <f t="shared" si="147"/>
        <v>9.4632983486162114</v>
      </c>
      <c r="AC94" s="147">
        <f t="shared" si="148"/>
        <v>8.9942979492278567</v>
      </c>
      <c r="AD94" s="147">
        <f t="shared" si="149"/>
        <v>121.67784447782921</v>
      </c>
      <c r="AE94" s="147">
        <f t="shared" si="150"/>
        <v>160.96959189420616</v>
      </c>
      <c r="AF94" s="147">
        <f t="shared" si="151"/>
        <v>3.1539523013566084</v>
      </c>
      <c r="AG94" s="147">
        <f t="shared" si="152"/>
        <v>3.6001379306199803</v>
      </c>
      <c r="AH94" s="147">
        <f t="shared" si="153"/>
        <v>2.7373722787507924</v>
      </c>
      <c r="AI94" s="147">
        <f t="shared" si="154"/>
        <v>12.803838784089251</v>
      </c>
      <c r="AJ94" s="147">
        <f t="shared" si="155"/>
        <v>13.603838784089252</v>
      </c>
      <c r="AK94" s="147">
        <f t="shared" si="156"/>
        <v>13.863436279236193</v>
      </c>
      <c r="AL94" s="147">
        <f t="shared" si="157"/>
        <v>12.531670227978649</v>
      </c>
      <c r="AM94" s="147">
        <f t="shared" si="234"/>
        <v>73.508662949576987</v>
      </c>
      <c r="AN94" s="147">
        <f t="shared" si="266"/>
        <v>72.132188575623118</v>
      </c>
      <c r="AO94" s="147">
        <f t="shared" si="267"/>
        <v>79.797822780826507</v>
      </c>
      <c r="AP94" s="147">
        <f t="shared" si="158"/>
        <v>4.8693341463086304</v>
      </c>
      <c r="AQ94" s="147">
        <f t="shared" si="159"/>
        <v>0.27325854550529738</v>
      </c>
      <c r="AR94" s="147">
        <f t="shared" si="160"/>
        <v>0.27123137837770672</v>
      </c>
      <c r="AS94" s="147">
        <f t="shared" si="161"/>
        <v>0.25778917037584237</v>
      </c>
      <c r="AT94" s="147">
        <f t="shared" si="162"/>
        <v>2.4522153538890243E-2</v>
      </c>
      <c r="AU94" s="147">
        <f t="shared" si="163"/>
        <v>9.5754376325006205E-2</v>
      </c>
      <c r="AV94" s="147">
        <f t="shared" si="164"/>
        <v>9.2572411076203037E-2</v>
      </c>
      <c r="AW94" s="147">
        <f t="shared" si="165"/>
        <v>9.2510916485853023E-2</v>
      </c>
      <c r="AX94" s="147">
        <f t="shared" si="235"/>
        <v>3.1676515435841025E-2</v>
      </c>
      <c r="AY94" s="147">
        <f t="shared" si="236"/>
        <v>3.5217472551679688E-2</v>
      </c>
      <c r="AZ94" s="147">
        <f t="shared" si="237"/>
        <v>2.8155262463478461E-2</v>
      </c>
      <c r="BA94" s="147">
        <f t="shared" si="238"/>
        <v>7.9800098676510139E-2</v>
      </c>
      <c r="BB94" s="147">
        <f t="shared" si="239"/>
        <v>0.12937939753852384</v>
      </c>
      <c r="BC94" s="147">
        <f t="shared" si="166"/>
        <v>1.6706629656412609E-2</v>
      </c>
      <c r="BD94" s="147">
        <f t="shared" si="167"/>
        <v>1.4527504049054445E-2</v>
      </c>
      <c r="BE94" s="147">
        <f t="shared" si="168"/>
        <v>1.8159380061318058E-2</v>
      </c>
      <c r="BF94" s="147">
        <f t="shared" si="169"/>
        <v>0</v>
      </c>
      <c r="BG94" s="147">
        <f t="shared" si="170"/>
        <v>0</v>
      </c>
      <c r="BH94" s="147">
        <f t="shared" si="171"/>
        <v>0</v>
      </c>
      <c r="BI94" s="147">
        <f t="shared" si="240"/>
        <v>4.8383145092253638E-2</v>
      </c>
      <c r="BJ94" s="147">
        <f t="shared" si="241"/>
        <v>4.9744976600734132E-2</v>
      </c>
      <c r="BK94" s="147">
        <f t="shared" si="242"/>
        <v>4.6314642524796515E-2</v>
      </c>
      <c r="BL94" s="147">
        <f t="shared" si="172"/>
        <v>10.530471687069106</v>
      </c>
      <c r="BM94" s="147">
        <f t="shared" si="173"/>
        <v>9.4146703840972013</v>
      </c>
      <c r="BN94" s="147">
        <f t="shared" si="174"/>
        <v>10.956812203069154</v>
      </c>
      <c r="BO94" s="150">
        <f t="shared" si="243"/>
        <v>2.3409287290180672E-3</v>
      </c>
      <c r="BP94" s="150">
        <f t="shared" si="243"/>
        <v>2.4745626970075862E-3</v>
      </c>
      <c r="BQ94" s="150">
        <f t="shared" si="243"/>
        <v>2.1450461121996895E-3</v>
      </c>
      <c r="BR94" s="147">
        <f t="shared" si="175"/>
        <v>0</v>
      </c>
      <c r="BS94" s="147">
        <f t="shared" si="176"/>
        <v>0</v>
      </c>
      <c r="BT94" s="147">
        <f t="shared" si="177"/>
        <v>0</v>
      </c>
      <c r="BU94" s="147">
        <f t="shared" si="178"/>
        <v>0.38988016852535262</v>
      </c>
      <c r="BV94" s="147">
        <f t="shared" si="179"/>
        <v>0.12996005617511755</v>
      </c>
      <c r="BW94" s="147">
        <f t="shared" si="180"/>
        <v>2.5</v>
      </c>
      <c r="CA94" s="150">
        <f t="shared" si="181"/>
        <v>0</v>
      </c>
      <c r="CB94" s="150">
        <f t="shared" si="244"/>
        <v>0</v>
      </c>
      <c r="CC94" s="150">
        <f t="shared" si="245"/>
        <v>0</v>
      </c>
      <c r="CD94" s="150">
        <f t="shared" si="246"/>
        <v>0</v>
      </c>
      <c r="CE94" s="150">
        <f t="shared" si="182"/>
        <v>0</v>
      </c>
      <c r="CI94" s="152">
        <f t="shared" si="183"/>
        <v>0.38414788854461279</v>
      </c>
      <c r="CJ94" s="152">
        <f t="shared" si="184"/>
        <v>0.38414788854461279</v>
      </c>
      <c r="CK94" s="152">
        <f t="shared" si="185"/>
        <v>0.38414788854461279</v>
      </c>
      <c r="CL94" s="152">
        <f t="shared" si="186"/>
        <v>0.38414788854461279</v>
      </c>
      <c r="CM94" s="152">
        <f t="shared" si="187"/>
        <v>0.38414788854461279</v>
      </c>
      <c r="CN94" s="152">
        <f t="shared" si="188"/>
        <v>0.38414788854461279</v>
      </c>
      <c r="CO94" s="152">
        <f t="shared" si="189"/>
        <v>0.38414788854461279</v>
      </c>
      <c r="CP94" s="152">
        <f t="shared" si="190"/>
        <v>0.38414788854461279</v>
      </c>
      <c r="CQ94" s="152">
        <f t="shared" si="191"/>
        <v>0.35793258745462558</v>
      </c>
      <c r="CR94" s="152">
        <f t="shared" si="192"/>
        <v>0.30695286550694789</v>
      </c>
      <c r="CS94" s="152">
        <f t="shared" si="193"/>
        <v>0.25597314355927009</v>
      </c>
      <c r="CT94" s="152">
        <f t="shared" si="194"/>
        <v>0.20499342161159231</v>
      </c>
      <c r="CU94" s="152">
        <f t="shared" si="195"/>
        <v>0.15401369966391462</v>
      </c>
      <c r="CV94" s="152">
        <f t="shared" si="196"/>
        <v>0.12422777619437769</v>
      </c>
      <c r="CW94" s="152">
        <f t="shared" si="197"/>
        <v>0.12422777619437769</v>
      </c>
      <c r="CX94" s="152">
        <f t="shared" si="198"/>
        <v>0.12422777619437769</v>
      </c>
      <c r="CY94" s="152">
        <f t="shared" si="199"/>
        <v>0.12422777619437769</v>
      </c>
      <c r="CZ94" s="152">
        <f t="shared" si="200"/>
        <v>0.12422777619437769</v>
      </c>
      <c r="DA94" s="152">
        <f t="shared" si="201"/>
        <v>0.12422777619437769</v>
      </c>
      <c r="DC94" s="154">
        <f t="shared" si="247"/>
        <v>0.13618819256348277</v>
      </c>
      <c r="DD94" s="154">
        <f t="shared" si="248"/>
        <v>0.13618819256348277</v>
      </c>
      <c r="DE94" s="154">
        <f t="shared" si="249"/>
        <v>0.13618819256348277</v>
      </c>
      <c r="DF94" s="154">
        <f t="shared" si="250"/>
        <v>0.13618819256348277</v>
      </c>
      <c r="DG94" s="154">
        <f t="shared" si="251"/>
        <v>0.13618819256348277</v>
      </c>
      <c r="DH94" s="154">
        <f t="shared" si="252"/>
        <v>-2.7306215240917966E-10</v>
      </c>
      <c r="DI94" s="154">
        <f t="shared" si="253"/>
        <v>-2.7306215240917966E-10</v>
      </c>
      <c r="DJ94" s="154">
        <f t="shared" si="254"/>
        <v>-2.7306215240917966E-10</v>
      </c>
      <c r="DK94" s="154">
        <f t="shared" si="255"/>
        <v>-2.9185583428415538E-10</v>
      </c>
      <c r="DL94" s="154">
        <f t="shared" si="256"/>
        <v>-3.3695456497299367E-10</v>
      </c>
      <c r="DM94" s="154">
        <f t="shared" si="257"/>
        <v>-3.9853829633747604E-10</v>
      </c>
      <c r="DN94" s="154">
        <f t="shared" si="258"/>
        <v>-4.87667108777353E-10</v>
      </c>
      <c r="DO94" s="154">
        <f t="shared" si="259"/>
        <v>-6.2814499498752083E-10</v>
      </c>
      <c r="DP94" s="154">
        <f t="shared" si="260"/>
        <v>-7.55259215498791E-10</v>
      </c>
      <c r="DQ94" s="154">
        <f t="shared" si="261"/>
        <v>-7.55259215498791E-10</v>
      </c>
      <c r="DR94" s="154">
        <f t="shared" si="262"/>
        <v>-7.55259215498791E-10</v>
      </c>
      <c r="DS94" s="154">
        <f t="shared" si="263"/>
        <v>-7.55259215498791E-10</v>
      </c>
      <c r="DT94" s="154">
        <f t="shared" si="264"/>
        <v>-7.55259215498791E-10</v>
      </c>
      <c r="DU94" s="154">
        <f t="shared" si="265"/>
        <v>-7.55259215498791E-10</v>
      </c>
      <c r="DW94" s="155">
        <f t="shared" si="202"/>
        <v>-5.6877798289507286E-2</v>
      </c>
      <c r="DX94" s="155">
        <f t="shared" si="203"/>
        <v>7.8285573241884038E-2</v>
      </c>
      <c r="DY94" s="155">
        <f t="shared" si="204"/>
        <v>7.1911367831260536E-2</v>
      </c>
      <c r="DZ94" s="155">
        <f t="shared" si="205"/>
        <v>6.4749286426256603E-2</v>
      </c>
      <c r="EA94" s="156">
        <f t="shared" si="206"/>
        <v>-5.6877798289507286E-2</v>
      </c>
      <c r="EB94" s="156">
        <f t="shared" si="207"/>
        <v>7.8285573241884038E-2</v>
      </c>
      <c r="EC94" s="156">
        <f t="shared" si="208"/>
        <v>-8.3802065529760023E-2</v>
      </c>
      <c r="ED94" s="156">
        <f t="shared" si="209"/>
        <v>-4.8383145092253714E-2</v>
      </c>
      <c r="EE94" s="156">
        <f t="shared" si="210"/>
        <v>3.9358396032545317E-2</v>
      </c>
      <c r="EF94" s="156">
        <f t="shared" si="211"/>
        <v>-8.8400404850982384E-2</v>
      </c>
      <c r="EG94" s="156">
        <f t="shared" si="212"/>
        <v>9.2030210837683368E-2</v>
      </c>
      <c r="EH94" s="156">
        <f t="shared" si="213"/>
        <v>2.9902428149630522E-2</v>
      </c>
      <c r="EI94" s="156">
        <f t="shared" si="214"/>
        <v>-2.0118843006423089E-2</v>
      </c>
      <c r="EJ94" s="156">
        <f t="shared" si="215"/>
        <v>9.4651714575886947E-2</v>
      </c>
      <c r="EK94" s="156">
        <f t="shared" si="216"/>
        <v>-9.6236194322052521E-2</v>
      </c>
      <c r="EL94" s="156">
        <f t="shared" si="217"/>
        <v>-1.0114831609098464E-2</v>
      </c>
      <c r="EM94" s="156">
        <f t="shared" si="218"/>
        <v>1.333669590590347E-16</v>
      </c>
      <c r="EN94" s="156">
        <f t="shared" si="219"/>
        <v>-9.6766290184507275E-2</v>
      </c>
      <c r="EO94" s="156">
        <f t="shared" si="220"/>
        <v>9.6236194322052548E-2</v>
      </c>
      <c r="EP94" s="156">
        <f t="shared" si="221"/>
        <v>-1.0114831609098113E-2</v>
      </c>
      <c r="EQ94" s="156">
        <f t="shared" si="222"/>
        <v>2.0118843006422575E-2</v>
      </c>
      <c r="ER94" s="156">
        <f t="shared" si="223"/>
        <v>9.4651714575887058E-2</v>
      </c>
      <c r="ES94" s="156">
        <f t="shared" si="224"/>
        <v>-3.9358396032544915E-2</v>
      </c>
      <c r="ET94" s="156">
        <f t="shared" si="225"/>
        <v>-8.8400404850982564E-2</v>
      </c>
      <c r="EU94" s="156">
        <f t="shared" si="226"/>
        <v>8.3802065529760134E-2</v>
      </c>
      <c r="EV94" s="156">
        <f t="shared" si="227"/>
        <v>-4.838314509225352E-2</v>
      </c>
      <c r="EW94" s="156">
        <f t="shared" si="228"/>
        <v>5.6877798289507071E-2</v>
      </c>
      <c r="EX94" s="156">
        <f t="shared" si="229"/>
        <v>7.8285573241884204E-2</v>
      </c>
      <c r="EY94" s="156">
        <f t="shared" si="230"/>
        <v>-7.1911367831260675E-2</v>
      </c>
      <c r="EZ94" s="156">
        <f t="shared" si="231"/>
        <v>6.4749286426256436E-2</v>
      </c>
    </row>
    <row r="95" spans="3:156" ht="20.100000000000001" customHeight="1" x14ac:dyDescent="0.2">
      <c r="C95" s="111"/>
      <c r="D95" s="213"/>
      <c r="G95" s="111"/>
      <c r="H95" s="213"/>
      <c r="K95" s="111"/>
      <c r="L95" s="111"/>
      <c r="O95" s="158">
        <v>85</v>
      </c>
      <c r="P95" s="158">
        <f t="shared" si="232"/>
        <v>-2.399827721492203</v>
      </c>
      <c r="Q95" s="147">
        <f t="shared" si="233"/>
        <v>0.74176493209759009</v>
      </c>
      <c r="R95" s="147">
        <f t="shared" si="137"/>
        <v>219.74863186980002</v>
      </c>
      <c r="S95" s="147">
        <f t="shared" si="138"/>
        <v>191.08576684330436</v>
      </c>
      <c r="T95" s="147">
        <f t="shared" si="139"/>
        <v>238.85720855413044</v>
      </c>
      <c r="U95" s="147">
        <f t="shared" si="140"/>
        <v>1</v>
      </c>
      <c r="V95" s="147">
        <f t="shared" si="141"/>
        <v>0</v>
      </c>
      <c r="W95" s="147">
        <f t="shared" si="142"/>
        <v>6.5529418215135596E-2</v>
      </c>
      <c r="X95" s="147">
        <f t="shared" si="143"/>
        <v>7.5358830947405947E-2</v>
      </c>
      <c r="Y95" s="147">
        <f t="shared" si="144"/>
        <v>6.0287064757924752E-2</v>
      </c>
      <c r="Z95" s="147">
        <f t="shared" si="145"/>
        <v>9.7652737998233494</v>
      </c>
      <c r="AA95" s="147">
        <f t="shared" si="146"/>
        <v>9.7652737998233494</v>
      </c>
      <c r="AB95" s="147">
        <f t="shared" si="147"/>
        <v>9.578298849026238</v>
      </c>
      <c r="AC95" s="147">
        <f t="shared" si="148"/>
        <v>9.103599032940318</v>
      </c>
      <c r="AD95" s="147">
        <f t="shared" si="149"/>
        <v>123.48188312365058</v>
      </c>
      <c r="AE95" s="147">
        <f t="shared" si="150"/>
        <v>163.29003427300265</v>
      </c>
      <c r="AF95" s="147">
        <f t="shared" si="151"/>
        <v>3.1617572352778556</v>
      </c>
      <c r="AG95" s="147">
        <f t="shared" si="152"/>
        <v>3.6090470186375061</v>
      </c>
      <c r="AH95" s="147">
        <f t="shared" si="153"/>
        <v>2.7441463221452707</v>
      </c>
      <c r="AI95" s="147">
        <f t="shared" si="154"/>
        <v>12.927031035101205</v>
      </c>
      <c r="AJ95" s="147">
        <f t="shared" si="155"/>
        <v>13.727031035101206</v>
      </c>
      <c r="AK95" s="147">
        <f t="shared" si="156"/>
        <v>13.987345867663745</v>
      </c>
      <c r="AL95" s="147">
        <f t="shared" si="157"/>
        <v>12.64774535508559</v>
      </c>
      <c r="AM95" s="147">
        <f t="shared" si="234"/>
        <v>72.848964750127948</v>
      </c>
      <c r="AN95" s="147">
        <f t="shared" si="266"/>
        <v>71.493191736383821</v>
      </c>
      <c r="AO95" s="147">
        <f t="shared" si="267"/>
        <v>79.065475460249161</v>
      </c>
      <c r="AP95" s="147">
        <f t="shared" si="158"/>
        <v>4.942680179573931</v>
      </c>
      <c r="AQ95" s="147">
        <f t="shared" si="159"/>
        <v>0.27657925550690282</v>
      </c>
      <c r="AR95" s="147">
        <f t="shared" si="160"/>
        <v>0.27452745370908405</v>
      </c>
      <c r="AS95" s="147">
        <f t="shared" si="161"/>
        <v>0.26092189244603298</v>
      </c>
      <c r="AT95" s="147">
        <f t="shared" si="162"/>
        <v>2.5121774279997764E-2</v>
      </c>
      <c r="AU95" s="147">
        <f t="shared" si="163"/>
        <v>9.7215428507512816E-2</v>
      </c>
      <c r="AV95" s="147">
        <f t="shared" si="164"/>
        <v>9.3995887712217521E-2</v>
      </c>
      <c r="AW95" s="147">
        <f t="shared" si="165"/>
        <v>9.3903229800790966E-2</v>
      </c>
      <c r="AX95" s="147">
        <f t="shared" si="235"/>
        <v>3.1852352485785197E-2</v>
      </c>
      <c r="AY95" s="147">
        <f t="shared" si="236"/>
        <v>3.541710120407577E-2</v>
      </c>
      <c r="AZ95" s="147">
        <f t="shared" si="237"/>
        <v>2.8305750606967366E-2</v>
      </c>
      <c r="BA95" s="147">
        <f t="shared" si="238"/>
        <v>8.0510730594589505E-2</v>
      </c>
      <c r="BB95" s="147">
        <f t="shared" si="239"/>
        <v>0.13116008492996931</v>
      </c>
      <c r="BC95" s="147">
        <f t="shared" si="166"/>
        <v>1.6574722716046968E-2</v>
      </c>
      <c r="BD95" s="147">
        <f t="shared" si="167"/>
        <v>1.4412802361779971E-2</v>
      </c>
      <c r="BE95" s="147">
        <f t="shared" si="168"/>
        <v>1.8016002952224969E-2</v>
      </c>
      <c r="BF95" s="147">
        <f t="shared" si="169"/>
        <v>0</v>
      </c>
      <c r="BG95" s="147">
        <f t="shared" si="170"/>
        <v>0</v>
      </c>
      <c r="BH95" s="147">
        <f t="shared" si="171"/>
        <v>0</v>
      </c>
      <c r="BI95" s="147">
        <f t="shared" si="240"/>
        <v>4.8427075201832162E-2</v>
      </c>
      <c r="BJ95" s="147">
        <f t="shared" si="241"/>
        <v>4.9829903565855739E-2</v>
      </c>
      <c r="BK95" s="147">
        <f t="shared" si="242"/>
        <v>4.6321753559192339E-2</v>
      </c>
      <c r="BL95" s="147">
        <f t="shared" si="172"/>
        <v>10.641783521058537</v>
      </c>
      <c r="BM95" s="147">
        <f t="shared" si="173"/>
        <v>9.5217853346094508</v>
      </c>
      <c r="BN95" s="147">
        <f t="shared" si="174"/>
        <v>11.064284750481038</v>
      </c>
      <c r="BO95" s="150">
        <f t="shared" si="243"/>
        <v>2.3451816126039077E-3</v>
      </c>
      <c r="BP95" s="150">
        <f t="shared" si="243"/>
        <v>2.4830192893824823E-3</v>
      </c>
      <c r="BQ95" s="150">
        <f t="shared" si="243"/>
        <v>2.1457048527985479E-3</v>
      </c>
      <c r="BR95" s="147">
        <f t="shared" si="175"/>
        <v>0</v>
      </c>
      <c r="BS95" s="147">
        <f t="shared" si="176"/>
        <v>0</v>
      </c>
      <c r="BT95" s="147">
        <f t="shared" si="177"/>
        <v>0</v>
      </c>
      <c r="BU95" s="147">
        <f t="shared" si="178"/>
        <v>0.39364396351944664</v>
      </c>
      <c r="BV95" s="147">
        <f t="shared" si="179"/>
        <v>0.13121465450648223</v>
      </c>
      <c r="BW95" s="147">
        <f t="shared" si="180"/>
        <v>2.5</v>
      </c>
      <c r="CA95" s="150">
        <f t="shared" si="181"/>
        <v>0</v>
      </c>
      <c r="CB95" s="150">
        <f t="shared" si="244"/>
        <v>0</v>
      </c>
      <c r="CC95" s="150">
        <f t="shared" si="245"/>
        <v>0</v>
      </c>
      <c r="CD95" s="150">
        <f t="shared" si="246"/>
        <v>0</v>
      </c>
      <c r="CE95" s="150">
        <f t="shared" si="182"/>
        <v>0</v>
      </c>
      <c r="CI95" s="152">
        <f t="shared" si="183"/>
        <v>0.3879116835387067</v>
      </c>
      <c r="CJ95" s="152">
        <f t="shared" si="184"/>
        <v>0.3879116835387067</v>
      </c>
      <c r="CK95" s="152">
        <f t="shared" si="185"/>
        <v>0.3879116835387067</v>
      </c>
      <c r="CL95" s="152">
        <f t="shared" si="186"/>
        <v>0.3879116835387067</v>
      </c>
      <c r="CM95" s="152">
        <f t="shared" si="187"/>
        <v>0.3879116835387067</v>
      </c>
      <c r="CN95" s="152">
        <f t="shared" si="188"/>
        <v>0.3879116835387067</v>
      </c>
      <c r="CO95" s="152">
        <f t="shared" si="189"/>
        <v>0.3879116835387067</v>
      </c>
      <c r="CP95" s="152">
        <f t="shared" si="190"/>
        <v>0.3879116835387067</v>
      </c>
      <c r="CQ95" s="152">
        <f t="shared" si="191"/>
        <v>0.36144330720412748</v>
      </c>
      <c r="CR95" s="152">
        <f t="shared" si="192"/>
        <v>0.30997144116255365</v>
      </c>
      <c r="CS95" s="152">
        <f t="shared" si="193"/>
        <v>0.25849957512097976</v>
      </c>
      <c r="CT95" s="152">
        <f t="shared" si="194"/>
        <v>0.2070277090794059</v>
      </c>
      <c r="CU95" s="152">
        <f t="shared" si="195"/>
        <v>0.15555584303783207</v>
      </c>
      <c r="CV95" s="152">
        <f t="shared" si="196"/>
        <v>0.12548237452574235</v>
      </c>
      <c r="CW95" s="152">
        <f t="shared" si="197"/>
        <v>0.12548237452574235</v>
      </c>
      <c r="CX95" s="152">
        <f t="shared" si="198"/>
        <v>0.12548237452574235</v>
      </c>
      <c r="CY95" s="152">
        <f t="shared" si="199"/>
        <v>0.12548237452574235</v>
      </c>
      <c r="CZ95" s="152">
        <f t="shared" si="200"/>
        <v>0.12548237452574235</v>
      </c>
      <c r="DA95" s="152">
        <f t="shared" si="201"/>
        <v>0.12548237452574235</v>
      </c>
      <c r="DC95" s="154">
        <f t="shared" si="247"/>
        <v>0.13791187252378934</v>
      </c>
      <c r="DD95" s="154">
        <f t="shared" si="248"/>
        <v>0.13791187252378934</v>
      </c>
      <c r="DE95" s="154">
        <f t="shared" si="249"/>
        <v>0.13791187252378934</v>
      </c>
      <c r="DF95" s="154">
        <f t="shared" si="250"/>
        <v>0.13791187252378934</v>
      </c>
      <c r="DG95" s="154">
        <f t="shared" si="251"/>
        <v>0.13791187252378934</v>
      </c>
      <c r="DH95" s="154">
        <f t="shared" si="252"/>
        <v>-2.7117694869458698E-10</v>
      </c>
      <c r="DI95" s="154">
        <f t="shared" si="253"/>
        <v>-2.7117694869458698E-10</v>
      </c>
      <c r="DJ95" s="154">
        <f t="shared" si="254"/>
        <v>-2.7117694869458698E-10</v>
      </c>
      <c r="DK95" s="154">
        <f t="shared" si="255"/>
        <v>-2.8984696225287504E-10</v>
      </c>
      <c r="DL95" s="154">
        <f t="shared" si="256"/>
        <v>-3.3465212546238216E-10</v>
      </c>
      <c r="DM95" s="154">
        <f t="shared" si="257"/>
        <v>-3.9584226999399646E-10</v>
      </c>
      <c r="DN95" s="154">
        <f t="shared" si="258"/>
        <v>-4.8441635853900391E-10</v>
      </c>
      <c r="DO95" s="154">
        <f t="shared" si="259"/>
        <v>-6.2405573555340165E-10</v>
      </c>
      <c r="DP95" s="154">
        <f t="shared" si="260"/>
        <v>-7.5044898643226453E-10</v>
      </c>
      <c r="DQ95" s="154">
        <f t="shared" si="261"/>
        <v>-7.5044898643226453E-10</v>
      </c>
      <c r="DR95" s="154">
        <f t="shared" si="262"/>
        <v>-7.5044898643226453E-10</v>
      </c>
      <c r="DS95" s="154">
        <f t="shared" si="263"/>
        <v>-7.5044898643226453E-10</v>
      </c>
      <c r="DT95" s="154">
        <f t="shared" si="264"/>
        <v>-7.5044898643226453E-10</v>
      </c>
      <c r="DU95" s="154">
        <f t="shared" si="265"/>
        <v>-7.5044898643226453E-10</v>
      </c>
      <c r="DW95" s="155">
        <f t="shared" si="202"/>
        <v>-5.8961071005160265E-2</v>
      </c>
      <c r="DX95" s="155">
        <f t="shared" si="203"/>
        <v>7.6839563743816758E-2</v>
      </c>
      <c r="DY95" s="155">
        <f t="shared" si="204"/>
        <v>7.140837006862083E-2</v>
      </c>
      <c r="DZ95" s="155">
        <f t="shared" si="205"/>
        <v>6.543371557964997E-2</v>
      </c>
      <c r="EA95" s="156">
        <f t="shared" si="206"/>
        <v>-5.8961071005160265E-2</v>
      </c>
      <c r="EB95" s="156">
        <f t="shared" si="207"/>
        <v>7.6839563743816758E-2</v>
      </c>
      <c r="EC95" s="156">
        <f t="shared" si="208"/>
        <v>-8.1685961941925123E-2</v>
      </c>
      <c r="ED95" s="156">
        <f t="shared" si="209"/>
        <v>-5.2039697078653246E-2</v>
      </c>
      <c r="EE95" s="156">
        <f t="shared" si="210"/>
        <v>4.472226963494938E-2</v>
      </c>
      <c r="EF95" s="156">
        <f t="shared" si="211"/>
        <v>-8.5910680646323095E-2</v>
      </c>
      <c r="EG95" s="156">
        <f t="shared" si="212"/>
        <v>8.9481567196715198E-2</v>
      </c>
      <c r="EH95" s="156">
        <f t="shared" si="213"/>
        <v>3.7064478715279056E-2</v>
      </c>
      <c r="EI95" s="156">
        <f t="shared" si="214"/>
        <v>-2.9124604732441002E-2</v>
      </c>
      <c r="EJ95" s="156">
        <f t="shared" si="215"/>
        <v>9.2371444990292886E-2</v>
      </c>
      <c r="EK95" s="156">
        <f t="shared" si="216"/>
        <v>-9.4558320312090924E-2</v>
      </c>
      <c r="EL95" s="156">
        <f t="shared" si="217"/>
        <v>-2.096307492167224E-2</v>
      </c>
      <c r="EM95" s="156">
        <f t="shared" si="218"/>
        <v>1.2642003452898509E-2</v>
      </c>
      <c r="EN95" s="156">
        <f t="shared" si="219"/>
        <v>-9.6025549720439154E-2</v>
      </c>
      <c r="EO95" s="156">
        <f t="shared" si="220"/>
        <v>9.6761966713602598E-2</v>
      </c>
      <c r="EP95" s="156">
        <f t="shared" si="221"/>
        <v>4.2247187043981688E-3</v>
      </c>
      <c r="EQ95" s="156">
        <f t="shared" si="222"/>
        <v>4.2247187043978843E-3</v>
      </c>
      <c r="ER95" s="156">
        <f t="shared" si="223"/>
        <v>9.6761966713602612E-2</v>
      </c>
      <c r="ES95" s="156">
        <f t="shared" si="224"/>
        <v>-2.0963074921671879E-2</v>
      </c>
      <c r="ET95" s="156">
        <f t="shared" si="225"/>
        <v>-9.4558320312090993E-2</v>
      </c>
      <c r="EU95" s="156">
        <f t="shared" si="226"/>
        <v>9.2371444990292942E-2</v>
      </c>
      <c r="EV95" s="156">
        <f t="shared" si="227"/>
        <v>-2.9124604732440808E-2</v>
      </c>
      <c r="EW95" s="156">
        <f t="shared" si="228"/>
        <v>3.706447871527839E-2</v>
      </c>
      <c r="EX95" s="156">
        <f t="shared" si="229"/>
        <v>8.9481567196715461E-2</v>
      </c>
      <c r="EY95" s="156">
        <f t="shared" si="230"/>
        <v>-8.591068064632304E-2</v>
      </c>
      <c r="EZ95" s="156">
        <f t="shared" si="231"/>
        <v>4.4722269634949505E-2</v>
      </c>
    </row>
    <row r="96" spans="3:156" ht="20.100000000000001" customHeight="1" x14ac:dyDescent="0.2">
      <c r="C96" s="111"/>
      <c r="D96" s="213"/>
      <c r="G96" s="111"/>
      <c r="H96" s="213"/>
      <c r="K96" s="111"/>
      <c r="L96" s="111"/>
      <c r="O96" s="158">
        <v>86</v>
      </c>
      <c r="P96" s="158">
        <f t="shared" si="232"/>
        <v>-2.3911010752322315</v>
      </c>
      <c r="Q96" s="147">
        <f t="shared" si="233"/>
        <v>0.75049157835756164</v>
      </c>
      <c r="R96" s="147">
        <f t="shared" si="137"/>
        <v>221.83300597281681</v>
      </c>
      <c r="S96" s="147">
        <f t="shared" si="138"/>
        <v>192.89826606331894</v>
      </c>
      <c r="T96" s="147">
        <f t="shared" si="139"/>
        <v>241.12283257914868</v>
      </c>
      <c r="U96" s="147">
        <f t="shared" si="140"/>
        <v>1</v>
      </c>
      <c r="V96" s="147">
        <f t="shared" si="141"/>
        <v>0</v>
      </c>
      <c r="W96" s="147">
        <f t="shared" si="142"/>
        <v>6.4913694591347521E-2</v>
      </c>
      <c r="X96" s="147">
        <f t="shared" si="143"/>
        <v>7.4650748780049653E-2</v>
      </c>
      <c r="Y96" s="147">
        <f t="shared" si="144"/>
        <v>5.9720599024039721E-2</v>
      </c>
      <c r="Z96" s="147">
        <f t="shared" si="145"/>
        <v>9.8801687908454845</v>
      </c>
      <c r="AA96" s="147">
        <f t="shared" si="146"/>
        <v>9.8801687908454845</v>
      </c>
      <c r="AB96" s="147">
        <f t="shared" si="147"/>
        <v>9.6928301658930032</v>
      </c>
      <c r="AC96" s="147">
        <f t="shared" si="148"/>
        <v>9.2124541858128612</v>
      </c>
      <c r="AD96" s="147">
        <f t="shared" si="149"/>
        <v>125.2805599436805</v>
      </c>
      <c r="AE96" s="147">
        <f t="shared" si="150"/>
        <v>165.60295816645501</v>
      </c>
      <c r="AF96" s="147">
        <f t="shared" si="151"/>
        <v>3.169500005213103</v>
      </c>
      <c r="AG96" s="147">
        <f t="shared" si="152"/>
        <v>3.6178851484088277</v>
      </c>
      <c r="AH96" s="147">
        <f t="shared" si="153"/>
        <v>2.7508664122913311</v>
      </c>
      <c r="AI96" s="147">
        <f t="shared" si="154"/>
        <v>13.049668796058587</v>
      </c>
      <c r="AJ96" s="147">
        <f t="shared" si="155"/>
        <v>13.849668796058587</v>
      </c>
      <c r="AK96" s="147">
        <f t="shared" si="156"/>
        <v>14.110715314301832</v>
      </c>
      <c r="AL96" s="147">
        <f t="shared" si="157"/>
        <v>12.763320598104194</v>
      </c>
      <c r="AM96" s="147">
        <f t="shared" si="234"/>
        <v>72.203892723022037</v>
      </c>
      <c r="AN96" s="147">
        <f t="shared" si="266"/>
        <v>70.868129483588689</v>
      </c>
      <c r="AO96" s="147">
        <f t="shared" si="267"/>
        <v>78.349516672685908</v>
      </c>
      <c r="AP96" s="147">
        <f t="shared" si="158"/>
        <v>5.0158194750580574</v>
      </c>
      <c r="AQ96" s="147">
        <f t="shared" si="159"/>
        <v>0.27988641754585458</v>
      </c>
      <c r="AR96" s="147">
        <f t="shared" si="160"/>
        <v>0.27781008158329967</v>
      </c>
      <c r="AS96" s="147">
        <f t="shared" si="161"/>
        <v>0.26404183351409127</v>
      </c>
      <c r="AT96" s="147">
        <f t="shared" si="162"/>
        <v>2.5726147143106545E-2</v>
      </c>
      <c r="AU96" s="147">
        <f t="shared" si="163"/>
        <v>9.8672666102837203E-2</v>
      </c>
      <c r="AV96" s="147">
        <f t="shared" si="164"/>
        <v>9.5415642241911847E-2</v>
      </c>
      <c r="AW96" s="147">
        <f t="shared" si="165"/>
        <v>9.5291553049582658E-2</v>
      </c>
      <c r="AX96" s="147">
        <f t="shared" si="235"/>
        <v>3.2026036684830998E-2</v>
      </c>
      <c r="AY96" s="147">
        <f t="shared" si="236"/>
        <v>3.561424583556607E-2</v>
      </c>
      <c r="AZ96" s="147">
        <f t="shared" si="237"/>
        <v>2.8454343274963299E-2</v>
      </c>
      <c r="BA96" s="147">
        <f t="shared" si="238"/>
        <v>8.1215747820671244E-2</v>
      </c>
      <c r="BB96" s="147">
        <f t="shared" si="239"/>
        <v>0.13293463923129459</v>
      </c>
      <c r="BC96" s="147">
        <f t="shared" si="166"/>
        <v>1.6441553546374856E-2</v>
      </c>
      <c r="BD96" s="147">
        <f t="shared" si="167"/>
        <v>1.4297003083804221E-2</v>
      </c>
      <c r="BE96" s="147">
        <f t="shared" si="168"/>
        <v>1.7871253854755281E-2</v>
      </c>
      <c r="BF96" s="147">
        <f t="shared" si="169"/>
        <v>0</v>
      </c>
      <c r="BG96" s="147">
        <f t="shared" si="170"/>
        <v>0</v>
      </c>
      <c r="BH96" s="147">
        <f t="shared" si="171"/>
        <v>0</v>
      </c>
      <c r="BI96" s="147">
        <f t="shared" si="240"/>
        <v>4.8467590231205851E-2</v>
      </c>
      <c r="BJ96" s="147">
        <f t="shared" si="241"/>
        <v>4.9911248919370294E-2</v>
      </c>
      <c r="BK96" s="147">
        <f t="shared" si="242"/>
        <v>4.6325597129718579E-2</v>
      </c>
      <c r="BL96" s="147">
        <f t="shared" si="172"/>
        <v>10.751711233247125</v>
      </c>
      <c r="BM96" s="147">
        <f t="shared" si="173"/>
        <v>9.6277933736012304</v>
      </c>
      <c r="BN96" s="147">
        <f t="shared" si="174"/>
        <v>11.170159200838224</v>
      </c>
      <c r="BO96" s="150">
        <f t="shared" si="243"/>
        <v>2.3491073028200807E-3</v>
      </c>
      <c r="BP96" s="150">
        <f t="shared" si="243"/>
        <v>2.4911327686913424E-3</v>
      </c>
      <c r="BQ96" s="150">
        <f t="shared" si="243"/>
        <v>2.1460609494249904E-3</v>
      </c>
      <c r="BR96" s="147">
        <f t="shared" si="175"/>
        <v>0</v>
      </c>
      <c r="BS96" s="147">
        <f t="shared" si="176"/>
        <v>0</v>
      </c>
      <c r="BT96" s="147">
        <f t="shared" si="177"/>
        <v>0</v>
      </c>
      <c r="BU96" s="147">
        <f t="shared" si="178"/>
        <v>0.39737778100166404</v>
      </c>
      <c r="BV96" s="147">
        <f t="shared" si="179"/>
        <v>0.13245926033388802</v>
      </c>
      <c r="BW96" s="147">
        <f t="shared" si="180"/>
        <v>2.5</v>
      </c>
      <c r="CA96" s="150">
        <f t="shared" si="181"/>
        <v>0</v>
      </c>
      <c r="CB96" s="150">
        <f t="shared" si="244"/>
        <v>0</v>
      </c>
      <c r="CC96" s="150">
        <f t="shared" si="245"/>
        <v>0</v>
      </c>
      <c r="CD96" s="150">
        <f t="shared" si="246"/>
        <v>0</v>
      </c>
      <c r="CE96" s="150">
        <f t="shared" si="182"/>
        <v>0</v>
      </c>
      <c r="CI96" s="152">
        <f t="shared" si="183"/>
        <v>0.39164550102092416</v>
      </c>
      <c r="CJ96" s="152">
        <f t="shared" si="184"/>
        <v>0.39164550102092416</v>
      </c>
      <c r="CK96" s="152">
        <f t="shared" si="185"/>
        <v>0.39164550102092416</v>
      </c>
      <c r="CL96" s="152">
        <f t="shared" si="186"/>
        <v>0.39164550102092416</v>
      </c>
      <c r="CM96" s="152">
        <f t="shared" si="187"/>
        <v>0.39164550102092416</v>
      </c>
      <c r="CN96" s="152">
        <f t="shared" si="188"/>
        <v>0.39164550102092416</v>
      </c>
      <c r="CO96" s="152">
        <f t="shared" si="189"/>
        <v>0.39164550102092416</v>
      </c>
      <c r="CP96" s="152">
        <f t="shared" si="190"/>
        <v>0.39164550102092416</v>
      </c>
      <c r="CQ96" s="152">
        <f t="shared" si="191"/>
        <v>0.36492606511108722</v>
      </c>
      <c r="CR96" s="152">
        <f t="shared" si="192"/>
        <v>0.31296597475749777</v>
      </c>
      <c r="CS96" s="152">
        <f t="shared" si="193"/>
        <v>0.26100588440390821</v>
      </c>
      <c r="CT96" s="152">
        <f t="shared" si="194"/>
        <v>0.20904579405031873</v>
      </c>
      <c r="CU96" s="152">
        <f t="shared" si="195"/>
        <v>0.15708570369672931</v>
      </c>
      <c r="CV96" s="152">
        <f t="shared" si="196"/>
        <v>0.12672698035314814</v>
      </c>
      <c r="CW96" s="152">
        <f t="shared" si="197"/>
        <v>0.12672698035314814</v>
      </c>
      <c r="CX96" s="152">
        <f t="shared" si="198"/>
        <v>0.12672698035314814</v>
      </c>
      <c r="CY96" s="152">
        <f t="shared" si="199"/>
        <v>0.12672698035314814</v>
      </c>
      <c r="CZ96" s="152">
        <f t="shared" si="200"/>
        <v>0.12672698035314814</v>
      </c>
      <c r="DA96" s="152">
        <f t="shared" si="201"/>
        <v>0.12672698035314814</v>
      </c>
      <c r="DC96" s="154">
        <f t="shared" si="247"/>
        <v>0.1396239663227139</v>
      </c>
      <c r="DD96" s="154">
        <f t="shared" si="248"/>
        <v>0.1396239663227139</v>
      </c>
      <c r="DE96" s="154">
        <f t="shared" si="249"/>
        <v>0.1396239663227139</v>
      </c>
      <c r="DF96" s="154">
        <f t="shared" si="250"/>
        <v>0.1396239663227139</v>
      </c>
      <c r="DG96" s="154">
        <f t="shared" si="251"/>
        <v>0.1396239663227139</v>
      </c>
      <c r="DH96" s="154">
        <f t="shared" si="252"/>
        <v>-2.6933231238712635E-10</v>
      </c>
      <c r="DI96" s="154">
        <f t="shared" si="253"/>
        <v>-2.6933231238712635E-10</v>
      </c>
      <c r="DJ96" s="154">
        <f t="shared" si="254"/>
        <v>-2.6933231238712635E-10</v>
      </c>
      <c r="DK96" s="154">
        <f t="shared" si="255"/>
        <v>-2.8788123729809925E-10</v>
      </c>
      <c r="DL96" s="154">
        <f t="shared" si="256"/>
        <v>-3.3239891408137543E-10</v>
      </c>
      <c r="DM96" s="154">
        <f t="shared" si="257"/>
        <v>-3.9320352833374377E-10</v>
      </c>
      <c r="DN96" s="154">
        <f t="shared" si="258"/>
        <v>-4.8123405356220394E-10</v>
      </c>
      <c r="DO96" s="154">
        <f t="shared" si="259"/>
        <v>-6.2005133445479512E-10</v>
      </c>
      <c r="DP96" s="154">
        <f t="shared" si="260"/>
        <v>-7.4573725428982308E-10</v>
      </c>
      <c r="DQ96" s="154">
        <f t="shared" si="261"/>
        <v>-7.4573725428982308E-10</v>
      </c>
      <c r="DR96" s="154">
        <f t="shared" si="262"/>
        <v>-7.4573725428982308E-10</v>
      </c>
      <c r="DS96" s="154">
        <f t="shared" si="263"/>
        <v>-7.4573725428982308E-10</v>
      </c>
      <c r="DT96" s="154">
        <f t="shared" si="264"/>
        <v>-7.4573725428982308E-10</v>
      </c>
      <c r="DU96" s="154">
        <f t="shared" si="265"/>
        <v>-7.4573725428982308E-10</v>
      </c>
      <c r="DW96" s="155">
        <f t="shared" si="202"/>
        <v>-6.1003285675091515E-2</v>
      </c>
      <c r="DX96" s="155">
        <f t="shared" si="203"/>
        <v>7.5332784019465915E-2</v>
      </c>
      <c r="DY96" s="155">
        <f t="shared" si="204"/>
        <v>7.0893903048307089E-2</v>
      </c>
      <c r="DZ96" s="155">
        <f t="shared" si="205"/>
        <v>6.6109634107727133E-2</v>
      </c>
      <c r="EA96" s="156">
        <f t="shared" si="206"/>
        <v>-6.1003285675091515E-2</v>
      </c>
      <c r="EB96" s="156">
        <f t="shared" si="207"/>
        <v>7.5332784019465915E-2</v>
      </c>
      <c r="EC96" s="156">
        <f t="shared" si="208"/>
        <v>-7.94046512393069E-2</v>
      </c>
      <c r="ED96" s="156">
        <f t="shared" si="209"/>
        <v>-5.5599735366675632E-2</v>
      </c>
      <c r="EE96" s="156">
        <f t="shared" si="210"/>
        <v>4.9925308736419247E-2</v>
      </c>
      <c r="EF96" s="156">
        <f t="shared" si="211"/>
        <v>-8.3089666980037558E-2</v>
      </c>
      <c r="EG96" s="156">
        <f t="shared" si="212"/>
        <v>8.6369878215385665E-2</v>
      </c>
      <c r="EH96" s="156">
        <f t="shared" si="213"/>
        <v>4.4007651020473389E-2</v>
      </c>
      <c r="EI96" s="156">
        <f t="shared" si="214"/>
        <v>-3.7875592452389473E-2</v>
      </c>
      <c r="EJ96" s="156">
        <f t="shared" si="215"/>
        <v>8.9229304085938169E-2</v>
      </c>
      <c r="EK96" s="156">
        <f t="shared" si="216"/>
        <v>-9.1654013756282238E-2</v>
      </c>
      <c r="EL96" s="156">
        <f t="shared" si="217"/>
        <v>-3.1559007805118833E-2</v>
      </c>
      <c r="EM96" s="156">
        <f t="shared" si="218"/>
        <v>2.5088670844121776E-2</v>
      </c>
      <c r="EN96" s="156">
        <f t="shared" si="219"/>
        <v>-9.3632194284635012E-2</v>
      </c>
      <c r="EO96" s="156">
        <f t="shared" si="220"/>
        <v>9.5154208174308197E-2</v>
      </c>
      <c r="EP96" s="156">
        <f t="shared" si="221"/>
        <v>1.8496104400676949E-2</v>
      </c>
      <c r="EQ96" s="156">
        <f t="shared" si="222"/>
        <v>-1.1813426795813691E-2</v>
      </c>
      <c r="ER96" s="156">
        <f t="shared" si="223"/>
        <v>9.62126403266238E-2</v>
      </c>
      <c r="ES96" s="156">
        <f t="shared" si="224"/>
        <v>-1.6917521675014285E-3</v>
      </c>
      <c r="ET96" s="156">
        <f t="shared" si="225"/>
        <v>-9.6920416764911185E-2</v>
      </c>
      <c r="EU96" s="156">
        <f t="shared" si="226"/>
        <v>9.6566312835221088E-2</v>
      </c>
      <c r="EV96" s="156">
        <f t="shared" si="227"/>
        <v>-8.448457651579859E-3</v>
      </c>
      <c r="EW96" s="156">
        <f t="shared" si="228"/>
        <v>1.5164003099215787E-2</v>
      </c>
      <c r="EX96" s="156">
        <f t="shared" si="229"/>
        <v>9.5741747536209593E-2</v>
      </c>
      <c r="EY96" s="156">
        <f t="shared" si="230"/>
        <v>-9.4450738067128615E-2</v>
      </c>
      <c r="EZ96" s="156">
        <f t="shared" si="231"/>
        <v>2.1805671048032091E-2</v>
      </c>
    </row>
    <row r="97" spans="3:156" ht="20.100000000000001" customHeight="1" x14ac:dyDescent="0.2">
      <c r="C97" s="111"/>
      <c r="D97" s="213"/>
      <c r="G97" s="111"/>
      <c r="H97" s="213"/>
      <c r="K97" s="111"/>
      <c r="L97" s="111"/>
      <c r="O97" s="158">
        <v>87</v>
      </c>
      <c r="P97" s="158">
        <f t="shared" si="232"/>
        <v>-2.3823744289722599</v>
      </c>
      <c r="Q97" s="147">
        <f t="shared" si="233"/>
        <v>0.7592182246175333</v>
      </c>
      <c r="R97" s="147">
        <f t="shared" si="137"/>
        <v>223.90048663356734</v>
      </c>
      <c r="S97" s="147">
        <f t="shared" si="138"/>
        <v>194.69607533353681</v>
      </c>
      <c r="T97" s="147">
        <f t="shared" si="139"/>
        <v>243.37009416692101</v>
      </c>
      <c r="U97" s="147">
        <f t="shared" si="140"/>
        <v>1</v>
      </c>
      <c r="V97" s="147">
        <f t="shared" si="141"/>
        <v>0</v>
      </c>
      <c r="W97" s="147">
        <f t="shared" si="142"/>
        <v>6.4314286299729462E-2</v>
      </c>
      <c r="X97" s="147">
        <f t="shared" si="143"/>
        <v>7.3961429244688889E-2</v>
      </c>
      <c r="Y97" s="147">
        <f t="shared" si="144"/>
        <v>5.9169143395751113E-2</v>
      </c>
      <c r="Z97" s="147">
        <f t="shared" si="145"/>
        <v>9.99455184416734</v>
      </c>
      <c r="AA97" s="147">
        <f t="shared" si="146"/>
        <v>9.99455184416734</v>
      </c>
      <c r="AB97" s="147">
        <f t="shared" si="147"/>
        <v>9.8068728090096275</v>
      </c>
      <c r="AC97" s="147">
        <f t="shared" si="148"/>
        <v>9.3208448835718904</v>
      </c>
      <c r="AD97" s="147">
        <f t="shared" si="149"/>
        <v>127.07349926644014</v>
      </c>
      <c r="AE97" s="147">
        <f t="shared" si="150"/>
        <v>167.90790090797029</v>
      </c>
      <c r="AF97" s="147">
        <f t="shared" si="151"/>
        <v>3.1771800215204422</v>
      </c>
      <c r="AG97" s="147">
        <f t="shared" si="152"/>
        <v>3.6266516468761445</v>
      </c>
      <c r="AH97" s="147">
        <f t="shared" si="153"/>
        <v>2.7575320374280912</v>
      </c>
      <c r="AI97" s="147">
        <f t="shared" si="154"/>
        <v>13.171731865687782</v>
      </c>
      <c r="AJ97" s="147">
        <f t="shared" si="155"/>
        <v>13.971731865687783</v>
      </c>
      <c r="AK97" s="147">
        <f t="shared" si="156"/>
        <v>14.233524455885773</v>
      </c>
      <c r="AL97" s="147">
        <f t="shared" si="157"/>
        <v>12.878376920999983</v>
      </c>
      <c r="AM97" s="147">
        <f t="shared" si="234"/>
        <v>71.573088405441794</v>
      </c>
      <c r="AN97" s="147">
        <f t="shared" si="266"/>
        <v>70.256667847750478</v>
      </c>
      <c r="AO97" s="147">
        <f t="shared" si="267"/>
        <v>77.649536594115446</v>
      </c>
      <c r="AP97" s="147">
        <f t="shared" si="158"/>
        <v>5.0887362650618106</v>
      </c>
      <c r="AQ97" s="147">
        <f t="shared" si="159"/>
        <v>0.28317946883047196</v>
      </c>
      <c r="AR97" s="147">
        <f t="shared" si="160"/>
        <v>0.28107870338374014</v>
      </c>
      <c r="AS97" s="147">
        <f t="shared" si="161"/>
        <v>0.26714846264840381</v>
      </c>
      <c r="AT97" s="147">
        <f t="shared" si="162"/>
        <v>2.6335079165294865E-2</v>
      </c>
      <c r="AU97" s="147">
        <f t="shared" si="163"/>
        <v>0.1001257741830608</v>
      </c>
      <c r="AV97" s="147">
        <f t="shared" si="164"/>
        <v>9.6831360749998832E-2</v>
      </c>
      <c r="AW97" s="147">
        <f t="shared" si="165"/>
        <v>9.6675589860738639E-2</v>
      </c>
      <c r="AX97" s="147">
        <f t="shared" si="235"/>
        <v>3.2197588656939787E-2</v>
      </c>
      <c r="AY97" s="147">
        <f t="shared" si="236"/>
        <v>3.5808929323437037E-2</v>
      </c>
      <c r="AZ97" s="147">
        <f t="shared" si="237"/>
        <v>2.8601059319105337E-2</v>
      </c>
      <c r="BA97" s="147">
        <f t="shared" si="238"/>
        <v>8.1915108186429497E-2</v>
      </c>
      <c r="BB97" s="147">
        <f t="shared" si="239"/>
        <v>0.13470271819221816</v>
      </c>
      <c r="BC97" s="147">
        <f t="shared" si="166"/>
        <v>1.6307132288744117E-2</v>
      </c>
      <c r="BD97" s="147">
        <f t="shared" si="167"/>
        <v>1.4180115033690535E-2</v>
      </c>
      <c r="BE97" s="147">
        <f t="shared" si="168"/>
        <v>1.7725143792113176E-2</v>
      </c>
      <c r="BF97" s="147">
        <f t="shared" si="169"/>
        <v>0</v>
      </c>
      <c r="BG97" s="147">
        <f t="shared" si="170"/>
        <v>0</v>
      </c>
      <c r="BH97" s="147">
        <f t="shared" si="171"/>
        <v>0</v>
      </c>
      <c r="BI97" s="147">
        <f t="shared" si="240"/>
        <v>4.8504720945683907E-2</v>
      </c>
      <c r="BJ97" s="147">
        <f t="shared" si="241"/>
        <v>4.9989044357127574E-2</v>
      </c>
      <c r="BK97" s="147">
        <f t="shared" si="242"/>
        <v>4.6326203111218517E-2</v>
      </c>
      <c r="BL97" s="147">
        <f t="shared" si="172"/>
        <v>10.860230623764014</v>
      </c>
      <c r="BM97" s="147">
        <f t="shared" si="173"/>
        <v>9.7326707460068231</v>
      </c>
      <c r="BN97" s="147">
        <f t="shared" si="174"/>
        <v>11.27441241357316</v>
      </c>
      <c r="BO97" s="150">
        <f t="shared" si="243"/>
        <v>2.3527079540186673E-3</v>
      </c>
      <c r="BP97" s="150">
        <f t="shared" si="243"/>
        <v>2.4989045557388683E-3</v>
      </c>
      <c r="BQ97" s="150">
        <f t="shared" si="243"/>
        <v>2.1461170947018721E-3</v>
      </c>
      <c r="BR97" s="147">
        <f t="shared" si="175"/>
        <v>0</v>
      </c>
      <c r="BS97" s="147">
        <f t="shared" si="176"/>
        <v>0</v>
      </c>
      <c r="BT97" s="147">
        <f t="shared" si="177"/>
        <v>0</v>
      </c>
      <c r="BU97" s="147">
        <f t="shared" si="178"/>
        <v>0.40108133662734752</v>
      </c>
      <c r="BV97" s="147">
        <f t="shared" si="179"/>
        <v>0.13369377887578252</v>
      </c>
      <c r="BW97" s="147">
        <f t="shared" si="180"/>
        <v>2.5</v>
      </c>
      <c r="CA97" s="150">
        <f t="shared" si="181"/>
        <v>0</v>
      </c>
      <c r="CB97" s="150">
        <f t="shared" si="244"/>
        <v>0</v>
      </c>
      <c r="CC97" s="150">
        <f t="shared" si="245"/>
        <v>0</v>
      </c>
      <c r="CD97" s="150">
        <f t="shared" si="246"/>
        <v>0</v>
      </c>
      <c r="CE97" s="150">
        <f t="shared" si="182"/>
        <v>0</v>
      </c>
      <c r="CI97" s="152">
        <f t="shared" si="183"/>
        <v>0.39534905664660774</v>
      </c>
      <c r="CJ97" s="152">
        <f t="shared" si="184"/>
        <v>0.39534905664660774</v>
      </c>
      <c r="CK97" s="152">
        <f t="shared" si="185"/>
        <v>0.39534905664660774</v>
      </c>
      <c r="CL97" s="152">
        <f t="shared" si="186"/>
        <v>0.39534905664660774</v>
      </c>
      <c r="CM97" s="152">
        <f t="shared" si="187"/>
        <v>0.39534905664660774</v>
      </c>
      <c r="CN97" s="152">
        <f t="shared" si="188"/>
        <v>0.39534905664660774</v>
      </c>
      <c r="CO97" s="152">
        <f t="shared" si="189"/>
        <v>0.39534905664660774</v>
      </c>
      <c r="CP97" s="152">
        <f t="shared" si="190"/>
        <v>0.39534905664660774</v>
      </c>
      <c r="CQ97" s="152">
        <f t="shared" si="191"/>
        <v>0.368380595950006</v>
      </c>
      <c r="CR97" s="152">
        <f t="shared" si="192"/>
        <v>0.31593623824645301</v>
      </c>
      <c r="CS97" s="152">
        <f t="shared" si="193"/>
        <v>0.26349188054290001</v>
      </c>
      <c r="CT97" s="152">
        <f t="shared" si="194"/>
        <v>0.21104752283934694</v>
      </c>
      <c r="CU97" s="152">
        <f t="shared" si="195"/>
        <v>0.15860316513579403</v>
      </c>
      <c r="CV97" s="152">
        <f t="shared" si="196"/>
        <v>0.12796149889504263</v>
      </c>
      <c r="CW97" s="152">
        <f t="shared" si="197"/>
        <v>0.12796149889504263</v>
      </c>
      <c r="CX97" s="152">
        <f t="shared" si="198"/>
        <v>0.12796149889504263</v>
      </c>
      <c r="CY97" s="152">
        <f t="shared" si="199"/>
        <v>0.12796149889504263</v>
      </c>
      <c r="CZ97" s="152">
        <f t="shared" si="200"/>
        <v>0.12796149889504263</v>
      </c>
      <c r="DA97" s="152">
        <f t="shared" si="201"/>
        <v>0.12796149889504263</v>
      </c>
      <c r="DC97" s="154">
        <f t="shared" si="247"/>
        <v>0.14132424923973017</v>
      </c>
      <c r="DD97" s="154">
        <f t="shared" si="248"/>
        <v>0.14132424923973017</v>
      </c>
      <c r="DE97" s="154">
        <f t="shared" si="249"/>
        <v>0.14132424923973017</v>
      </c>
      <c r="DF97" s="154">
        <f t="shared" si="250"/>
        <v>0.14132424923973017</v>
      </c>
      <c r="DG97" s="154">
        <f t="shared" si="251"/>
        <v>0.14132424923973017</v>
      </c>
      <c r="DH97" s="154">
        <f t="shared" si="252"/>
        <v>-2.6752725814707624E-10</v>
      </c>
      <c r="DI97" s="154">
        <f t="shared" si="253"/>
        <v>-2.6752725814707624E-10</v>
      </c>
      <c r="DJ97" s="154">
        <f t="shared" si="254"/>
        <v>-2.6752725814707624E-10</v>
      </c>
      <c r="DK97" s="154">
        <f t="shared" si="255"/>
        <v>-2.8595761464873914E-10</v>
      </c>
      <c r="DL97" s="154">
        <f t="shared" si="256"/>
        <v>-3.3019374765698727E-10</v>
      </c>
      <c r="DM97" s="154">
        <f t="shared" si="257"/>
        <v>-3.906207086400018E-10</v>
      </c>
      <c r="DN97" s="154">
        <f t="shared" si="258"/>
        <v>-4.7811859009222673E-10</v>
      </c>
      <c r="DO97" s="154">
        <f t="shared" si="259"/>
        <v>-6.1612985141527829E-10</v>
      </c>
      <c r="DP97" s="154">
        <f t="shared" si="260"/>
        <v>-7.4112181776394062E-10</v>
      </c>
      <c r="DQ97" s="154">
        <f t="shared" si="261"/>
        <v>-7.4112181776394062E-10</v>
      </c>
      <c r="DR97" s="154">
        <f t="shared" si="262"/>
        <v>-7.4112181776394062E-10</v>
      </c>
      <c r="DS97" s="154">
        <f t="shared" si="263"/>
        <v>-7.4112181776394062E-10</v>
      </c>
      <c r="DT97" s="154">
        <f t="shared" si="264"/>
        <v>-7.4112181776394062E-10</v>
      </c>
      <c r="DU97" s="154">
        <f t="shared" si="265"/>
        <v>-7.4112181776394062E-10</v>
      </c>
      <c r="DW97" s="155">
        <f t="shared" si="202"/>
        <v>-6.300259270594917E-2</v>
      </c>
      <c r="DX97" s="155">
        <f t="shared" si="203"/>
        <v>7.376655833372564E-2</v>
      </c>
      <c r="DY97" s="155">
        <f t="shared" si="204"/>
        <v>7.0368162894204001E-2</v>
      </c>
      <c r="DZ97" s="155">
        <f t="shared" si="205"/>
        <v>6.6776893211420371E-2</v>
      </c>
      <c r="EA97" s="156">
        <f t="shared" si="206"/>
        <v>-6.300259270594917E-2</v>
      </c>
      <c r="EB97" s="156">
        <f t="shared" si="207"/>
        <v>7.376655833372564E-2</v>
      </c>
      <c r="EC97" s="156">
        <f t="shared" si="208"/>
        <v>-7.6962764764305136E-2</v>
      </c>
      <c r="ED97" s="156">
        <f t="shared" si="209"/>
        <v>-5.905560647312752E-2</v>
      </c>
      <c r="EE97" s="156">
        <f t="shared" si="210"/>
        <v>5.4946752927867812E-2</v>
      </c>
      <c r="EF97" s="156">
        <f t="shared" si="211"/>
        <v>-7.9948021606281894E-2</v>
      </c>
      <c r="EG97" s="156">
        <f t="shared" si="212"/>
        <v>8.2714146478154629E-2</v>
      </c>
      <c r="EH97" s="156">
        <f t="shared" si="213"/>
        <v>5.0687294152134917E-2</v>
      </c>
      <c r="EI97" s="156">
        <f t="shared" si="214"/>
        <v>-4.6288905026361481E-2</v>
      </c>
      <c r="EJ97" s="156">
        <f t="shared" si="215"/>
        <v>8.5253557623920631E-2</v>
      </c>
      <c r="EK97" s="156">
        <f t="shared" si="216"/>
        <v>-8.7559294694141532E-2</v>
      </c>
      <c r="EL97" s="156">
        <f t="shared" si="217"/>
        <v>-4.1763641229413277E-2</v>
      </c>
      <c r="EM97" s="156">
        <f t="shared" si="218"/>
        <v>3.712390619481036E-2</v>
      </c>
      <c r="EN97" s="156">
        <f t="shared" si="219"/>
        <v>-8.9625037823777731E-2</v>
      </c>
      <c r="EO97" s="156">
        <f t="shared" si="220"/>
        <v>9.1445124954499052E-2</v>
      </c>
      <c r="EP97" s="156">
        <f t="shared" si="221"/>
        <v>3.2382417113778317E-2</v>
      </c>
      <c r="EQ97" s="156">
        <f t="shared" si="222"/>
        <v>-2.7552170078311858E-2</v>
      </c>
      <c r="ER97" s="156">
        <f t="shared" si="223"/>
        <v>9.3014567353992703E-2</v>
      </c>
      <c r="ES97" s="156">
        <f t="shared" si="224"/>
        <v>1.7678566620773356E-2</v>
      </c>
      <c r="ET97" s="156">
        <f t="shared" si="225"/>
        <v>-9.5385009819727681E-2</v>
      </c>
      <c r="EU97" s="156">
        <f t="shared" si="226"/>
        <v>9.6179512667937908E-2</v>
      </c>
      <c r="EV97" s="156">
        <f t="shared" si="227"/>
        <v>1.2662273059472408E-2</v>
      </c>
      <c r="EW97" s="156">
        <f t="shared" si="228"/>
        <v>-7.6112730878597646E-3</v>
      </c>
      <c r="EX97" s="156">
        <f t="shared" si="229"/>
        <v>9.6710394157281207E-2</v>
      </c>
      <c r="EY97" s="156">
        <f t="shared" si="230"/>
        <v>-9.6976199178496508E-2</v>
      </c>
      <c r="EZ97" s="156">
        <f t="shared" si="231"/>
        <v>-2.5394111457658908E-3</v>
      </c>
    </row>
    <row r="98" spans="3:156" ht="20.100000000000001" customHeight="1" x14ac:dyDescent="0.2">
      <c r="C98" s="111"/>
      <c r="D98" s="213"/>
      <c r="G98" s="111"/>
      <c r="H98" s="213"/>
      <c r="K98" s="111"/>
      <c r="L98" s="111"/>
      <c r="O98" s="158">
        <v>88</v>
      </c>
      <c r="P98" s="158">
        <f t="shared" si="232"/>
        <v>-2.3736477827122884</v>
      </c>
      <c r="Q98" s="147">
        <f t="shared" si="233"/>
        <v>0.76794487087750496</v>
      </c>
      <c r="R98" s="147">
        <f t="shared" si="137"/>
        <v>225.95091640539476</v>
      </c>
      <c r="S98" s="147">
        <f t="shared" si="138"/>
        <v>196.47905774382156</v>
      </c>
      <c r="T98" s="147">
        <f t="shared" si="139"/>
        <v>245.59882217977693</v>
      </c>
      <c r="U98" s="147">
        <f t="shared" si="140"/>
        <v>1</v>
      </c>
      <c r="V98" s="147">
        <f t="shared" si="141"/>
        <v>0</v>
      </c>
      <c r="W98" s="147">
        <f t="shared" si="142"/>
        <v>6.3730655440953937E-2</v>
      </c>
      <c r="X98" s="147">
        <f t="shared" si="143"/>
        <v>7.3290253757097024E-2</v>
      </c>
      <c r="Y98" s="147">
        <f t="shared" si="144"/>
        <v>5.8632203005677619E-2</v>
      </c>
      <c r="Z98" s="147">
        <f t="shared" si="145"/>
        <v>10.108403377203157</v>
      </c>
      <c r="AA98" s="147">
        <f t="shared" si="146"/>
        <v>10.108403377203157</v>
      </c>
      <c r="AB98" s="147">
        <f t="shared" si="147"/>
        <v>9.9204073122331913</v>
      </c>
      <c r="AC98" s="147">
        <f t="shared" si="148"/>
        <v>9.4287526248151554</v>
      </c>
      <c r="AD98" s="147">
        <f t="shared" si="149"/>
        <v>128.86032721473003</v>
      </c>
      <c r="AE98" s="147">
        <f t="shared" si="150"/>
        <v>170.2044018227065</v>
      </c>
      <c r="AF98" s="147">
        <f t="shared" si="151"/>
        <v>3.1847966993368972</v>
      </c>
      <c r="AG98" s="147">
        <f t="shared" si="152"/>
        <v>3.6353458464366568</v>
      </c>
      <c r="AH98" s="147">
        <f t="shared" si="153"/>
        <v>2.7641426899423895</v>
      </c>
      <c r="AI98" s="147">
        <f t="shared" si="154"/>
        <v>13.293200076540053</v>
      </c>
      <c r="AJ98" s="147">
        <f t="shared" si="155"/>
        <v>14.093200076540054</v>
      </c>
      <c r="AK98" s="147">
        <f t="shared" si="156"/>
        <v>14.355753158669849</v>
      </c>
      <c r="AL98" s="147">
        <f t="shared" si="157"/>
        <v>12.992895314757545</v>
      </c>
      <c r="AM98" s="147">
        <f t="shared" si="234"/>
        <v>70.956205444399302</v>
      </c>
      <c r="AN98" s="147">
        <f t="shared" si="266"/>
        <v>69.658483880803672</v>
      </c>
      <c r="AO98" s="147">
        <f t="shared" si="267"/>
        <v>76.965139468505029</v>
      </c>
      <c r="AP98" s="147">
        <f t="shared" si="158"/>
        <v>5.1614148644664457</v>
      </c>
      <c r="AQ98" s="147">
        <f t="shared" si="159"/>
        <v>0.28645784726393575</v>
      </c>
      <c r="AR98" s="147">
        <f t="shared" si="160"/>
        <v>0.28433276118349859</v>
      </c>
      <c r="AS98" s="147">
        <f t="shared" si="161"/>
        <v>0.27024124957288193</v>
      </c>
      <c r="AT98" s="147">
        <f t="shared" si="162"/>
        <v>2.6948373027410818E-2</v>
      </c>
      <c r="AU98" s="147">
        <f t="shared" si="163"/>
        <v>0.10157443942523782</v>
      </c>
      <c r="AV98" s="147">
        <f t="shared" si="164"/>
        <v>9.8242731023502936E-2</v>
      </c>
      <c r="AW98" s="147">
        <f t="shared" si="165"/>
        <v>9.8055045425300011E-2</v>
      </c>
      <c r="AX98" s="147">
        <f t="shared" si="235"/>
        <v>3.2367028123867804E-2</v>
      </c>
      <c r="AY98" s="147">
        <f t="shared" si="236"/>
        <v>3.6001173569568112E-2</v>
      </c>
      <c r="AZ98" s="147">
        <f t="shared" si="237"/>
        <v>2.8745916765731964E-2</v>
      </c>
      <c r="BA98" s="147">
        <f t="shared" si="238"/>
        <v>8.260876905382257E-2</v>
      </c>
      <c r="BB98" s="147">
        <f t="shared" si="239"/>
        <v>0.13646398080192443</v>
      </c>
      <c r="BC98" s="147">
        <f t="shared" si="166"/>
        <v>1.6171469179853966E-2</v>
      </c>
      <c r="BD98" s="147">
        <f t="shared" si="167"/>
        <v>1.4062147112916493E-2</v>
      </c>
      <c r="BE98" s="147">
        <f t="shared" si="168"/>
        <v>1.7577683891145619E-2</v>
      </c>
      <c r="BF98" s="147">
        <f t="shared" si="169"/>
        <v>0</v>
      </c>
      <c r="BG98" s="147">
        <f t="shared" si="170"/>
        <v>0</v>
      </c>
      <c r="BH98" s="147">
        <f t="shared" si="171"/>
        <v>0</v>
      </c>
      <c r="BI98" s="147">
        <f t="shared" si="240"/>
        <v>4.853849730372177E-2</v>
      </c>
      <c r="BJ98" s="147">
        <f t="shared" si="241"/>
        <v>5.0063320682484605E-2</v>
      </c>
      <c r="BK98" s="147">
        <f t="shared" si="242"/>
        <v>4.6323600656877587E-2</v>
      </c>
      <c r="BL98" s="147">
        <f t="shared" si="172"/>
        <v>10.967317946716717</v>
      </c>
      <c r="BM98" s="147">
        <f t="shared" si="173"/>
        <v>9.8363940752213495</v>
      </c>
      <c r="BN98" s="147">
        <f t="shared" si="174"/>
        <v>11.377021760455476</v>
      </c>
      <c r="BO98" s="150">
        <f t="shared" si="243"/>
        <v>2.3559857205034053E-3</v>
      </c>
      <c r="BP98" s="150">
        <f t="shared" si="243"/>
        <v>2.5063360777572907E-3</v>
      </c>
      <c r="BQ98" s="150">
        <f t="shared" si="243"/>
        <v>2.1458759778178694E-3</v>
      </c>
      <c r="BR98" s="147">
        <f t="shared" si="175"/>
        <v>0</v>
      </c>
      <c r="BS98" s="147">
        <f t="shared" si="176"/>
        <v>0</v>
      </c>
      <c r="BT98" s="147">
        <f t="shared" si="177"/>
        <v>0</v>
      </c>
      <c r="BU98" s="147">
        <f t="shared" si="178"/>
        <v>0.40475434835639734</v>
      </c>
      <c r="BV98" s="147">
        <f t="shared" si="179"/>
        <v>0.13491811611879911</v>
      </c>
      <c r="BW98" s="147">
        <f t="shared" si="180"/>
        <v>2.5</v>
      </c>
      <c r="CA98" s="150">
        <f t="shared" si="181"/>
        <v>0</v>
      </c>
      <c r="CB98" s="150">
        <f t="shared" si="244"/>
        <v>0</v>
      </c>
      <c r="CC98" s="150">
        <f t="shared" si="245"/>
        <v>0</v>
      </c>
      <c r="CD98" s="150">
        <f t="shared" si="246"/>
        <v>0</v>
      </c>
      <c r="CE98" s="150">
        <f t="shared" si="182"/>
        <v>0</v>
      </c>
      <c r="CI98" s="152">
        <f t="shared" si="183"/>
        <v>0.39902206837565751</v>
      </c>
      <c r="CJ98" s="152">
        <f t="shared" si="184"/>
        <v>0.39902206837565751</v>
      </c>
      <c r="CK98" s="152">
        <f t="shared" si="185"/>
        <v>0.39902206837565751</v>
      </c>
      <c r="CL98" s="152">
        <f t="shared" si="186"/>
        <v>0.39902206837565751</v>
      </c>
      <c r="CM98" s="152">
        <f t="shared" si="187"/>
        <v>0.39902206837565751</v>
      </c>
      <c r="CN98" s="152">
        <f t="shared" si="188"/>
        <v>0.39902206837565751</v>
      </c>
      <c r="CO98" s="152">
        <f t="shared" si="189"/>
        <v>0.39902206837565751</v>
      </c>
      <c r="CP98" s="152">
        <f t="shared" si="190"/>
        <v>0.39902206837565751</v>
      </c>
      <c r="CQ98" s="152">
        <f t="shared" si="191"/>
        <v>0.37180663664498587</v>
      </c>
      <c r="CR98" s="152">
        <f t="shared" si="192"/>
        <v>0.31888200543235495</v>
      </c>
      <c r="CS98" s="152">
        <f t="shared" si="193"/>
        <v>0.2659573742197241</v>
      </c>
      <c r="CT98" s="152">
        <f t="shared" si="194"/>
        <v>0.21303274300709332</v>
      </c>
      <c r="CU98" s="152">
        <f t="shared" si="195"/>
        <v>0.16010811179446255</v>
      </c>
      <c r="CV98" s="152">
        <f t="shared" si="196"/>
        <v>0.12918583613805926</v>
      </c>
      <c r="CW98" s="152">
        <f t="shared" si="197"/>
        <v>0.12918583613805926</v>
      </c>
      <c r="CX98" s="152">
        <f t="shared" si="198"/>
        <v>0.12918583613805926</v>
      </c>
      <c r="CY98" s="152">
        <f t="shared" si="199"/>
        <v>0.12918583613805926</v>
      </c>
      <c r="CZ98" s="152">
        <f t="shared" si="200"/>
        <v>0.12918583613805926</v>
      </c>
      <c r="DA98" s="152">
        <f t="shared" si="201"/>
        <v>0.12918583613805926</v>
      </c>
      <c r="DC98" s="154">
        <f t="shared" si="247"/>
        <v>0.14301250058990964</v>
      </c>
      <c r="DD98" s="154">
        <f t="shared" si="248"/>
        <v>0.14301250058990964</v>
      </c>
      <c r="DE98" s="154">
        <f t="shared" si="249"/>
        <v>0.14301250058990964</v>
      </c>
      <c r="DF98" s="154">
        <f t="shared" si="250"/>
        <v>0.14301250058990964</v>
      </c>
      <c r="DG98" s="154">
        <f t="shared" si="251"/>
        <v>0.14301250058990964</v>
      </c>
      <c r="DH98" s="154">
        <f t="shared" si="252"/>
        <v>-2.6576083509869063E-10</v>
      </c>
      <c r="DI98" s="154">
        <f t="shared" si="253"/>
        <v>-2.6576083509869063E-10</v>
      </c>
      <c r="DJ98" s="154">
        <f t="shared" si="254"/>
        <v>-2.6576083509869063E-10</v>
      </c>
      <c r="DK98" s="154">
        <f t="shared" si="255"/>
        <v>-2.840750859827148E-10</v>
      </c>
      <c r="DL98" s="154">
        <f t="shared" si="256"/>
        <v>-3.2803548403881751E-10</v>
      </c>
      <c r="DM98" s="154">
        <f t="shared" si="257"/>
        <v>-3.8809249504216E-10</v>
      </c>
      <c r="DN98" s="154">
        <f t="shared" si="258"/>
        <v>-4.750684188208443E-10</v>
      </c>
      <c r="DO98" s="154">
        <f t="shared" si="259"/>
        <v>-6.1228941071659527E-10</v>
      </c>
      <c r="DP98" s="154">
        <f t="shared" si="260"/>
        <v>-7.3660054743578972E-10</v>
      </c>
      <c r="DQ98" s="154">
        <f t="shared" si="261"/>
        <v>-7.3660054743578972E-10</v>
      </c>
      <c r="DR98" s="154">
        <f t="shared" si="262"/>
        <v>-7.3660054743578972E-10</v>
      </c>
      <c r="DS98" s="154">
        <f t="shared" si="263"/>
        <v>-7.3660054743578972E-10</v>
      </c>
      <c r="DT98" s="154">
        <f t="shared" si="264"/>
        <v>-7.3660054743578972E-10</v>
      </c>
      <c r="DU98" s="154">
        <f t="shared" si="265"/>
        <v>-7.3660054743578972E-10</v>
      </c>
      <c r="DW98" s="155">
        <f t="shared" si="202"/>
        <v>-6.4957188265174257E-2</v>
      </c>
      <c r="DX98" s="155">
        <f t="shared" si="203"/>
        <v>7.214226621541861E-2</v>
      </c>
      <c r="DY98" s="155">
        <f t="shared" si="204"/>
        <v>6.9831345918394752E-2</v>
      </c>
      <c r="DZ98" s="155">
        <f t="shared" si="205"/>
        <v>6.7435346883063588E-2</v>
      </c>
      <c r="EA98" s="156">
        <f t="shared" si="206"/>
        <v>-6.4957188265174257E-2</v>
      </c>
      <c r="EB98" s="156">
        <f t="shared" si="207"/>
        <v>7.214226621541861E-2</v>
      </c>
      <c r="EC98" s="156">
        <f t="shared" si="208"/>
        <v>-7.4365292273723127E-2</v>
      </c>
      <c r="ED98" s="156">
        <f t="shared" si="209"/>
        <v>-6.2399889319271679E-2</v>
      </c>
      <c r="EE98" s="156">
        <f t="shared" si="210"/>
        <v>5.9766565720199658E-2</v>
      </c>
      <c r="EF98" s="156">
        <f t="shared" si="211"/>
        <v>-7.6497715678487274E-2</v>
      </c>
      <c r="EG98" s="156">
        <f t="shared" si="212"/>
        <v>7.8536938400267042E-2</v>
      </c>
      <c r="EH98" s="156">
        <f t="shared" si="213"/>
        <v>5.7060425767131134E-2</v>
      </c>
      <c r="EI98" s="156">
        <f t="shared" si="214"/>
        <v>-5.42847664747503E-2</v>
      </c>
      <c r="EJ98" s="156">
        <f t="shared" si="215"/>
        <v>8.0480475960293923E-2</v>
      </c>
      <c r="EK98" s="156">
        <f t="shared" si="216"/>
        <v>-8.2325960457430208E-2</v>
      </c>
      <c r="EL98" s="156">
        <f t="shared" si="217"/>
        <v>-5.1442969556347168E-2</v>
      </c>
      <c r="EM98" s="156">
        <f t="shared" si="218"/>
        <v>4.8538497303721687E-2</v>
      </c>
      <c r="EN98" s="156">
        <f t="shared" si="219"/>
        <v>-8.4071143453091107E-2</v>
      </c>
      <c r="EO98" s="156">
        <f t="shared" si="220"/>
        <v>8.5713898710621406E-2</v>
      </c>
      <c r="EP98" s="156">
        <f t="shared" si="221"/>
        <v>4.557488836891381E-2</v>
      </c>
      <c r="EQ98" s="156">
        <f t="shared" si="222"/>
        <v>-4.2555753452902093E-2</v>
      </c>
      <c r="ER98" s="156">
        <f t="shared" si="223"/>
        <v>8.7252224785786592E-2</v>
      </c>
      <c r="ES98" s="156">
        <f t="shared" si="224"/>
        <v>3.6365682248948962E-2</v>
      </c>
      <c r="ET98" s="156">
        <f t="shared" si="225"/>
        <v>-9.000822204988887E-2</v>
      </c>
      <c r="EU98" s="156">
        <f t="shared" si="226"/>
        <v>9.1222535480688163E-2</v>
      </c>
      <c r="EV98" s="156">
        <f t="shared" si="227"/>
        <v>3.3202287609262887E-2</v>
      </c>
      <c r="EW98" s="156">
        <f t="shared" si="228"/>
        <v>-2.9998441096544932E-2</v>
      </c>
      <c r="EX98" s="156">
        <f t="shared" si="229"/>
        <v>9.2325708303758747E-2</v>
      </c>
      <c r="EY98" s="156">
        <f t="shared" si="230"/>
        <v>-9.3316396472946317E-2</v>
      </c>
      <c r="EZ98" s="156">
        <f t="shared" si="231"/>
        <v>-2.6758046104256451E-2</v>
      </c>
    </row>
    <row r="99" spans="3:156" ht="20.100000000000001" customHeight="1" x14ac:dyDescent="0.2">
      <c r="C99" s="111"/>
      <c r="D99" s="213"/>
      <c r="G99" s="111"/>
      <c r="H99" s="213"/>
      <c r="K99" s="111"/>
      <c r="L99" s="111"/>
      <c r="O99" s="158">
        <v>89</v>
      </c>
      <c r="P99" s="158">
        <f t="shared" si="232"/>
        <v>-2.3649211364523164</v>
      </c>
      <c r="Q99" s="147">
        <f t="shared" si="233"/>
        <v>0.77667151713747673</v>
      </c>
      <c r="R99" s="147">
        <f t="shared" si="137"/>
        <v>227.98413914013341</v>
      </c>
      <c r="S99" s="147">
        <f t="shared" si="138"/>
        <v>198.24707751315947</v>
      </c>
      <c r="T99" s="147">
        <f t="shared" si="139"/>
        <v>247.80884689144935</v>
      </c>
      <c r="U99" s="147">
        <f t="shared" si="140"/>
        <v>1</v>
      </c>
      <c r="V99" s="147">
        <f t="shared" si="141"/>
        <v>0</v>
      </c>
      <c r="W99" s="147">
        <f t="shared" si="142"/>
        <v>6.316228863249497E-2</v>
      </c>
      <c r="X99" s="147">
        <f t="shared" si="143"/>
        <v>7.263663192736923E-2</v>
      </c>
      <c r="Y99" s="147">
        <f t="shared" si="144"/>
        <v>5.8109305541895376E-2</v>
      </c>
      <c r="Z99" s="147">
        <f t="shared" si="145"/>
        <v>10.221703841216099</v>
      </c>
      <c r="AA99" s="147">
        <f t="shared" si="146"/>
        <v>10.221703841216099</v>
      </c>
      <c r="AB99" s="147">
        <f t="shared" si="147"/>
        <v>10.033414238251247</v>
      </c>
      <c r="AC99" s="147">
        <f t="shared" si="148"/>
        <v>9.5361589355420495</v>
      </c>
      <c r="AD99" s="147">
        <f t="shared" si="149"/>
        <v>130.640671728152</v>
      </c>
      <c r="AE99" s="147">
        <f t="shared" si="150"/>
        <v>172.49200226389726</v>
      </c>
      <c r="AF99" s="147">
        <f t="shared" si="151"/>
        <v>3.1923494586229637</v>
      </c>
      <c r="AG99" s="147">
        <f t="shared" si="152"/>
        <v>3.6439670849934078</v>
      </c>
      <c r="AH99" s="147">
        <f t="shared" si="153"/>
        <v>2.7706978664074433</v>
      </c>
      <c r="AI99" s="147">
        <f t="shared" si="154"/>
        <v>13.414053299839063</v>
      </c>
      <c r="AJ99" s="147">
        <f t="shared" si="155"/>
        <v>14.214053299839064</v>
      </c>
      <c r="AK99" s="147">
        <f t="shared" si="156"/>
        <v>14.477381323244655</v>
      </c>
      <c r="AL99" s="147">
        <f t="shared" si="157"/>
        <v>13.106856801949494</v>
      </c>
      <c r="AM99" s="147">
        <f t="shared" si="234"/>
        <v>70.352909117860307</v>
      </c>
      <c r="AN99" s="147">
        <f t="shared" si="266"/>
        <v>69.073265231635204</v>
      </c>
      <c r="AO99" s="147">
        <f t="shared" si="267"/>
        <v>76.295943040383378</v>
      </c>
      <c r="AP99" s="147">
        <f t="shared" si="158"/>
        <v>5.2338396714716282</v>
      </c>
      <c r="AQ99" s="147">
        <f t="shared" si="159"/>
        <v>0.2897209915819246</v>
      </c>
      <c r="AR99" s="147">
        <f t="shared" si="160"/>
        <v>0.28757169788198977</v>
      </c>
      <c r="AS99" s="147">
        <f t="shared" si="161"/>
        <v>0.27331966479680642</v>
      </c>
      <c r="AT99" s="147">
        <f t="shared" si="162"/>
        <v>2.7565827140910146E-2</v>
      </c>
      <c r="AU99" s="147">
        <f t="shared" si="163"/>
        <v>0.10301835012488537</v>
      </c>
      <c r="AV99" s="147">
        <f t="shared" si="164"/>
        <v>9.9649442564593169E-2</v>
      </c>
      <c r="AW99" s="147">
        <f t="shared" si="165"/>
        <v>9.9429626509406357E-2</v>
      </c>
      <c r="AX99" s="147">
        <f t="shared" si="235"/>
        <v>3.2534373943804512E-2</v>
      </c>
      <c r="AY99" s="147">
        <f t="shared" si="236"/>
        <v>3.619099954130324E-2</v>
      </c>
      <c r="AZ99" s="147">
        <f t="shared" si="237"/>
        <v>2.8888932851813549E-2</v>
      </c>
      <c r="BA99" s="147">
        <f t="shared" si="238"/>
        <v>8.329668735365528E-2</v>
      </c>
      <c r="BB99" s="147">
        <f t="shared" si="239"/>
        <v>0.13821808733038793</v>
      </c>
      <c r="BC99" s="147">
        <f t="shared" si="166"/>
        <v>1.6034574550975379E-2</v>
      </c>
      <c r="BD99" s="147">
        <f t="shared" si="167"/>
        <v>1.3943108305195979E-2</v>
      </c>
      <c r="BE99" s="147">
        <f t="shared" si="168"/>
        <v>1.7428885381494976E-2</v>
      </c>
      <c r="BF99" s="147">
        <f t="shared" si="169"/>
        <v>0</v>
      </c>
      <c r="BG99" s="147">
        <f t="shared" si="170"/>
        <v>0</v>
      </c>
      <c r="BH99" s="147">
        <f t="shared" si="171"/>
        <v>0</v>
      </c>
      <c r="BI99" s="147">
        <f t="shared" si="240"/>
        <v>4.8568948494779891E-2</v>
      </c>
      <c r="BJ99" s="147">
        <f t="shared" si="241"/>
        <v>5.0134107846499215E-2</v>
      </c>
      <c r="BK99" s="147">
        <f t="shared" si="242"/>
        <v>4.6317818233308522E-2</v>
      </c>
      <c r="BL99" s="147">
        <f t="shared" si="172"/>
        <v>11.072949911523871</v>
      </c>
      <c r="BM99" s="147">
        <f t="shared" si="173"/>
        <v>9.938940364298027</v>
      </c>
      <c r="BN99" s="147">
        <f t="shared" si="174"/>
        <v>11.477965126923932</v>
      </c>
      <c r="BO99" s="150">
        <f t="shared" si="243"/>
        <v>2.3589427578885819E-3</v>
      </c>
      <c r="BP99" s="150">
        <f t="shared" si="243"/>
        <v>2.5134287695644142E-3</v>
      </c>
      <c r="BQ99" s="150">
        <f t="shared" si="243"/>
        <v>2.1453402858938072E-3</v>
      </c>
      <c r="BR99" s="147">
        <f t="shared" si="175"/>
        <v>0</v>
      </c>
      <c r="BS99" s="147">
        <f t="shared" si="176"/>
        <v>0</v>
      </c>
      <c r="BT99" s="147">
        <f t="shared" si="177"/>
        <v>0</v>
      </c>
      <c r="BU99" s="147">
        <f t="shared" si="178"/>
        <v>0.40839653647474966</v>
      </c>
      <c r="BV99" s="147">
        <f t="shared" si="179"/>
        <v>0.13613217882491657</v>
      </c>
      <c r="BW99" s="147">
        <f t="shared" si="180"/>
        <v>2.5</v>
      </c>
      <c r="CA99" s="150">
        <f t="shared" si="181"/>
        <v>0</v>
      </c>
      <c r="CB99" s="150">
        <f t="shared" si="244"/>
        <v>0</v>
      </c>
      <c r="CC99" s="150">
        <f t="shared" si="245"/>
        <v>0</v>
      </c>
      <c r="CD99" s="150">
        <f t="shared" si="246"/>
        <v>0</v>
      </c>
      <c r="CE99" s="150">
        <f t="shared" si="182"/>
        <v>0</v>
      </c>
      <c r="CI99" s="152">
        <f t="shared" si="183"/>
        <v>0.40266425649400983</v>
      </c>
      <c r="CJ99" s="152">
        <f t="shared" si="184"/>
        <v>0.40266425649400983</v>
      </c>
      <c r="CK99" s="152">
        <f t="shared" si="185"/>
        <v>0.40266425649400983</v>
      </c>
      <c r="CL99" s="152">
        <f t="shared" si="186"/>
        <v>0.40266425649400983</v>
      </c>
      <c r="CM99" s="152">
        <f t="shared" si="187"/>
        <v>0.40266425649400983</v>
      </c>
      <c r="CN99" s="152">
        <f t="shared" si="188"/>
        <v>0.40266425649400983</v>
      </c>
      <c r="CO99" s="152">
        <f t="shared" si="189"/>
        <v>0.40266425649400983</v>
      </c>
      <c r="CP99" s="152">
        <f t="shared" si="190"/>
        <v>0.40266425649400983</v>
      </c>
      <c r="CQ99" s="152">
        <f t="shared" si="191"/>
        <v>0.37520392628976329</v>
      </c>
      <c r="CR99" s="152">
        <f t="shared" si="192"/>
        <v>0.32180305198362752</v>
      </c>
      <c r="CS99" s="152">
        <f t="shared" si="193"/>
        <v>0.26840217767749175</v>
      </c>
      <c r="CT99" s="152">
        <f t="shared" si="194"/>
        <v>0.21500130337135598</v>
      </c>
      <c r="CU99" s="152">
        <f t="shared" si="195"/>
        <v>0.16160042906522032</v>
      </c>
      <c r="CV99" s="152">
        <f t="shared" si="196"/>
        <v>0.13039989884417669</v>
      </c>
      <c r="CW99" s="152">
        <f t="shared" si="197"/>
        <v>0.13039989884417669</v>
      </c>
      <c r="CX99" s="152">
        <f t="shared" si="198"/>
        <v>0.13039989884417669</v>
      </c>
      <c r="CY99" s="152">
        <f t="shared" si="199"/>
        <v>0.13039989884417669</v>
      </c>
      <c r="CZ99" s="152">
        <f t="shared" si="200"/>
        <v>0.13039989884417669</v>
      </c>
      <c r="DA99" s="152">
        <f t="shared" si="201"/>
        <v>0.13039989884417669</v>
      </c>
      <c r="DC99" s="154">
        <f t="shared" si="247"/>
        <v>0.14468850361492655</v>
      </c>
      <c r="DD99" s="154">
        <f t="shared" si="248"/>
        <v>0.14468850361492655</v>
      </c>
      <c r="DE99" s="154">
        <f t="shared" si="249"/>
        <v>0.14468850361492655</v>
      </c>
      <c r="DF99" s="154">
        <f t="shared" si="250"/>
        <v>0.14468850361492655</v>
      </c>
      <c r="DG99" s="154">
        <f t="shared" si="251"/>
        <v>0.14468850361492655</v>
      </c>
      <c r="DH99" s="154">
        <f t="shared" si="252"/>
        <v>-2.6403212539621447E-10</v>
      </c>
      <c r="DI99" s="154">
        <f t="shared" si="253"/>
        <v>-2.6403212539621447E-10</v>
      </c>
      <c r="DJ99" s="154">
        <f t="shared" si="254"/>
        <v>-2.6403212539621447E-10</v>
      </c>
      <c r="DK99" s="154">
        <f t="shared" si="255"/>
        <v>-2.822326779147327E-10</v>
      </c>
      <c r="DL99" s="154">
        <f t="shared" si="256"/>
        <v>-3.259230204088605E-10</v>
      </c>
      <c r="DM99" s="154">
        <f t="shared" si="257"/>
        <v>-3.8561761660402174E-10</v>
      </c>
      <c r="DN99" s="154">
        <f t="shared" si="258"/>
        <v>-4.7208204269565586E-10</v>
      </c>
      <c r="DO99" s="154">
        <f t="shared" si="259"/>
        <v>-6.0852819865987188E-10</v>
      </c>
      <c r="DP99" s="154">
        <f t="shared" si="260"/>
        <v>-7.3217138300794418E-10</v>
      </c>
      <c r="DQ99" s="154">
        <f t="shared" si="261"/>
        <v>-7.3217138300794418E-10</v>
      </c>
      <c r="DR99" s="154">
        <f t="shared" si="262"/>
        <v>-7.3217138300794418E-10</v>
      </c>
      <c r="DS99" s="154">
        <f t="shared" si="263"/>
        <v>-7.3217138300794418E-10</v>
      </c>
      <c r="DT99" s="154">
        <f t="shared" si="264"/>
        <v>-7.3217138300794418E-10</v>
      </c>
      <c r="DU99" s="154">
        <f t="shared" si="265"/>
        <v>-7.3217138300794418E-10</v>
      </c>
      <c r="DW99" s="155">
        <f t="shared" si="202"/>
        <v>-6.6865315866032046E-2</v>
      </c>
      <c r="DX99" s="155">
        <f t="shared" si="203"/>
        <v>7.046134093025827E-2</v>
      </c>
      <c r="DY99" s="155">
        <f t="shared" si="204"/>
        <v>6.9283648657696123E-2</v>
      </c>
      <c r="DZ99" s="155">
        <f t="shared" si="205"/>
        <v>6.8084851914587047E-2</v>
      </c>
      <c r="EA99" s="156">
        <f t="shared" si="206"/>
        <v>-6.6865315866032046E-2</v>
      </c>
      <c r="EB99" s="156">
        <f t="shared" si="207"/>
        <v>7.046134093025827E-2</v>
      </c>
      <c r="EC99" s="156">
        <f t="shared" si="208"/>
        <v>-7.1617569995798769E-2</v>
      </c>
      <c r="ED99" s="156">
        <f t="shared" si="209"/>
        <v>-6.5625411994525346E-2</v>
      </c>
      <c r="EE99" s="156">
        <f t="shared" si="210"/>
        <v>6.4365517986797544E-2</v>
      </c>
      <c r="EF99" s="156">
        <f t="shared" si="211"/>
        <v>-7.2751983655743507E-2</v>
      </c>
      <c r="EG99" s="156">
        <f t="shared" si="212"/>
        <v>7.3864236356702501E-2</v>
      </c>
      <c r="EH99" s="156">
        <f t="shared" si="213"/>
        <v>6.3086017618768073E-2</v>
      </c>
      <c r="EI99" s="156">
        <f t="shared" si="214"/>
        <v>-6.1787300638644016E-2</v>
      </c>
      <c r="EJ99" s="156">
        <f t="shared" si="215"/>
        <v>7.495398929572826E-2</v>
      </c>
      <c r="EK99" s="156">
        <f t="shared" si="216"/>
        <v>-7.6020910523518892E-2</v>
      </c>
      <c r="EL99" s="156">
        <f t="shared" si="217"/>
        <v>-6.0469762648198484E-2</v>
      </c>
      <c r="EM99" s="156">
        <f t="shared" si="218"/>
        <v>5.9133804982266495E-2</v>
      </c>
      <c r="EN99" s="156">
        <f t="shared" si="219"/>
        <v>-7.7064675045533035E-2</v>
      </c>
      <c r="EO99" s="156">
        <f t="shared" si="220"/>
        <v>7.8084964920986072E-2</v>
      </c>
      <c r="EP99" s="156">
        <f t="shared" si="221"/>
        <v>5.7779834586494813E-2</v>
      </c>
      <c r="EQ99" s="156">
        <f t="shared" si="222"/>
        <v>-5.6408263893382327E-2</v>
      </c>
      <c r="ER99" s="156">
        <f t="shared" si="223"/>
        <v>7.9081469359698092E-2</v>
      </c>
      <c r="ES99" s="156">
        <f t="shared" si="224"/>
        <v>5.3613998023971009E-2</v>
      </c>
      <c r="ET99" s="156">
        <f t="shared" si="225"/>
        <v>-8.1001915085014864E-2</v>
      </c>
      <c r="EU99" s="156">
        <f t="shared" si="226"/>
        <v>8.1925271385247744E-2</v>
      </c>
      <c r="EV99" s="156">
        <f t="shared" si="227"/>
        <v>5.2192154008124964E-2</v>
      </c>
      <c r="EW99" s="156">
        <f t="shared" si="228"/>
        <v>-5.0754411756571E-2</v>
      </c>
      <c r="EX99" s="156">
        <f t="shared" si="229"/>
        <v>8.2823672454188924E-2</v>
      </c>
      <c r="EY99" s="156">
        <f t="shared" si="230"/>
        <v>-8.3696844630169728E-2</v>
      </c>
      <c r="EZ99" s="156">
        <f t="shared" si="231"/>
        <v>-4.9301209219526812E-2</v>
      </c>
    </row>
    <row r="100" spans="3:156" ht="20.100000000000001" customHeight="1" x14ac:dyDescent="0.2">
      <c r="C100" s="111"/>
      <c r="D100" s="213"/>
      <c r="G100" s="111"/>
      <c r="H100" s="213"/>
      <c r="K100" s="111"/>
      <c r="L100" s="111"/>
      <c r="O100" s="158">
        <v>90</v>
      </c>
      <c r="P100" s="158">
        <f t="shared" si="232"/>
        <v>-2.3561944901923448</v>
      </c>
      <c r="Q100" s="147">
        <f t="shared" si="233"/>
        <v>0.78539816339744828</v>
      </c>
      <c r="R100" s="147">
        <f t="shared" si="137"/>
        <v>230</v>
      </c>
      <c r="S100" s="147">
        <f t="shared" si="138"/>
        <v>200</v>
      </c>
      <c r="T100" s="147">
        <f t="shared" si="139"/>
        <v>250</v>
      </c>
      <c r="U100" s="147">
        <f t="shared" si="140"/>
        <v>1</v>
      </c>
      <c r="V100" s="147">
        <f t="shared" si="141"/>
        <v>0</v>
      </c>
      <c r="W100" s="147">
        <f t="shared" si="142"/>
        <v>6.2608695652173918E-2</v>
      </c>
      <c r="X100" s="147">
        <f t="shared" si="143"/>
        <v>7.2000000000000008E-2</v>
      </c>
      <c r="Y100" s="147">
        <f t="shared" si="144"/>
        <v>5.7599999999999998E-2</v>
      </c>
      <c r="Z100" s="147">
        <f t="shared" si="145"/>
        <v>10.334433726120675</v>
      </c>
      <c r="AA100" s="147">
        <f t="shared" si="146"/>
        <v>10.334433726120675</v>
      </c>
      <c r="AB100" s="147">
        <f t="shared" si="147"/>
        <v>10.145874183349173</v>
      </c>
      <c r="AC100" s="147">
        <f t="shared" si="148"/>
        <v>9.6430453736846715</v>
      </c>
      <c r="AD100" s="147">
        <f t="shared" si="149"/>
        <v>132.41416258873915</v>
      </c>
      <c r="AE100" s="147">
        <f t="shared" si="150"/>
        <v>174.77024565283892</v>
      </c>
      <c r="AF100" s="147">
        <f t="shared" si="151"/>
        <v>3.199837724206779</v>
      </c>
      <c r="AG100" s="147">
        <f t="shared" si="152"/>
        <v>3.6525147060057028</v>
      </c>
      <c r="AH100" s="147">
        <f t="shared" si="153"/>
        <v>2.7771970676211852</v>
      </c>
      <c r="AI100" s="147">
        <f t="shared" si="154"/>
        <v>13.534271450327454</v>
      </c>
      <c r="AJ100" s="147">
        <f t="shared" si="155"/>
        <v>14.334271450327455</v>
      </c>
      <c r="AK100" s="147">
        <f t="shared" si="156"/>
        <v>14.598388889354876</v>
      </c>
      <c r="AL100" s="147">
        <f t="shared" si="157"/>
        <v>13.220242441305857</v>
      </c>
      <c r="AM100" s="147">
        <f t="shared" si="234"/>
        <v>69.762875878645076</v>
      </c>
      <c r="AN100" s="147">
        <f t="shared" si="266"/>
        <v>68.500709741278271</v>
      </c>
      <c r="AO100" s="147">
        <f t="shared" si="267"/>
        <v>75.641578014905377</v>
      </c>
      <c r="AP100" s="147">
        <f t="shared" si="158"/>
        <v>5.3059951684618598</v>
      </c>
      <c r="AQ100" s="147">
        <f t="shared" si="159"/>
        <v>0.29296834149027423</v>
      </c>
      <c r="AR100" s="147">
        <f t="shared" si="160"/>
        <v>0.29079495734158955</v>
      </c>
      <c r="AS100" s="147">
        <f t="shared" si="161"/>
        <v>0.27638317974469412</v>
      </c>
      <c r="AT100" s="147">
        <f t="shared" si="162"/>
        <v>2.8187235738432299E-2</v>
      </c>
      <c r="AU100" s="147">
        <f t="shared" si="163"/>
        <v>0.10445719621210471</v>
      </c>
      <c r="AV100" s="147">
        <f t="shared" si="164"/>
        <v>0.10105118660596633</v>
      </c>
      <c r="AW100" s="147">
        <f t="shared" si="165"/>
        <v>0.10079904146938588</v>
      </c>
      <c r="AX100" s="147">
        <f t="shared" si="235"/>
        <v>3.269964414820184E-2</v>
      </c>
      <c r="AY100" s="147">
        <f t="shared" si="236"/>
        <v>3.6378427310460357E-2</v>
      </c>
      <c r="AZ100" s="147">
        <f t="shared" si="237"/>
        <v>2.9030124059168359E-2</v>
      </c>
      <c r="BA100" s="147">
        <f t="shared" si="238"/>
        <v>8.3978819622963816E-2</v>
      </c>
      <c r="BB100" s="147">
        <f t="shared" si="239"/>
        <v>0.13996469937160633</v>
      </c>
      <c r="BC100" s="147">
        <f t="shared" si="166"/>
        <v>1.5896458827164357E-2</v>
      </c>
      <c r="BD100" s="147">
        <f t="shared" si="167"/>
        <v>1.3823007675795088E-2</v>
      </c>
      <c r="BE100" s="147">
        <f t="shared" si="168"/>
        <v>1.7278759594743866E-2</v>
      </c>
      <c r="BF100" s="147">
        <f t="shared" si="169"/>
        <v>0</v>
      </c>
      <c r="BG100" s="147">
        <f t="shared" si="170"/>
        <v>0</v>
      </c>
      <c r="BH100" s="147">
        <f t="shared" si="171"/>
        <v>0</v>
      </c>
      <c r="BI100" s="147">
        <f t="shared" si="240"/>
        <v>4.8596102975366193E-2</v>
      </c>
      <c r="BJ100" s="147">
        <f t="shared" si="241"/>
        <v>5.0201434986255442E-2</v>
      </c>
      <c r="BK100" s="147">
        <f t="shared" si="242"/>
        <v>4.6308883653912225E-2</v>
      </c>
      <c r="BL100" s="147">
        <f t="shared" si="172"/>
        <v>11.177103684334224</v>
      </c>
      <c r="BM100" s="147">
        <f t="shared" si="173"/>
        <v>10.040286997251089</v>
      </c>
      <c r="BN100" s="147">
        <f t="shared" si="174"/>
        <v>11.577220913478056</v>
      </c>
      <c r="BO100" s="150">
        <f t="shared" si="243"/>
        <v>2.361581224392395E-3</v>
      </c>
      <c r="BP100" s="150">
        <f t="shared" si="243"/>
        <v>2.5201840746792319E-3</v>
      </c>
      <c r="BQ100" s="150">
        <f t="shared" si="243"/>
        <v>2.1445127052715789E-3</v>
      </c>
      <c r="BR100" s="147">
        <f t="shared" si="175"/>
        <v>0</v>
      </c>
      <c r="BS100" s="147">
        <f t="shared" si="176"/>
        <v>0</v>
      </c>
      <c r="BT100" s="147">
        <f t="shared" si="177"/>
        <v>0</v>
      </c>
      <c r="BU100" s="147">
        <f t="shared" si="178"/>
        <v>0.41200762361567789</v>
      </c>
      <c r="BV100" s="147">
        <f t="shared" si="179"/>
        <v>0.1373358745385593</v>
      </c>
      <c r="BW100" s="147">
        <f t="shared" si="180"/>
        <v>2.5</v>
      </c>
      <c r="CA100" s="150">
        <f t="shared" si="181"/>
        <v>0</v>
      </c>
      <c r="CB100" s="150">
        <f t="shared" si="244"/>
        <v>0</v>
      </c>
      <c r="CC100" s="150">
        <f t="shared" si="245"/>
        <v>0</v>
      </c>
      <c r="CD100" s="150">
        <f t="shared" si="246"/>
        <v>0</v>
      </c>
      <c r="CE100" s="150">
        <f t="shared" si="182"/>
        <v>0</v>
      </c>
      <c r="CI100" s="152">
        <f t="shared" si="183"/>
        <v>0.406275343634938</v>
      </c>
      <c r="CJ100" s="152">
        <f t="shared" si="184"/>
        <v>0.406275343634938</v>
      </c>
      <c r="CK100" s="152">
        <f t="shared" si="185"/>
        <v>0.406275343634938</v>
      </c>
      <c r="CL100" s="152">
        <f t="shared" si="186"/>
        <v>0.406275343634938</v>
      </c>
      <c r="CM100" s="152">
        <f t="shared" si="187"/>
        <v>0.406275343634938</v>
      </c>
      <c r="CN100" s="152">
        <f t="shared" si="188"/>
        <v>0.406275343634938</v>
      </c>
      <c r="CO100" s="152">
        <f t="shared" si="189"/>
        <v>0.406275343634938</v>
      </c>
      <c r="CP100" s="152">
        <f t="shared" si="190"/>
        <v>0.406275343634938</v>
      </c>
      <c r="CQ100" s="152">
        <f t="shared" si="191"/>
        <v>0.37857220616757864</v>
      </c>
      <c r="CR100" s="152">
        <f t="shared" si="192"/>
        <v>0.32469915545126626</v>
      </c>
      <c r="CS100" s="152">
        <f t="shared" si="193"/>
        <v>0.27082610473495389</v>
      </c>
      <c r="CT100" s="152">
        <f t="shared" si="194"/>
        <v>0.21695305401864148</v>
      </c>
      <c r="CU100" s="152">
        <f t="shared" si="195"/>
        <v>0.16308000330232922</v>
      </c>
      <c r="CV100" s="152">
        <f t="shared" si="196"/>
        <v>0.13160359455781945</v>
      </c>
      <c r="CW100" s="152">
        <f t="shared" si="197"/>
        <v>0.13160359455781945</v>
      </c>
      <c r="CX100" s="152">
        <f t="shared" si="198"/>
        <v>0.13160359455781945</v>
      </c>
      <c r="CY100" s="152">
        <f t="shared" si="199"/>
        <v>0.13160359455781945</v>
      </c>
      <c r="CZ100" s="152">
        <f t="shared" si="200"/>
        <v>0.13160359455781945</v>
      </c>
      <c r="DA100" s="152">
        <f t="shared" si="201"/>
        <v>0.13160359455781945</v>
      </c>
      <c r="DC100" s="154">
        <f t="shared" si="247"/>
        <v>0.14635204537997859</v>
      </c>
      <c r="DD100" s="154">
        <f t="shared" si="248"/>
        <v>0.14635204537997859</v>
      </c>
      <c r="DE100" s="154">
        <f t="shared" si="249"/>
        <v>0.14635204537997859</v>
      </c>
      <c r="DF100" s="154">
        <f t="shared" si="250"/>
        <v>0.14635204537997859</v>
      </c>
      <c r="DG100" s="154">
        <f t="shared" si="251"/>
        <v>0.14635204537997859</v>
      </c>
      <c r="DH100" s="154">
        <f t="shared" si="252"/>
        <v>-2.6234024286199129E-10</v>
      </c>
      <c r="DI100" s="154">
        <f t="shared" si="253"/>
        <v>-2.6234024286199129E-10</v>
      </c>
      <c r="DJ100" s="154">
        <f t="shared" si="254"/>
        <v>-2.6234024286199129E-10</v>
      </c>
      <c r="DK100" s="154">
        <f t="shared" si="255"/>
        <v>-2.8042945055988042E-10</v>
      </c>
      <c r="DL100" s="154">
        <f t="shared" si="256"/>
        <v>-3.2385529167550486E-10</v>
      </c>
      <c r="DM100" s="154">
        <f t="shared" si="257"/>
        <v>-3.8319484550648783E-10</v>
      </c>
      <c r="DN100" s="154">
        <f t="shared" si="258"/>
        <v>-4.691580148361436E-10</v>
      </c>
      <c r="DO100" s="154">
        <f t="shared" si="259"/>
        <v>-6.0484446114791118E-10</v>
      </c>
      <c r="DP100" s="154">
        <f t="shared" si="260"/>
        <v>-7.2783233066646459E-10</v>
      </c>
      <c r="DQ100" s="154">
        <f t="shared" si="261"/>
        <v>-7.2783233066646459E-10</v>
      </c>
      <c r="DR100" s="154">
        <f t="shared" si="262"/>
        <v>-7.2783233066646459E-10</v>
      </c>
      <c r="DS100" s="154">
        <f t="shared" si="263"/>
        <v>-7.2783233066646459E-10</v>
      </c>
      <c r="DT100" s="154">
        <f t="shared" si="264"/>
        <v>-7.2783233066646459E-10</v>
      </c>
      <c r="DU100" s="154">
        <f t="shared" si="265"/>
        <v>-7.2783233066646459E-10</v>
      </c>
      <c r="DW100" s="155">
        <f t="shared" si="202"/>
        <v>-6.8725267906242393E-2</v>
      </c>
      <c r="DX100" s="155">
        <f t="shared" si="203"/>
        <v>6.8725267906242379E-2</v>
      </c>
      <c r="DY100" s="155">
        <f t="shared" si="204"/>
        <v>6.8725267906242393E-2</v>
      </c>
      <c r="DZ100" s="155">
        <f t="shared" si="205"/>
        <v>6.8725267906242393E-2</v>
      </c>
      <c r="EA100" s="156">
        <f t="shared" si="206"/>
        <v>-6.8725267906242393E-2</v>
      </c>
      <c r="EB100" s="156">
        <f t="shared" si="207"/>
        <v>6.8725267906242379E-2</v>
      </c>
      <c r="EC100" s="156">
        <f t="shared" si="208"/>
        <v>-6.8725267906242352E-2</v>
      </c>
      <c r="ED100" s="156">
        <f t="shared" si="209"/>
        <v>-6.8725267906242421E-2</v>
      </c>
      <c r="EE100" s="156">
        <f t="shared" si="210"/>
        <v>6.8725267906242365E-2</v>
      </c>
      <c r="EF100" s="156">
        <f t="shared" si="211"/>
        <v>-6.8725267906242407E-2</v>
      </c>
      <c r="EG100" s="156">
        <f t="shared" si="212"/>
        <v>6.8725267906242338E-2</v>
      </c>
      <c r="EH100" s="156">
        <f t="shared" si="213"/>
        <v>6.8725267906242435E-2</v>
      </c>
      <c r="EI100" s="156">
        <f t="shared" si="214"/>
        <v>-6.8725267906242352E-2</v>
      </c>
      <c r="EJ100" s="156">
        <f t="shared" si="215"/>
        <v>6.8725267906242421E-2</v>
      </c>
      <c r="EK100" s="156">
        <f t="shared" si="216"/>
        <v>-6.8725267906242296E-2</v>
      </c>
      <c r="EL100" s="156">
        <f t="shared" si="217"/>
        <v>-6.8725267906242477E-2</v>
      </c>
      <c r="EM100" s="156">
        <f t="shared" si="218"/>
        <v>6.8725267906242365E-2</v>
      </c>
      <c r="EN100" s="156">
        <f t="shared" si="219"/>
        <v>-6.8725267906242421E-2</v>
      </c>
      <c r="EO100" s="156">
        <f t="shared" si="220"/>
        <v>6.8725267906242282E-2</v>
      </c>
      <c r="EP100" s="156">
        <f t="shared" si="221"/>
        <v>6.8725267906242477E-2</v>
      </c>
      <c r="EQ100" s="156">
        <f t="shared" si="222"/>
        <v>-6.872526790624249E-2</v>
      </c>
      <c r="ER100" s="156">
        <f t="shared" si="223"/>
        <v>6.8725267906242282E-2</v>
      </c>
      <c r="ES100" s="156">
        <f t="shared" si="224"/>
        <v>6.8725267906242365E-2</v>
      </c>
      <c r="ET100" s="156">
        <f t="shared" si="225"/>
        <v>-6.8725267906242407E-2</v>
      </c>
      <c r="EU100" s="156">
        <f t="shared" si="226"/>
        <v>6.8725267906242282E-2</v>
      </c>
      <c r="EV100" s="156">
        <f t="shared" si="227"/>
        <v>6.8725267906242504E-2</v>
      </c>
      <c r="EW100" s="156">
        <f t="shared" si="228"/>
        <v>-6.8725267906242504E-2</v>
      </c>
      <c r="EX100" s="156">
        <f t="shared" si="229"/>
        <v>6.8725267906242268E-2</v>
      </c>
      <c r="EY100" s="156">
        <f t="shared" si="230"/>
        <v>-6.8725267906242143E-2</v>
      </c>
      <c r="EZ100" s="156">
        <f t="shared" si="231"/>
        <v>-6.8725267906242643E-2</v>
      </c>
    </row>
    <row r="101" spans="3:156" ht="20.100000000000001" customHeight="1" x14ac:dyDescent="0.2">
      <c r="C101" s="111"/>
      <c r="D101" s="213"/>
      <c r="G101" s="111"/>
      <c r="H101" s="213"/>
      <c r="K101" s="111"/>
      <c r="L101" s="111"/>
      <c r="O101" s="158">
        <v>91</v>
      </c>
      <c r="P101" s="158">
        <f t="shared" si="232"/>
        <v>-2.3474678439323733</v>
      </c>
      <c r="Q101" s="147">
        <f t="shared" si="233"/>
        <v>0.79412480965741994</v>
      </c>
      <c r="R101" s="147">
        <f t="shared" si="137"/>
        <v>231.99834546938541</v>
      </c>
      <c r="S101" s="147">
        <f t="shared" si="138"/>
        <v>201.73769171250905</v>
      </c>
      <c r="T101" s="147">
        <f t="shared" si="139"/>
        <v>252.17211464063632</v>
      </c>
      <c r="U101" s="147">
        <f t="shared" si="140"/>
        <v>1</v>
      </c>
      <c r="V101" s="147">
        <f t="shared" si="141"/>
        <v>0</v>
      </c>
      <c r="W101" s="147">
        <f t="shared" si="142"/>
        <v>6.2069408171276076E-2</v>
      </c>
      <c r="X101" s="147">
        <f t="shared" si="143"/>
        <v>7.1379819396967484E-2</v>
      </c>
      <c r="Y101" s="147">
        <f t="shared" si="144"/>
        <v>5.7103855517573986E-2</v>
      </c>
      <c r="Z101" s="147">
        <f t="shared" si="145"/>
        <v>10.446573565283186</v>
      </c>
      <c r="AA101" s="147">
        <f t="shared" si="146"/>
        <v>10.446573565283186</v>
      </c>
      <c r="AB101" s="147">
        <f t="shared" si="147"/>
        <v>10.257767782176936</v>
      </c>
      <c r="AC101" s="147">
        <f t="shared" si="148"/>
        <v>9.7493935336383757</v>
      </c>
      <c r="AD101" s="147">
        <f t="shared" si="149"/>
        <v>134.18043144949041</v>
      </c>
      <c r="AE101" s="147">
        <f t="shared" si="150"/>
        <v>177.03867752228666</v>
      </c>
      <c r="AF101" s="147">
        <f t="shared" si="151"/>
        <v>3.2072609258279283</v>
      </c>
      <c r="AG101" s="147">
        <f t="shared" si="152"/>
        <v>3.6609880585391075</v>
      </c>
      <c r="AH101" s="147">
        <f t="shared" si="153"/>
        <v>2.7836397986442796</v>
      </c>
      <c r="AI101" s="147">
        <f t="shared" si="154"/>
        <v>13.653834491111114</v>
      </c>
      <c r="AJ101" s="147">
        <f t="shared" si="155"/>
        <v>14.453834491111115</v>
      </c>
      <c r="AK101" s="147">
        <f t="shared" si="156"/>
        <v>14.718755840716044</v>
      </c>
      <c r="AL101" s="147">
        <f t="shared" si="157"/>
        <v>13.333033332282657</v>
      </c>
      <c r="AM101" s="147">
        <f t="shared" si="234"/>
        <v>69.1857929198639</v>
      </c>
      <c r="AN101" s="147">
        <f t="shared" si="266"/>
        <v>67.94052505672596</v>
      </c>
      <c r="AO101" s="147">
        <f t="shared" si="267"/>
        <v>75.001687543879925</v>
      </c>
      <c r="AP101" s="147">
        <f t="shared" si="158"/>
        <v>5.3778659229934309</v>
      </c>
      <c r="AQ101" s="147">
        <f t="shared" si="159"/>
        <v>0.29619933780262225</v>
      </c>
      <c r="AR101" s="147">
        <f t="shared" si="160"/>
        <v>0.29400198452425613</v>
      </c>
      <c r="AS101" s="147">
        <f t="shared" si="161"/>
        <v>0.27943126688614983</v>
      </c>
      <c r="AT101" s="147">
        <f t="shared" si="162"/>
        <v>2.8812388968066985E-2</v>
      </c>
      <c r="AU101" s="147">
        <f t="shared" si="163"/>
        <v>0.10589066927017279</v>
      </c>
      <c r="AV101" s="147">
        <f t="shared" si="164"/>
        <v>0.10244765612862457</v>
      </c>
      <c r="AW101" s="147">
        <f t="shared" si="165"/>
        <v>0.10216300026921042</v>
      </c>
      <c r="AX101" s="147">
        <f t="shared" si="235"/>
        <v>3.2862855976892702E-2</v>
      </c>
      <c r="AY101" s="147">
        <f t="shared" si="236"/>
        <v>3.6563476090576238E-2</v>
      </c>
      <c r="AZ101" s="147">
        <f t="shared" si="237"/>
        <v>2.9169506147057312E-2</v>
      </c>
      <c r="BA101" s="147">
        <f t="shared" si="238"/>
        <v>8.4655122041274455E-2</v>
      </c>
      <c r="BB101" s="147">
        <f t="shared" si="239"/>
        <v>0.14170347988860627</v>
      </c>
      <c r="BC101" s="147">
        <f t="shared" si="166"/>
        <v>1.5757132526468001E-2</v>
      </c>
      <c r="BD101" s="147">
        <f t="shared" si="167"/>
        <v>1.3701854370841737E-2</v>
      </c>
      <c r="BE101" s="147">
        <f t="shared" si="168"/>
        <v>1.7127317963552179E-2</v>
      </c>
      <c r="BF101" s="147">
        <f t="shared" si="169"/>
        <v>0</v>
      </c>
      <c r="BG101" s="147">
        <f t="shared" si="170"/>
        <v>0</v>
      </c>
      <c r="BH101" s="147">
        <f t="shared" si="171"/>
        <v>0</v>
      </c>
      <c r="BI101" s="147">
        <f t="shared" si="240"/>
        <v>4.8619988503360703E-2</v>
      </c>
      <c r="BJ101" s="147">
        <f t="shared" si="241"/>
        <v>5.0265330461417977E-2</v>
      </c>
      <c r="BK101" s="147">
        <f t="shared" si="242"/>
        <v>4.6296824110609494E-2</v>
      </c>
      <c r="BL101" s="147">
        <f t="shared" si="172"/>
        <v>11.279756889520224</v>
      </c>
      <c r="BM101" s="147">
        <f t="shared" si="173"/>
        <v>10.140411740452929</v>
      </c>
      <c r="BN101" s="147">
        <f t="shared" si="174"/>
        <v>11.674768037117992</v>
      </c>
      <c r="BO101" s="150">
        <f t="shared" si="243"/>
        <v>2.3639032820669268E-3</v>
      </c>
      <c r="BP101" s="150">
        <f t="shared" si="243"/>
        <v>2.5266034463955539E-3</v>
      </c>
      <c r="BQ101" s="150">
        <f t="shared" si="243"/>
        <v>2.1433959227287126E-3</v>
      </c>
      <c r="BR101" s="147">
        <f t="shared" si="175"/>
        <v>0</v>
      </c>
      <c r="BS101" s="147">
        <f t="shared" si="176"/>
        <v>0</v>
      </c>
      <c r="BT101" s="147">
        <f t="shared" si="177"/>
        <v>0</v>
      </c>
      <c r="BU101" s="147">
        <f t="shared" si="178"/>
        <v>0.41558733478091553</v>
      </c>
      <c r="BV101" s="147">
        <f t="shared" si="179"/>
        <v>0.13852911159363848</v>
      </c>
      <c r="BW101" s="147">
        <f t="shared" si="180"/>
        <v>2.5</v>
      </c>
      <c r="CA101" s="150">
        <f t="shared" si="181"/>
        <v>0</v>
      </c>
      <c r="CB101" s="150">
        <f t="shared" si="244"/>
        <v>0</v>
      </c>
      <c r="CC101" s="150">
        <f t="shared" si="245"/>
        <v>0</v>
      </c>
      <c r="CD101" s="150">
        <f t="shared" si="246"/>
        <v>0</v>
      </c>
      <c r="CE101" s="150">
        <f t="shared" si="182"/>
        <v>0</v>
      </c>
      <c r="CI101" s="152">
        <f t="shared" si="183"/>
        <v>0.40985505480017553</v>
      </c>
      <c r="CJ101" s="152">
        <f t="shared" si="184"/>
        <v>0.40985505480017553</v>
      </c>
      <c r="CK101" s="152">
        <f t="shared" si="185"/>
        <v>0.40985505480017553</v>
      </c>
      <c r="CL101" s="152">
        <f t="shared" si="186"/>
        <v>0.40985505480017553</v>
      </c>
      <c r="CM101" s="152">
        <f t="shared" si="187"/>
        <v>0.40985505480017553</v>
      </c>
      <c r="CN101" s="152">
        <f t="shared" si="188"/>
        <v>0.40985505480017553</v>
      </c>
      <c r="CO101" s="152">
        <f t="shared" si="189"/>
        <v>0.40985505480017553</v>
      </c>
      <c r="CP101" s="152">
        <f t="shared" si="190"/>
        <v>0.40985505480017553</v>
      </c>
      <c r="CQ101" s="152">
        <f t="shared" si="191"/>
        <v>0.3819112197708785</v>
      </c>
      <c r="CR101" s="152">
        <f t="shared" si="192"/>
        <v>0.32757009528577963</v>
      </c>
      <c r="CS101" s="152">
        <f t="shared" si="193"/>
        <v>0.27322897080068065</v>
      </c>
      <c r="CT101" s="152">
        <f t="shared" si="194"/>
        <v>0.2188878463155817</v>
      </c>
      <c r="CU101" s="152">
        <f t="shared" si="195"/>
        <v>0.16454672183048283</v>
      </c>
      <c r="CV101" s="152">
        <f t="shared" si="196"/>
        <v>0.13279683161289865</v>
      </c>
      <c r="CW101" s="152">
        <f t="shared" si="197"/>
        <v>0.13279683161289865</v>
      </c>
      <c r="CX101" s="152">
        <f t="shared" si="198"/>
        <v>0.13279683161289865</v>
      </c>
      <c r="CY101" s="152">
        <f t="shared" si="199"/>
        <v>0.13279683161289865</v>
      </c>
      <c r="CZ101" s="152">
        <f t="shared" si="200"/>
        <v>0.13279683161289865</v>
      </c>
      <c r="DA101" s="152">
        <f t="shared" si="201"/>
        <v>0.13279683161289865</v>
      </c>
      <c r="DC101" s="154">
        <f t="shared" si="247"/>
        <v>0.14800291667627696</v>
      </c>
      <c r="DD101" s="154">
        <f t="shared" si="248"/>
        <v>0.14800291667627696</v>
      </c>
      <c r="DE101" s="154">
        <f t="shared" si="249"/>
        <v>0.14800291667627696</v>
      </c>
      <c r="DF101" s="154">
        <f t="shared" si="250"/>
        <v>0.14800291667627696</v>
      </c>
      <c r="DG101" s="154">
        <f t="shared" si="251"/>
        <v>0.14800291667627696</v>
      </c>
      <c r="DH101" s="154">
        <f t="shared" si="252"/>
        <v>-2.6068433169249123E-10</v>
      </c>
      <c r="DI101" s="154">
        <f t="shared" si="253"/>
        <v>-2.6068433169249123E-10</v>
      </c>
      <c r="DJ101" s="154">
        <f t="shared" si="254"/>
        <v>-2.6068433169249123E-10</v>
      </c>
      <c r="DK101" s="154">
        <f t="shared" si="255"/>
        <v>-2.7866449616866855E-10</v>
      </c>
      <c r="DL101" s="154">
        <f t="shared" si="256"/>
        <v>-3.2183126894689918E-10</v>
      </c>
      <c r="DM101" s="154">
        <f t="shared" si="257"/>
        <v>-3.8082299531925081E-10</v>
      </c>
      <c r="DN101" s="154">
        <f t="shared" si="258"/>
        <v>-4.6629493655047128E-10</v>
      </c>
      <c r="DO101" s="154">
        <f t="shared" si="259"/>
        <v>-6.0123650138192257E-10</v>
      </c>
      <c r="DP101" s="154">
        <f t="shared" si="260"/>
        <v>-7.235814605654194E-10</v>
      </c>
      <c r="DQ101" s="154">
        <f t="shared" si="261"/>
        <v>-7.235814605654194E-10</v>
      </c>
      <c r="DR101" s="154">
        <f t="shared" si="262"/>
        <v>-7.235814605654194E-10</v>
      </c>
      <c r="DS101" s="154">
        <f t="shared" si="263"/>
        <v>-7.235814605654194E-10</v>
      </c>
      <c r="DT101" s="154">
        <f t="shared" si="264"/>
        <v>-7.235814605654194E-10</v>
      </c>
      <c r="DU101" s="154">
        <f t="shared" si="265"/>
        <v>-7.235814605654194E-10</v>
      </c>
      <c r="DW101" s="155">
        <f t="shared" si="202"/>
        <v>-7.0535387158499829E-2</v>
      </c>
      <c r="DX101" s="155">
        <f t="shared" si="203"/>
        <v>6.6935583112932129E-2</v>
      </c>
      <c r="DY101" s="155">
        <f t="shared" si="204"/>
        <v>6.8156400744315518E-2</v>
      </c>
      <c r="DZ101" s="155">
        <f t="shared" si="205"/>
        <v>6.9356457275786335E-2</v>
      </c>
      <c r="EA101" s="156">
        <f t="shared" si="206"/>
        <v>-7.0535387158499829E-2</v>
      </c>
      <c r="EB101" s="156">
        <f t="shared" si="207"/>
        <v>6.6935583112932129E-2</v>
      </c>
      <c r="EC101" s="156">
        <f t="shared" si="208"/>
        <v>-6.5694376254512937E-2</v>
      </c>
      <c r="ED101" s="156">
        <f t="shared" si="209"/>
        <v>-7.1692831278993258E-2</v>
      </c>
      <c r="EE101" s="156">
        <f t="shared" si="210"/>
        <v>7.2828437068575058E-2</v>
      </c>
      <c r="EF101" s="156">
        <f t="shared" si="211"/>
        <v>-6.4433158252690914E-2</v>
      </c>
      <c r="EG101" s="156">
        <f t="shared" si="212"/>
        <v>6.3152313286687189E-2</v>
      </c>
      <c r="EH101" s="156">
        <f t="shared" si="213"/>
        <v>7.3941858610720751E-2</v>
      </c>
      <c r="EI101" s="156">
        <f t="shared" si="214"/>
        <v>-7.5032756746442858E-2</v>
      </c>
      <c r="EJ101" s="156">
        <f t="shared" si="215"/>
        <v>6.1852231514286066E-2</v>
      </c>
      <c r="EK101" s="156">
        <f t="shared" si="216"/>
        <v>-6.0533308952989626E-2</v>
      </c>
      <c r="EL101" s="156">
        <f t="shared" si="217"/>
        <v>-7.6100799177601375E-2</v>
      </c>
      <c r="EM101" s="156">
        <f t="shared" si="218"/>
        <v>7.7145660568125246E-2</v>
      </c>
      <c r="EN101" s="156">
        <f t="shared" si="219"/>
        <v>-5.919594735938697E-2</v>
      </c>
      <c r="EO101" s="156">
        <f t="shared" si="220"/>
        <v>5.7840554106774293E-2</v>
      </c>
      <c r="EP101" s="156">
        <f t="shared" si="221"/>
        <v>7.8167022643113537E-2</v>
      </c>
      <c r="EQ101" s="156">
        <f t="shared" si="222"/>
        <v>-7.9164574285783509E-2</v>
      </c>
      <c r="ER101" s="156">
        <f t="shared" si="223"/>
        <v>5.6467542061067008E-2</v>
      </c>
      <c r="ES101" s="156">
        <f t="shared" si="224"/>
        <v>8.1087038164042405E-2</v>
      </c>
      <c r="ET101" s="156">
        <f t="shared" si="225"/>
        <v>-5.3670339760903685E-2</v>
      </c>
      <c r="EU101" s="156">
        <f t="shared" si="226"/>
        <v>5.224700156136567E-2</v>
      </c>
      <c r="EV101" s="156">
        <f t="shared" si="227"/>
        <v>8.2011364798510469E-2</v>
      </c>
      <c r="EW101" s="156">
        <f t="shared" si="228"/>
        <v>-8.2910709976799155E-2</v>
      </c>
      <c r="EX101" s="156">
        <f t="shared" si="229"/>
        <v>5.0807748419023704E-2</v>
      </c>
      <c r="EY101" s="156">
        <f t="shared" si="230"/>
        <v>-4.9353018744327876E-2</v>
      </c>
      <c r="EZ101" s="156">
        <f t="shared" si="231"/>
        <v>-8.3784799749654637E-2</v>
      </c>
    </row>
    <row r="102" spans="3:156" ht="20.100000000000001" customHeight="1" x14ac:dyDescent="0.2">
      <c r="C102" s="111"/>
      <c r="D102" s="213"/>
      <c r="G102" s="111"/>
      <c r="H102" s="213"/>
      <c r="K102" s="111"/>
      <c r="L102" s="111"/>
      <c r="O102" s="158">
        <v>92</v>
      </c>
      <c r="P102" s="158">
        <f t="shared" si="232"/>
        <v>-2.3387411976724013</v>
      </c>
      <c r="Q102" s="147">
        <f t="shared" si="233"/>
        <v>0.80285145591739149</v>
      </c>
      <c r="R102" s="147">
        <f t="shared" si="137"/>
        <v>233.97902336654519</v>
      </c>
      <c r="S102" s="147">
        <f t="shared" si="138"/>
        <v>203.46002031873493</v>
      </c>
      <c r="T102" s="147">
        <f t="shared" si="139"/>
        <v>254.32502539841869</v>
      </c>
      <c r="U102" s="147">
        <f t="shared" si="140"/>
        <v>1</v>
      </c>
      <c r="V102" s="147">
        <f t="shared" si="141"/>
        <v>0</v>
      </c>
      <c r="W102" s="147">
        <f t="shared" si="142"/>
        <v>6.1543978570426594E-2</v>
      </c>
      <c r="X102" s="147">
        <f t="shared" si="143"/>
        <v>7.0775575355990591E-2</v>
      </c>
      <c r="Y102" s="147">
        <f t="shared" si="144"/>
        <v>5.6620460284792465E-2</v>
      </c>
      <c r="Z102" s="147">
        <f t="shared" si="145"/>
        <v>10.558103940318921</v>
      </c>
      <c r="AA102" s="147">
        <f t="shared" si="146"/>
        <v>10.558103940318921</v>
      </c>
      <c r="AB102" s="147">
        <f t="shared" si="147"/>
        <v>10.369075712513968</v>
      </c>
      <c r="AC102" s="147">
        <f t="shared" si="148"/>
        <v>9.8551850507904888</v>
      </c>
      <c r="AD102" s="147">
        <f t="shared" si="149"/>
        <v>135.93911186561928</v>
      </c>
      <c r="AE102" s="147">
        <f t="shared" si="150"/>
        <v>179.29684556302291</v>
      </c>
      <c r="AF102" s="147">
        <f t="shared" si="151"/>
        <v>3.214618498180867</v>
      </c>
      <c r="AG102" s="147">
        <f t="shared" si="152"/>
        <v>3.669386497315021</v>
      </c>
      <c r="AH102" s="147">
        <f t="shared" si="153"/>
        <v>2.7900255688378159</v>
      </c>
      <c r="AI102" s="147">
        <f t="shared" si="154"/>
        <v>13.772722438499788</v>
      </c>
      <c r="AJ102" s="147">
        <f t="shared" si="155"/>
        <v>14.572722438499788</v>
      </c>
      <c r="AK102" s="147">
        <f t="shared" si="156"/>
        <v>14.83846220982899</v>
      </c>
      <c r="AL102" s="147">
        <f t="shared" si="157"/>
        <v>13.445210619628305</v>
      </c>
      <c r="AM102" s="147">
        <f t="shared" si="234"/>
        <v>68.621357760722333</v>
      </c>
      <c r="AN102" s="147">
        <f t="shared" si="266"/>
        <v>67.392428262384257</v>
      </c>
      <c r="AO102" s="147">
        <f t="shared" si="267"/>
        <v>74.37592673632993</v>
      </c>
      <c r="AP102" s="147">
        <f t="shared" si="158"/>
        <v>5.4494365888943523</v>
      </c>
      <c r="AQ102" s="147">
        <f t="shared" si="159"/>
        <v>0.29941342257799552</v>
      </c>
      <c r="AR102" s="147">
        <f t="shared" si="160"/>
        <v>0.29719222562809899</v>
      </c>
      <c r="AS102" s="147">
        <f t="shared" si="161"/>
        <v>0.28246339986566554</v>
      </c>
      <c r="AT102" s="147">
        <f t="shared" si="162"/>
        <v>2.9441072991260975E-2</v>
      </c>
      <c r="AU102" s="147">
        <f t="shared" si="163"/>
        <v>0.10731846255645014</v>
      </c>
      <c r="AV102" s="147">
        <f t="shared" si="164"/>
        <v>0.10383854588190507</v>
      </c>
      <c r="AW102" s="147">
        <f t="shared" si="165"/>
        <v>0.10352121450016567</v>
      </c>
      <c r="AX102" s="147">
        <f t="shared" si="235"/>
        <v>3.3024025911590586E-2</v>
      </c>
      <c r="AY102" s="147">
        <f t="shared" si="236"/>
        <v>3.6746164272480689E-2</v>
      </c>
      <c r="AZ102" s="147">
        <f t="shared" si="237"/>
        <v>2.9307094183246552E-2</v>
      </c>
      <c r="BA102" s="147">
        <f t="shared" si="238"/>
        <v>8.5325550465786701E-2</v>
      </c>
      <c r="BB102" s="147">
        <f t="shared" si="239"/>
        <v>0.14343409326009807</v>
      </c>
      <c r="BC102" s="147">
        <f t="shared" si="166"/>
        <v>1.5616606259123537E-2</v>
      </c>
      <c r="BD102" s="147">
        <f t="shared" si="167"/>
        <v>1.3579657616629161E-2</v>
      </c>
      <c r="BE102" s="147">
        <f t="shared" si="168"/>
        <v>1.6974572020786453E-2</v>
      </c>
      <c r="BF102" s="147">
        <f t="shared" si="169"/>
        <v>0</v>
      </c>
      <c r="BG102" s="147">
        <f t="shared" si="170"/>
        <v>0</v>
      </c>
      <c r="BH102" s="147">
        <f t="shared" si="171"/>
        <v>0</v>
      </c>
      <c r="BI102" s="147">
        <f t="shared" si="240"/>
        <v>4.8640632170714126E-2</v>
      </c>
      <c r="BJ102" s="147">
        <f t="shared" si="241"/>
        <v>5.0325821889109848E-2</v>
      </c>
      <c r="BK102" s="147">
        <f t="shared" si="242"/>
        <v>4.6281666204033005E-2</v>
      </c>
      <c r="BL102" s="147">
        <f t="shared" si="172"/>
        <v>11.38088761123505</v>
      </c>
      <c r="BM102" s="147">
        <f t="shared" si="173"/>
        <v>10.239292744115325</v>
      </c>
      <c r="BN102" s="147">
        <f t="shared" si="174"/>
        <v>11.770585932821829</v>
      </c>
      <c r="BO102" s="150">
        <f t="shared" si="243"/>
        <v>2.3659110979667099E-3</v>
      </c>
      <c r="BP102" s="150">
        <f t="shared" si="243"/>
        <v>2.5326883488144079E-3</v>
      </c>
      <c r="BQ102" s="150">
        <f t="shared" si="243"/>
        <v>2.1419926266215308E-3</v>
      </c>
      <c r="BR102" s="147">
        <f t="shared" si="175"/>
        <v>0</v>
      </c>
      <c r="BS102" s="147">
        <f t="shared" si="176"/>
        <v>0</v>
      </c>
      <c r="BT102" s="147">
        <f t="shared" si="177"/>
        <v>0</v>
      </c>
      <c r="BU102" s="147">
        <f t="shared" si="178"/>
        <v>0.41913539736159761</v>
      </c>
      <c r="BV102" s="147">
        <f t="shared" si="179"/>
        <v>0.13971179912053253</v>
      </c>
      <c r="BW102" s="147">
        <f t="shared" si="180"/>
        <v>2.5</v>
      </c>
      <c r="CA102" s="150">
        <f t="shared" si="181"/>
        <v>0</v>
      </c>
      <c r="CB102" s="150">
        <f t="shared" si="244"/>
        <v>0</v>
      </c>
      <c r="CC102" s="150">
        <f t="shared" si="245"/>
        <v>0</v>
      </c>
      <c r="CD102" s="150">
        <f t="shared" si="246"/>
        <v>0</v>
      </c>
      <c r="CE102" s="150">
        <f t="shared" si="182"/>
        <v>0</v>
      </c>
      <c r="CI102" s="152">
        <f t="shared" si="183"/>
        <v>0.41340311738085772</v>
      </c>
      <c r="CJ102" s="152">
        <f t="shared" si="184"/>
        <v>0.41340311738085772</v>
      </c>
      <c r="CK102" s="152">
        <f t="shared" si="185"/>
        <v>0.41340311738085772</v>
      </c>
      <c r="CL102" s="152">
        <f t="shared" si="186"/>
        <v>0.41340311738085772</v>
      </c>
      <c r="CM102" s="152">
        <f t="shared" si="187"/>
        <v>0.41340311738085772</v>
      </c>
      <c r="CN102" s="152">
        <f t="shared" si="188"/>
        <v>0.41340311738085772</v>
      </c>
      <c r="CO102" s="152">
        <f t="shared" si="189"/>
        <v>0.41340311738085772</v>
      </c>
      <c r="CP102" s="152">
        <f t="shared" si="190"/>
        <v>0.41340311738085772</v>
      </c>
      <c r="CQ102" s="152">
        <f t="shared" si="191"/>
        <v>0.38522071282084952</v>
      </c>
      <c r="CR102" s="152">
        <f t="shared" si="192"/>
        <v>0.33041565285398372</v>
      </c>
      <c r="CS102" s="152">
        <f t="shared" si="193"/>
        <v>0.27561059288711792</v>
      </c>
      <c r="CT102" s="152">
        <f t="shared" si="194"/>
        <v>0.22080553292025218</v>
      </c>
      <c r="CU102" s="152">
        <f t="shared" si="195"/>
        <v>0.16600047295338652</v>
      </c>
      <c r="CV102" s="152">
        <f t="shared" si="196"/>
        <v>0.13397951913979267</v>
      </c>
      <c r="CW102" s="152">
        <f t="shared" si="197"/>
        <v>0.13397951913979267</v>
      </c>
      <c r="CX102" s="152">
        <f t="shared" si="198"/>
        <v>0.13397951913979267</v>
      </c>
      <c r="CY102" s="152">
        <f t="shared" si="199"/>
        <v>0.13397951913979267</v>
      </c>
      <c r="CZ102" s="152">
        <f t="shared" si="200"/>
        <v>0.13397951913979267</v>
      </c>
      <c r="DA102" s="152">
        <f t="shared" si="201"/>
        <v>0.13397951913979267</v>
      </c>
      <c r="DC102" s="154">
        <f t="shared" si="247"/>
        <v>0.14964091192878021</v>
      </c>
      <c r="DD102" s="154">
        <f t="shared" si="248"/>
        <v>0.14964091192878021</v>
      </c>
      <c r="DE102" s="154">
        <f t="shared" si="249"/>
        <v>0.14964091192878021</v>
      </c>
      <c r="DF102" s="154">
        <f t="shared" si="250"/>
        <v>0.14964091192878021</v>
      </c>
      <c r="DG102" s="154">
        <f t="shared" si="251"/>
        <v>0.14964091192878021</v>
      </c>
      <c r="DH102" s="154">
        <f t="shared" si="252"/>
        <v>-2.5906356522836486E-10</v>
      </c>
      <c r="DI102" s="154">
        <f t="shared" si="253"/>
        <v>-2.5906356522836486E-10</v>
      </c>
      <c r="DJ102" s="154">
        <f t="shared" si="254"/>
        <v>-2.5906356522836486E-10</v>
      </c>
      <c r="DK102" s="154">
        <f t="shared" si="255"/>
        <v>-2.7693693782943154E-10</v>
      </c>
      <c r="DL102" s="154">
        <f t="shared" si="256"/>
        <v>-3.1984995807917703E-10</v>
      </c>
      <c r="DM102" s="154">
        <f t="shared" si="257"/>
        <v>-3.7850091935649303E-10</v>
      </c>
      <c r="DN102" s="154">
        <f t="shared" si="258"/>
        <v>-4.6349145544743408E-10</v>
      </c>
      <c r="DO102" s="154">
        <f t="shared" si="259"/>
        <v>-5.9770267766647144E-10</v>
      </c>
      <c r="DP102" s="154">
        <f t="shared" si="260"/>
        <v>-7.1941690442731024E-10</v>
      </c>
      <c r="DQ102" s="154">
        <f t="shared" si="261"/>
        <v>-7.1941690442731024E-10</v>
      </c>
      <c r="DR102" s="154">
        <f t="shared" si="262"/>
        <v>-7.1941690442731024E-10</v>
      </c>
      <c r="DS102" s="154">
        <f t="shared" si="263"/>
        <v>-7.1941690442731024E-10</v>
      </c>
      <c r="DT102" s="154">
        <f t="shared" si="264"/>
        <v>-7.1941690442731024E-10</v>
      </c>
      <c r="DU102" s="154">
        <f t="shared" si="265"/>
        <v>-7.1941690442731024E-10</v>
      </c>
      <c r="DW102" s="155">
        <f t="shared" si="202"/>
        <v>-7.2294068211230994E-2</v>
      </c>
      <c r="DX102" s="155">
        <f t="shared" si="203"/>
        <v>6.5093871396136205E-2</v>
      </c>
      <c r="DY102" s="155">
        <f t="shared" si="204"/>
        <v>6.7577244563607503E-2</v>
      </c>
      <c r="DZ102" s="155">
        <f t="shared" si="205"/>
        <v>6.9978285268054552E-2</v>
      </c>
      <c r="EA102" s="156">
        <f t="shared" si="206"/>
        <v>-7.2294068211230994E-2</v>
      </c>
      <c r="EB102" s="156">
        <f t="shared" si="207"/>
        <v>6.5093871396136205E-2</v>
      </c>
      <c r="EC102" s="156">
        <f t="shared" si="208"/>
        <v>-6.2531191373311007E-2</v>
      </c>
      <c r="ED102" s="156">
        <f t="shared" si="209"/>
        <v>-7.4521771968339534E-2</v>
      </c>
      <c r="EE102" s="156">
        <f t="shared" si="210"/>
        <v>7.6658682425503666E-2</v>
      </c>
      <c r="EF102" s="156">
        <f t="shared" si="211"/>
        <v>-5.9892326725988987E-2</v>
      </c>
      <c r="EG102" s="156">
        <f t="shared" si="212"/>
        <v>5.7180492504257115E-2</v>
      </c>
      <c r="EH102" s="156">
        <f t="shared" si="213"/>
        <v>7.8702196086497089E-2</v>
      </c>
      <c r="EI102" s="156">
        <f t="shared" si="214"/>
        <v>-8.0649823244703073E-2</v>
      </c>
      <c r="EJ102" s="156">
        <f t="shared" si="215"/>
        <v>5.4398992660388432E-2</v>
      </c>
      <c r="EK102" s="156">
        <f t="shared" si="216"/>
        <v>-5.1551216023485391E-2</v>
      </c>
      <c r="EL102" s="156">
        <f t="shared" si="217"/>
        <v>-8.249919101643835E-2</v>
      </c>
      <c r="EM102" s="156">
        <f t="shared" si="218"/>
        <v>8.4248046231946122E-2</v>
      </c>
      <c r="EN102" s="156">
        <f t="shared" si="219"/>
        <v>-4.8640632170714113E-2</v>
      </c>
      <c r="EO102" s="156">
        <f t="shared" si="220"/>
        <v>4.5670787200157381E-2</v>
      </c>
      <c r="EP102" s="156">
        <f t="shared" si="221"/>
        <v>8.5894258180537197E-2</v>
      </c>
      <c r="EQ102" s="156">
        <f t="shared" si="222"/>
        <v>-8.7435821206531289E-2</v>
      </c>
      <c r="ER102" s="156">
        <f t="shared" si="223"/>
        <v>4.2645299410443024E-2</v>
      </c>
      <c r="ES102" s="156">
        <f t="shared" si="224"/>
        <v>9.0197617649216133E-2</v>
      </c>
      <c r="ET102" s="156">
        <f t="shared" si="225"/>
        <v>-3.6442203038134988E-2</v>
      </c>
      <c r="EU102" s="156">
        <f t="shared" si="226"/>
        <v>3.3272151972957291E-2</v>
      </c>
      <c r="EV102" s="156">
        <f t="shared" si="227"/>
        <v>9.1414486242363549E-2</v>
      </c>
      <c r="EW102" s="156">
        <f t="shared" si="228"/>
        <v>-9.2519980365346782E-2</v>
      </c>
      <c r="EX102" s="156">
        <f t="shared" si="229"/>
        <v>3.0061563915782664E-2</v>
      </c>
      <c r="EY102" s="156">
        <f t="shared" si="230"/>
        <v>-2.6814350473605603E-2</v>
      </c>
      <c r="EZ102" s="156">
        <f t="shared" si="231"/>
        <v>-9.3512753143865285E-2</v>
      </c>
    </row>
    <row r="103" spans="3:156" ht="20.100000000000001" customHeight="1" x14ac:dyDescent="0.2">
      <c r="G103" s="111"/>
      <c r="H103" s="213"/>
      <c r="K103" s="111"/>
      <c r="L103" s="111"/>
      <c r="O103" s="158">
        <v>93</v>
      </c>
      <c r="P103" s="158">
        <f t="shared" si="232"/>
        <v>-2.3300145514124297</v>
      </c>
      <c r="Q103" s="147">
        <f t="shared" si="233"/>
        <v>0.81157810217736315</v>
      </c>
      <c r="R103" s="147">
        <f t="shared" si="137"/>
        <v>235.94188285518896</v>
      </c>
      <c r="S103" s="147">
        <f t="shared" si="138"/>
        <v>205.16685465668607</v>
      </c>
      <c r="T103" s="147">
        <f t="shared" si="139"/>
        <v>256.45856832085758</v>
      </c>
      <c r="U103" s="147">
        <f t="shared" si="140"/>
        <v>1</v>
      </c>
      <c r="V103" s="147">
        <f t="shared" si="141"/>
        <v>0</v>
      </c>
      <c r="W103" s="147">
        <f t="shared" si="142"/>
        <v>6.1031978831999505E-2</v>
      </c>
      <c r="X103" s="147">
        <f t="shared" si="143"/>
        <v>7.0186775656799427E-2</v>
      </c>
      <c r="Y103" s="147">
        <f t="shared" si="144"/>
        <v>5.6149420525439545E-2</v>
      </c>
      <c r="Z103" s="147">
        <f t="shared" si="145"/>
        <v>10.66900548588462</v>
      </c>
      <c r="AA103" s="147">
        <f t="shared" si="146"/>
        <v>10.66900548588462</v>
      </c>
      <c r="AB103" s="147">
        <f t="shared" si="147"/>
        <v>10.479778700030744</v>
      </c>
      <c r="AC103" s="147">
        <f t="shared" si="148"/>
        <v>9.9604016060458864</v>
      </c>
      <c r="AD103" s="147">
        <f t="shared" si="149"/>
        <v>137.68983932833518</v>
      </c>
      <c r="AE103" s="147">
        <f t="shared" si="150"/>
        <v>181.54429967337623</v>
      </c>
      <c r="AF103" s="147">
        <f t="shared" si="151"/>
        <v>3.2219098809579747</v>
      </c>
      <c r="AG103" s="147">
        <f t="shared" si="152"/>
        <v>3.6777093827598151</v>
      </c>
      <c r="AH103" s="147">
        <f t="shared" si="153"/>
        <v>2.7963538919006696</v>
      </c>
      <c r="AI103" s="147">
        <f t="shared" si="154"/>
        <v>13.890915366842595</v>
      </c>
      <c r="AJ103" s="147">
        <f t="shared" si="155"/>
        <v>14.690915366842596</v>
      </c>
      <c r="AK103" s="147">
        <f t="shared" si="156"/>
        <v>14.95748808279056</v>
      </c>
      <c r="AL103" s="147">
        <f t="shared" si="157"/>
        <v>13.556755497946558</v>
      </c>
      <c r="AM103" s="147">
        <f t="shared" si="234"/>
        <v>68.069277851603488</v>
      </c>
      <c r="AN103" s="147">
        <f t="shared" si="266"/>
        <v>66.856145528242592</v>
      </c>
      <c r="AO103" s="147">
        <f t="shared" si="267"/>
        <v>73.76396219224209</v>
      </c>
      <c r="AP103" s="147">
        <f t="shared" si="158"/>
        <v>5.5206919074702236</v>
      </c>
      <c r="AQ103" s="147">
        <f t="shared" si="159"/>
        <v>0.30261003925830426</v>
      </c>
      <c r="AR103" s="147">
        <f t="shared" si="160"/>
        <v>0.30036512822385153</v>
      </c>
      <c r="AS103" s="147">
        <f t="shared" si="161"/>
        <v>0.28547905363233023</v>
      </c>
      <c r="AT103" s="147">
        <f t="shared" si="162"/>
        <v>3.0073070084310267E-2</v>
      </c>
      <c r="AU103" s="147">
        <f t="shared" si="163"/>
        <v>0.10874027102546309</v>
      </c>
      <c r="AV103" s="147">
        <f t="shared" si="164"/>
        <v>0.10522355240561967</v>
      </c>
      <c r="AW103" s="147">
        <f t="shared" si="165"/>
        <v>0.10487339740259592</v>
      </c>
      <c r="AX103" s="147">
        <f t="shared" si="235"/>
        <v>3.3183169707857237E-2</v>
      </c>
      <c r="AY103" s="147">
        <f t="shared" si="236"/>
        <v>3.6926509458285413E-2</v>
      </c>
      <c r="AZ103" s="147">
        <f t="shared" si="237"/>
        <v>2.944290257362114E-2</v>
      </c>
      <c r="BA103" s="147">
        <f t="shared" si="238"/>
        <v>8.599006046552575E-2</v>
      </c>
      <c r="BB103" s="147">
        <f t="shared" si="239"/>
        <v>0.14515620532865736</v>
      </c>
      <c r="BC103" s="147">
        <f t="shared" si="166"/>
        <v>1.547489072675029E-2</v>
      </c>
      <c r="BD103" s="147">
        <f t="shared" si="167"/>
        <v>1.3456426718913296E-2</v>
      </c>
      <c r="BE103" s="147">
        <f t="shared" si="168"/>
        <v>1.6820533398641622E-2</v>
      </c>
      <c r="BF103" s="147">
        <f t="shared" si="169"/>
        <v>0</v>
      </c>
      <c r="BG103" s="147">
        <f t="shared" si="170"/>
        <v>0</v>
      </c>
      <c r="BH103" s="147">
        <f t="shared" si="171"/>
        <v>0</v>
      </c>
      <c r="BI103" s="147">
        <f t="shared" si="240"/>
        <v>4.8658060434607527E-2</v>
      </c>
      <c r="BJ103" s="147">
        <f t="shared" si="241"/>
        <v>5.038293617719871E-2</v>
      </c>
      <c r="BK103" s="147">
        <f t="shared" si="242"/>
        <v>4.6263435972262762E-2</v>
      </c>
      <c r="BL103" s="147">
        <f t="shared" si="172"/>
        <v>11.480474395022874</v>
      </c>
      <c r="BM103" s="147">
        <f t="shared" si="173"/>
        <v>10.336908543844418</v>
      </c>
      <c r="BN103" s="147">
        <f t="shared" si="174"/>
        <v>11.864654555050169</v>
      </c>
      <c r="BO103" s="150">
        <f t="shared" si="243"/>
        <v>2.3676068452579183E-3</v>
      </c>
      <c r="BP103" s="150">
        <f t="shared" si="243"/>
        <v>2.5384402578356785E-3</v>
      </c>
      <c r="BQ103" s="150">
        <f t="shared" si="243"/>
        <v>2.140305507959656E-3</v>
      </c>
      <c r="BR103" s="147">
        <f t="shared" si="175"/>
        <v>0</v>
      </c>
      <c r="BS103" s="147">
        <f t="shared" si="176"/>
        <v>0</v>
      </c>
      <c r="BT103" s="147">
        <f t="shared" si="177"/>
        <v>0</v>
      </c>
      <c r="BU103" s="147">
        <f t="shared" si="178"/>
        <v>0.42265154115902198</v>
      </c>
      <c r="BV103" s="147">
        <f t="shared" si="179"/>
        <v>0.14088384705300735</v>
      </c>
      <c r="BW103" s="147">
        <f t="shared" si="180"/>
        <v>2.5</v>
      </c>
      <c r="CA103" s="150">
        <f t="shared" si="181"/>
        <v>0</v>
      </c>
      <c r="CB103" s="150">
        <f t="shared" si="244"/>
        <v>0</v>
      </c>
      <c r="CC103" s="150">
        <f t="shared" si="245"/>
        <v>0</v>
      </c>
      <c r="CD103" s="150">
        <f t="shared" si="246"/>
        <v>0</v>
      </c>
      <c r="CE103" s="150">
        <f t="shared" si="182"/>
        <v>0</v>
      </c>
      <c r="CI103" s="152">
        <f t="shared" si="183"/>
        <v>0.41691926117828215</v>
      </c>
      <c r="CJ103" s="152">
        <f t="shared" si="184"/>
        <v>0.41691926117828215</v>
      </c>
      <c r="CK103" s="152">
        <f t="shared" si="185"/>
        <v>0.41691926117828215</v>
      </c>
      <c r="CL103" s="152">
        <f t="shared" si="186"/>
        <v>0.41691926117828215</v>
      </c>
      <c r="CM103" s="152">
        <f t="shared" si="187"/>
        <v>0.41691926117828215</v>
      </c>
      <c r="CN103" s="152">
        <f t="shared" si="188"/>
        <v>0.41691926117828215</v>
      </c>
      <c r="CO103" s="152">
        <f t="shared" si="189"/>
        <v>0.41691926117828215</v>
      </c>
      <c r="CP103" s="152">
        <f t="shared" si="190"/>
        <v>0.41691926117828215</v>
      </c>
      <c r="CQ103" s="152">
        <f t="shared" si="191"/>
        <v>0.38850043328678258</v>
      </c>
      <c r="CR103" s="152">
        <f t="shared" si="192"/>
        <v>0.33323561145565289</v>
      </c>
      <c r="CS103" s="152">
        <f t="shared" si="193"/>
        <v>0.27797078962452321</v>
      </c>
      <c r="CT103" s="152">
        <f t="shared" si="194"/>
        <v>0.22270596779339352</v>
      </c>
      <c r="CU103" s="152">
        <f t="shared" si="195"/>
        <v>0.16744114596226387</v>
      </c>
      <c r="CV103" s="152">
        <f t="shared" si="196"/>
        <v>0.13515156707226747</v>
      </c>
      <c r="CW103" s="152">
        <f t="shared" si="197"/>
        <v>0.13515156707226747</v>
      </c>
      <c r="CX103" s="152">
        <f t="shared" si="198"/>
        <v>0.13515156707226747</v>
      </c>
      <c r="CY103" s="152">
        <f t="shared" si="199"/>
        <v>0.13515156707226747</v>
      </c>
      <c r="CZ103" s="152">
        <f t="shared" si="200"/>
        <v>0.13515156707226747</v>
      </c>
      <c r="DA103" s="152">
        <f t="shared" si="201"/>
        <v>0.13515156707226747</v>
      </c>
      <c r="DC103" s="154">
        <f t="shared" si="247"/>
        <v>0.15126582910886976</v>
      </c>
      <c r="DD103" s="154">
        <f t="shared" si="248"/>
        <v>0.15126582910886976</v>
      </c>
      <c r="DE103" s="154">
        <f t="shared" si="249"/>
        <v>0.15126582910886976</v>
      </c>
      <c r="DF103" s="154">
        <f t="shared" si="250"/>
        <v>0.15126582910886976</v>
      </c>
      <c r="DG103" s="154">
        <f t="shared" si="251"/>
        <v>0.15126582910886976</v>
      </c>
      <c r="DH103" s="154">
        <f t="shared" si="252"/>
        <v>-2.5747714478488199E-10</v>
      </c>
      <c r="DI103" s="154">
        <f t="shared" si="253"/>
        <v>-2.5747714478488199E-10</v>
      </c>
      <c r="DJ103" s="154">
        <f t="shared" si="254"/>
        <v>-2.5747714478488199E-10</v>
      </c>
      <c r="DK103" s="154">
        <f t="shared" si="255"/>
        <v>-2.7524592823426792E-10</v>
      </c>
      <c r="DL103" s="154">
        <f t="shared" si="256"/>
        <v>-3.1791039829531938E-10</v>
      </c>
      <c r="DM103" s="154">
        <f t="shared" si="257"/>
        <v>-3.7622750911189218E-10</v>
      </c>
      <c r="DN103" s="154">
        <f t="shared" si="258"/>
        <v>-4.6074626363830778E-10</v>
      </c>
      <c r="DO103" s="154">
        <f t="shared" si="259"/>
        <v>-5.9424140131679847E-10</v>
      </c>
      <c r="DP103" s="154">
        <f t="shared" si="260"/>
        <v>-7.1533685325326957E-10</v>
      </c>
      <c r="DQ103" s="154">
        <f t="shared" si="261"/>
        <v>-7.1533685325326957E-10</v>
      </c>
      <c r="DR103" s="154">
        <f t="shared" si="262"/>
        <v>-7.1533685325326957E-10</v>
      </c>
      <c r="DS103" s="154">
        <f t="shared" si="263"/>
        <v>-7.1533685325326957E-10</v>
      </c>
      <c r="DT103" s="154">
        <f t="shared" si="264"/>
        <v>-7.1533685325326957E-10</v>
      </c>
      <c r="DU103" s="154">
        <f t="shared" si="265"/>
        <v>-7.1533685325326957E-10</v>
      </c>
      <c r="DW103" s="155">
        <f t="shared" si="202"/>
        <v>-7.3999758858004805E-2</v>
      </c>
      <c r="DX103" s="155">
        <f t="shared" si="203"/>
        <v>6.320176476957598E-2</v>
      </c>
      <c r="DY103" s="155">
        <f t="shared" si="204"/>
        <v>6.698799708909059E-2</v>
      </c>
      <c r="DZ103" s="155">
        <f t="shared" si="205"/>
        <v>7.0590619964862628E-2</v>
      </c>
      <c r="EA103" s="156">
        <f t="shared" si="206"/>
        <v>-7.3999758858004805E-2</v>
      </c>
      <c r="EB103" s="156">
        <f t="shared" si="207"/>
        <v>6.320176476957598E-2</v>
      </c>
      <c r="EC103" s="156">
        <f t="shared" si="208"/>
        <v>-5.9242300805928669E-2</v>
      </c>
      <c r="ED103" s="156">
        <f t="shared" si="209"/>
        <v>-7.7206069555777385E-2</v>
      </c>
      <c r="EE103" s="156">
        <f t="shared" si="210"/>
        <v>8.020076378342561E-2</v>
      </c>
      <c r="EF103" s="156">
        <f t="shared" si="211"/>
        <v>-5.5120457813654294E-2</v>
      </c>
      <c r="EG103" s="156">
        <f t="shared" si="212"/>
        <v>5.0847533477888562E-2</v>
      </c>
      <c r="EH103" s="156">
        <f t="shared" si="213"/>
        <v>8.2975633292230289E-2</v>
      </c>
      <c r="EI103" s="156">
        <f t="shared" si="214"/>
        <v>-8.5523072357746407E-2</v>
      </c>
      <c r="EJ103" s="156">
        <f t="shared" si="215"/>
        <v>4.6435239587228845E-2</v>
      </c>
      <c r="EK103" s="156">
        <f t="shared" si="216"/>
        <v>-4.1895669932534269E-2</v>
      </c>
      <c r="EL103" s="156">
        <f t="shared" si="217"/>
        <v>-8.7836098626565925E-2</v>
      </c>
      <c r="EM103" s="156">
        <f t="shared" si="218"/>
        <v>8.9908372254462382E-2</v>
      </c>
      <c r="EN103" s="156">
        <f t="shared" si="219"/>
        <v>-3.7241267158686919E-2</v>
      </c>
      <c r="EO103" s="156">
        <f t="shared" si="220"/>
        <v>3.2484788660166755E-2</v>
      </c>
      <c r="EP103" s="156">
        <f t="shared" si="221"/>
        <v>9.1734213283463512E-2</v>
      </c>
      <c r="EQ103" s="156">
        <f t="shared" si="222"/>
        <v>-9.3308617210221823E-2</v>
      </c>
      <c r="ER103" s="156">
        <f t="shared" si="223"/>
        <v>2.7639271613918645E-2</v>
      </c>
      <c r="ES103" s="156">
        <f t="shared" si="224"/>
        <v>9.5686553429742735E-2</v>
      </c>
      <c r="ET103" s="156">
        <f t="shared" si="225"/>
        <v>-1.7734454425458436E-2</v>
      </c>
      <c r="EU103" s="156">
        <f t="shared" si="226"/>
        <v>1.2702302698684938E-2</v>
      </c>
      <c r="EV103" s="156">
        <f t="shared" si="227"/>
        <v>9.6483567964615893E-2</v>
      </c>
      <c r="EW103" s="156">
        <f t="shared" si="228"/>
        <v>-9.7016127746188702E-2</v>
      </c>
      <c r="EX103" s="156">
        <f t="shared" si="229"/>
        <v>7.6353348431400661E-3</v>
      </c>
      <c r="EY103" s="156">
        <f t="shared" si="230"/>
        <v>-2.5474390655162819E-3</v>
      </c>
      <c r="EZ103" s="156">
        <f t="shared" si="231"/>
        <v>-9.7282773065117525E-2</v>
      </c>
    </row>
    <row r="104" spans="3:156" ht="20.100000000000001" customHeight="1" x14ac:dyDescent="0.2">
      <c r="O104" s="158">
        <v>94</v>
      </c>
      <c r="P104" s="158">
        <f t="shared" si="232"/>
        <v>-2.3212879051524582</v>
      </c>
      <c r="Q104" s="147">
        <f t="shared" si="233"/>
        <v>0.82030474843733492</v>
      </c>
      <c r="R104" s="147">
        <f t="shared" si="137"/>
        <v>237.88677445596724</v>
      </c>
      <c r="S104" s="147">
        <f t="shared" si="138"/>
        <v>206.85806474431934</v>
      </c>
      <c r="T104" s="147">
        <f t="shared" si="139"/>
        <v>258.57258093039917</v>
      </c>
      <c r="U104" s="147">
        <f t="shared" si="140"/>
        <v>1</v>
      </c>
      <c r="V104" s="147">
        <f t="shared" si="141"/>
        <v>0</v>
      </c>
      <c r="W104" s="147">
        <f t="shared" si="142"/>
        <v>6.0532999503364299E-2</v>
      </c>
      <c r="X104" s="147">
        <f t="shared" si="143"/>
        <v>6.9612949428868948E-2</v>
      </c>
      <c r="Y104" s="147">
        <f t="shared" si="144"/>
        <v>5.5690359543095161E-2</v>
      </c>
      <c r="Z104" s="147">
        <f t="shared" si="145"/>
        <v>10.779258894464904</v>
      </c>
      <c r="AA104" s="147">
        <f t="shared" si="146"/>
        <v>10.779258894464904</v>
      </c>
      <c r="AB104" s="147">
        <f t="shared" si="147"/>
        <v>10.589857523045703</v>
      </c>
      <c r="AC104" s="147">
        <f t="shared" si="148"/>
        <v>10.065024930348205</v>
      </c>
      <c r="AD104" s="147">
        <f t="shared" si="149"/>
        <v>139.4322513009879</v>
      </c>
      <c r="AE104" s="147">
        <f t="shared" si="150"/>
        <v>183.78059201148019</v>
      </c>
      <c r="AF104" s="147">
        <f t="shared" si="151"/>
        <v>3.2291345188922236</v>
      </c>
      <c r="AG104" s="147">
        <f t="shared" si="152"/>
        <v>3.6859560810535394</v>
      </c>
      <c r="AH104" s="147">
        <f t="shared" si="153"/>
        <v>2.8026242859065391</v>
      </c>
      <c r="AI104" s="147">
        <f t="shared" si="154"/>
        <v>14.008393413357128</v>
      </c>
      <c r="AJ104" s="147">
        <f t="shared" si="155"/>
        <v>14.808393413357129</v>
      </c>
      <c r="AK104" s="147">
        <f t="shared" si="156"/>
        <v>15.075813604099244</v>
      </c>
      <c r="AL104" s="147">
        <f t="shared" si="157"/>
        <v>13.667649216254745</v>
      </c>
      <c r="AM104" s="147">
        <f t="shared" si="234"/>
        <v>67.529270197400535</v>
      </c>
      <c r="AN104" s="147">
        <f t="shared" si="266"/>
        <v>66.331411773895326</v>
      </c>
      <c r="AO104" s="147">
        <f t="shared" si="267"/>
        <v>73.165471558248214</v>
      </c>
      <c r="AP104" s="147">
        <f t="shared" si="158"/>
        <v>5.5916167088092115</v>
      </c>
      <c r="AQ104" s="147">
        <f t="shared" si="159"/>
        <v>0.30578863280570112</v>
      </c>
      <c r="AR104" s="147">
        <f t="shared" si="160"/>
        <v>0.30352014139121181</v>
      </c>
      <c r="AS104" s="147">
        <f t="shared" si="161"/>
        <v>0.28847770456941341</v>
      </c>
      <c r="AT104" s="147">
        <f t="shared" si="162"/>
        <v>3.0708158743380409E-2</v>
      </c>
      <c r="AU104" s="147">
        <f t="shared" si="163"/>
        <v>0.11015579135402212</v>
      </c>
      <c r="AV104" s="147">
        <f t="shared" si="164"/>
        <v>0.106602374054177</v>
      </c>
      <c r="AW104" s="147">
        <f t="shared" si="165"/>
        <v>0.10621926388959044</v>
      </c>
      <c r="AX104" s="147">
        <f t="shared" si="235"/>
        <v>3.3340302425619216E-2</v>
      </c>
      <c r="AY104" s="147">
        <f t="shared" si="236"/>
        <v>3.7104528493870692E-2</v>
      </c>
      <c r="AZ104" s="147">
        <f t="shared" si="237"/>
        <v>2.9576945090428509E-2</v>
      </c>
      <c r="BA104" s="147">
        <f t="shared" si="238"/>
        <v>8.6648607354509258E-2</v>
      </c>
      <c r="BB104" s="147">
        <f t="shared" si="239"/>
        <v>0.14686948345032139</v>
      </c>
      <c r="BC104" s="147">
        <f t="shared" si="166"/>
        <v>1.5331996721534727E-2</v>
      </c>
      <c r="BD104" s="147">
        <f t="shared" si="167"/>
        <v>1.3332171062204107E-2</v>
      </c>
      <c r="BE104" s="147">
        <f t="shared" si="168"/>
        <v>1.6665213827755133E-2</v>
      </c>
      <c r="BF104" s="147">
        <f t="shared" si="169"/>
        <v>0</v>
      </c>
      <c r="BG104" s="147">
        <f t="shared" si="170"/>
        <v>0</v>
      </c>
      <c r="BH104" s="147">
        <f t="shared" si="171"/>
        <v>0</v>
      </c>
      <c r="BI104" s="147">
        <f t="shared" si="240"/>
        <v>4.8672299147153944E-2</v>
      </c>
      <c r="BJ104" s="147">
        <f t="shared" si="241"/>
        <v>5.0436699556074799E-2</v>
      </c>
      <c r="BK104" s="147">
        <f t="shared" si="242"/>
        <v>4.6242158918183646E-2</v>
      </c>
      <c r="BL104" s="147">
        <f t="shared" si="172"/>
        <v>11.578496249472376</v>
      </c>
      <c r="BM104" s="147">
        <f t="shared" si="173"/>
        <v>10.433238062260303</v>
      </c>
      <c r="BN104" s="147">
        <f t="shared" si="174"/>
        <v>11.956954379268421</v>
      </c>
      <c r="BO104" s="150">
        <f t="shared" si="243"/>
        <v>2.3689927042700423E-3</v>
      </c>
      <c r="BP104" s="150">
        <f t="shared" si="243"/>
        <v>2.5438606621097557E-3</v>
      </c>
      <c r="BQ104" s="150">
        <f t="shared" si="243"/>
        <v>2.1383372614145512E-3</v>
      </c>
      <c r="BR104" s="147">
        <f t="shared" si="175"/>
        <v>0</v>
      </c>
      <c r="BS104" s="147">
        <f t="shared" si="176"/>
        <v>0</v>
      </c>
      <c r="BT104" s="147">
        <f t="shared" si="177"/>
        <v>0</v>
      </c>
      <c r="BU104" s="147">
        <f t="shared" si="178"/>
        <v>0.4261354984052253</v>
      </c>
      <c r="BV104" s="147">
        <f t="shared" si="179"/>
        <v>0.14204516613507509</v>
      </c>
      <c r="BW104" s="147">
        <f t="shared" si="180"/>
        <v>2.5</v>
      </c>
      <c r="CA104" s="150">
        <f t="shared" si="181"/>
        <v>0</v>
      </c>
      <c r="CB104" s="150">
        <f t="shared" si="244"/>
        <v>0</v>
      </c>
      <c r="CC104" s="150">
        <f t="shared" si="245"/>
        <v>0</v>
      </c>
      <c r="CD104" s="150">
        <f t="shared" si="246"/>
        <v>0</v>
      </c>
      <c r="CE104" s="150">
        <f t="shared" si="182"/>
        <v>0</v>
      </c>
      <c r="CI104" s="152">
        <f t="shared" si="183"/>
        <v>0.42040321842448541</v>
      </c>
      <c r="CJ104" s="152">
        <f t="shared" si="184"/>
        <v>0.42040321842448541</v>
      </c>
      <c r="CK104" s="152">
        <f t="shared" si="185"/>
        <v>0.42040321842448541</v>
      </c>
      <c r="CL104" s="152">
        <f t="shared" si="186"/>
        <v>0.42040321842448541</v>
      </c>
      <c r="CM104" s="152">
        <f t="shared" si="187"/>
        <v>0.42040321842448541</v>
      </c>
      <c r="CN104" s="152">
        <f t="shared" si="188"/>
        <v>0.42040321842448541</v>
      </c>
      <c r="CO104" s="152">
        <f t="shared" si="189"/>
        <v>0.42040321842448541</v>
      </c>
      <c r="CP104" s="152">
        <f t="shared" si="190"/>
        <v>0.42040321842448541</v>
      </c>
      <c r="CQ104" s="152">
        <f t="shared" si="191"/>
        <v>0.39175013140526643</v>
      </c>
      <c r="CR104" s="152">
        <f t="shared" si="192"/>
        <v>0.33602975634002169</v>
      </c>
      <c r="CS104" s="152">
        <f t="shared" si="193"/>
        <v>0.28030938127477689</v>
      </c>
      <c r="CT104" s="152">
        <f t="shared" si="194"/>
        <v>0.22458900620953215</v>
      </c>
      <c r="CU104" s="152">
        <f t="shared" si="195"/>
        <v>0.16886863114428755</v>
      </c>
      <c r="CV104" s="152">
        <f t="shared" si="196"/>
        <v>0.13631288615433521</v>
      </c>
      <c r="CW104" s="152">
        <f t="shared" si="197"/>
        <v>0.13631288615433521</v>
      </c>
      <c r="CX104" s="152">
        <f t="shared" si="198"/>
        <v>0.13631288615433521</v>
      </c>
      <c r="CY104" s="152">
        <f t="shared" si="199"/>
        <v>0.13631288615433521</v>
      </c>
      <c r="CZ104" s="152">
        <f t="shared" si="200"/>
        <v>0.13631288615433521</v>
      </c>
      <c r="DA104" s="152">
        <f t="shared" si="201"/>
        <v>0.13631288615433521</v>
      </c>
      <c r="DC104" s="154">
        <f t="shared" si="247"/>
        <v>0.15287746965168292</v>
      </c>
      <c r="DD104" s="154">
        <f t="shared" si="248"/>
        <v>0.15287746965168292</v>
      </c>
      <c r="DE104" s="154">
        <f t="shared" si="249"/>
        <v>0.15287746965168292</v>
      </c>
      <c r="DF104" s="154">
        <f t="shared" si="250"/>
        <v>0.15287746965168292</v>
      </c>
      <c r="DG104" s="154">
        <f t="shared" si="251"/>
        <v>0.15287746965168292</v>
      </c>
      <c r="DH104" s="154">
        <f t="shared" si="252"/>
        <v>-2.5592429853934794E-10</v>
      </c>
      <c r="DI104" s="154">
        <f t="shared" si="253"/>
        <v>-2.5592429853934794E-10</v>
      </c>
      <c r="DJ104" s="154">
        <f t="shared" si="254"/>
        <v>-2.5592429853934794E-10</v>
      </c>
      <c r="DK104" s="154">
        <f t="shared" si="255"/>
        <v>-2.7359064850494392E-10</v>
      </c>
      <c r="DL104" s="154">
        <f t="shared" si="256"/>
        <v>-3.1601166087070895E-10</v>
      </c>
      <c r="DM104" s="154">
        <f t="shared" si="257"/>
        <v>-3.7400169276854563E-10</v>
      </c>
      <c r="DN104" s="154">
        <f t="shared" si="258"/>
        <v>-4.5805809602368937E-10</v>
      </c>
      <c r="DO104" s="154">
        <f t="shared" si="259"/>
        <v>-5.9085113466303844E-10</v>
      </c>
      <c r="DP104" s="154">
        <f t="shared" si="260"/>
        <v>-7.1133955513727634E-10</v>
      </c>
      <c r="DQ104" s="154">
        <f t="shared" si="261"/>
        <v>-7.1133955513727634E-10</v>
      </c>
      <c r="DR104" s="154">
        <f t="shared" si="262"/>
        <v>-7.1133955513727634E-10</v>
      </c>
      <c r="DS104" s="154">
        <f t="shared" si="263"/>
        <v>-7.1133955513727634E-10</v>
      </c>
      <c r="DT104" s="154">
        <f t="shared" si="264"/>
        <v>-7.1133955513727634E-10</v>
      </c>
      <c r="DU104" s="154">
        <f t="shared" si="265"/>
        <v>-7.1133955513727634E-10</v>
      </c>
      <c r="DW104" s="155">
        <f t="shared" si="202"/>
        <v>-7.5650961434072517E-2</v>
      </c>
      <c r="DX104" s="155">
        <f t="shared" si="203"/>
        <v>6.1260940665163174E-2</v>
      </c>
      <c r="DY104" s="155">
        <f t="shared" si="204"/>
        <v>6.638885639766065E-2</v>
      </c>
      <c r="DZ104" s="155">
        <f t="shared" si="205"/>
        <v>7.1193332295173273E-2</v>
      </c>
      <c r="EA104" s="156">
        <f t="shared" si="206"/>
        <v>-7.5650961434072517E-2</v>
      </c>
      <c r="EB104" s="156">
        <f t="shared" si="207"/>
        <v>6.1260940665163174E-2</v>
      </c>
      <c r="EC104" s="156">
        <f t="shared" si="208"/>
        <v>-5.5834567787673178E-2</v>
      </c>
      <c r="ED104" s="156">
        <f t="shared" si="209"/>
        <v>-7.9740026693273056E-2</v>
      </c>
      <c r="EE104" s="156">
        <f t="shared" si="210"/>
        <v>8.3440606557863395E-2</v>
      </c>
      <c r="EF104" s="156">
        <f t="shared" si="211"/>
        <v>-5.0136174508392806E-2</v>
      </c>
      <c r="EG104" s="156">
        <f t="shared" si="212"/>
        <v>4.4193522826578249E-2</v>
      </c>
      <c r="EH104" s="156">
        <f t="shared" si="213"/>
        <v>8.6734672174724206E-2</v>
      </c>
      <c r="EI104" s="156">
        <f t="shared" si="214"/>
        <v>-8.960617518728857E-2</v>
      </c>
      <c r="EJ104" s="156">
        <f t="shared" si="215"/>
        <v>3.8035564743869918E-2</v>
      </c>
      <c r="EK104" s="156">
        <f t="shared" si="216"/>
        <v>-3.1692301213050972E-2</v>
      </c>
      <c r="EL104" s="156">
        <f t="shared" si="217"/>
        <v>-9.2041125921521721E-2</v>
      </c>
      <c r="EM104" s="156">
        <f t="shared" si="218"/>
        <v>9.402766154220682E-2</v>
      </c>
      <c r="EN104" s="156">
        <f t="shared" si="219"/>
        <v>-2.519463597642109E-2</v>
      </c>
      <c r="EO104" s="156">
        <f t="shared" si="220"/>
        <v>1.857422500587012E-2</v>
      </c>
      <c r="EP104" s="156">
        <f t="shared" si="221"/>
        <v>9.5556103847485752E-2</v>
      </c>
      <c r="EQ104" s="156">
        <f t="shared" si="222"/>
        <v>-9.6619006420085723E-2</v>
      </c>
      <c r="ER104" s="156">
        <f t="shared" si="223"/>
        <v>1.1863322278164869E-2</v>
      </c>
      <c r="ES104" s="156">
        <f t="shared" si="224"/>
        <v>9.7329772240488513E-2</v>
      </c>
      <c r="ET104" s="156">
        <f t="shared" si="225"/>
        <v>1.6988974939064895E-3</v>
      </c>
      <c r="EU104" s="156">
        <f t="shared" si="226"/>
        <v>-8.4841407668130569E-3</v>
      </c>
      <c r="EV104" s="156">
        <f t="shared" si="227"/>
        <v>9.6974172708660267E-2</v>
      </c>
      <c r="EW104" s="156">
        <f t="shared" si="228"/>
        <v>-9.6146124755205203E-2</v>
      </c>
      <c r="EX104" s="156">
        <f t="shared" si="229"/>
        <v>-1.5228050158726386E-2</v>
      </c>
      <c r="EY104" s="156">
        <f t="shared" si="230"/>
        <v>2.1897770020984988E-2</v>
      </c>
      <c r="EZ104" s="156">
        <f t="shared" si="231"/>
        <v>-9.4849662546517388E-2</v>
      </c>
    </row>
    <row r="105" spans="3:156" ht="20.100000000000001" customHeight="1" x14ac:dyDescent="0.2">
      <c r="O105" s="158">
        <v>95</v>
      </c>
      <c r="P105" s="158">
        <f t="shared" si="232"/>
        <v>-2.3125612588924866</v>
      </c>
      <c r="Q105" s="147">
        <f t="shared" si="233"/>
        <v>0.82903139469730658</v>
      </c>
      <c r="R105" s="147">
        <f t="shared" si="137"/>
        <v>239.8135500578546</v>
      </c>
      <c r="S105" s="147">
        <f t="shared" si="138"/>
        <v>208.53352178943877</v>
      </c>
      <c r="T105" s="147">
        <f t="shared" si="139"/>
        <v>260.66690223679848</v>
      </c>
      <c r="U105" s="147">
        <f t="shared" si="140"/>
        <v>1</v>
      </c>
      <c r="V105" s="147">
        <f t="shared" si="141"/>
        <v>0</v>
      </c>
      <c r="W105" s="147">
        <f t="shared" si="142"/>
        <v>6.0046648725753923E-2</v>
      </c>
      <c r="X105" s="147">
        <f t="shared" si="143"/>
        <v>6.9053646034617028E-2</v>
      </c>
      <c r="Y105" s="147">
        <f t="shared" si="144"/>
        <v>5.5242916827693611E-2</v>
      </c>
      <c r="Z105" s="147">
        <f t="shared" si="145"/>
        <v>10.888844921151259</v>
      </c>
      <c r="AA105" s="147">
        <f t="shared" si="146"/>
        <v>10.888844921151259</v>
      </c>
      <c r="AB105" s="147">
        <f t="shared" si="147"/>
        <v>10.699293017276169</v>
      </c>
      <c r="AC105" s="147">
        <f t="shared" si="148"/>
        <v>10.169036809195264</v>
      </c>
      <c r="AD105" s="147">
        <f t="shared" si="149"/>
        <v>141.16598725741412</v>
      </c>
      <c r="AE105" s="147">
        <f t="shared" si="150"/>
        <v>186.00527705007514</v>
      </c>
      <c r="AF105" s="147">
        <f t="shared" si="151"/>
        <v>3.2362918617994634</v>
      </c>
      <c r="AG105" s="147">
        <f t="shared" si="152"/>
        <v>3.6941259641781907</v>
      </c>
      <c r="AH105" s="147">
        <f t="shared" si="153"/>
        <v>2.8088362733406438</v>
      </c>
      <c r="AI105" s="147">
        <f t="shared" si="154"/>
        <v>14.125136782950722</v>
      </c>
      <c r="AJ105" s="147">
        <f t="shared" si="155"/>
        <v>14.925136782950723</v>
      </c>
      <c r="AK105" s="147">
        <f t="shared" si="156"/>
        <v>15.193418981454361</v>
      </c>
      <c r="AL105" s="147">
        <f t="shared" si="157"/>
        <v>13.777873082535908</v>
      </c>
      <c r="AM105" s="147">
        <f t="shared" si="234"/>
        <v>67.001060998135685</v>
      </c>
      <c r="AN105" s="147">
        <f t="shared" si="266"/>
        <v>65.817970347598276</v>
      </c>
      <c r="AO105" s="147">
        <f t="shared" si="267"/>
        <v>72.58014310405764</v>
      </c>
      <c r="AP105" s="147">
        <f t="shared" si="158"/>
        <v>5.6621959131798247</v>
      </c>
      <c r="AQ105" s="147">
        <f t="shared" si="159"/>
        <v>0.30894864983976655</v>
      </c>
      <c r="AR105" s="147">
        <f t="shared" si="160"/>
        <v>0.30665671585501014</v>
      </c>
      <c r="AS105" s="147">
        <f t="shared" si="161"/>
        <v>0.29145883062378408</v>
      </c>
      <c r="AT105" s="147">
        <f t="shared" si="162"/>
        <v>3.1346113792993485E-2</v>
      </c>
      <c r="AU105" s="147">
        <f t="shared" si="163"/>
        <v>0.11156472196824734</v>
      </c>
      <c r="AV105" s="147">
        <f t="shared" si="164"/>
        <v>0.10797471102255964</v>
      </c>
      <c r="AW105" s="147">
        <f t="shared" si="165"/>
        <v>0.10755853057248438</v>
      </c>
      <c r="AX105" s="147">
        <f t="shared" si="235"/>
        <v>3.3495438458309962E-2</v>
      </c>
      <c r="AY105" s="147">
        <f t="shared" si="236"/>
        <v>3.7280237499945822E-2</v>
      </c>
      <c r="AZ105" s="147">
        <f t="shared" si="237"/>
        <v>2.97092348992248E-2</v>
      </c>
      <c r="BA105" s="147">
        <f t="shared" si="238"/>
        <v>8.7301146223968812E-2</v>
      </c>
      <c r="BB105" s="147">
        <f t="shared" si="239"/>
        <v>0.14857359654549304</v>
      </c>
      <c r="BC105" s="147">
        <f t="shared" si="166"/>
        <v>1.5187935125408576E-2</v>
      </c>
      <c r="BD105" s="147">
        <f t="shared" si="167"/>
        <v>1.3206900109050936E-2</v>
      </c>
      <c r="BE105" s="147">
        <f t="shared" si="168"/>
        <v>1.6508625136313671E-2</v>
      </c>
      <c r="BF105" s="147">
        <f t="shared" si="169"/>
        <v>0</v>
      </c>
      <c r="BG105" s="147">
        <f t="shared" si="170"/>
        <v>0</v>
      </c>
      <c r="BH105" s="147">
        <f t="shared" si="171"/>
        <v>0</v>
      </c>
      <c r="BI105" s="147">
        <f t="shared" si="240"/>
        <v>4.8683373583718534E-2</v>
      </c>
      <c r="BJ105" s="147">
        <f t="shared" si="241"/>
        <v>5.0487137608996757E-2</v>
      </c>
      <c r="BK105" s="147">
        <f t="shared" si="242"/>
        <v>4.6217860035538474E-2</v>
      </c>
      <c r="BL105" s="147">
        <f t="shared" si="172"/>
        <v>11.674932647904321</v>
      </c>
      <c r="BM105" s="147">
        <f t="shared" si="173"/>
        <v>10.528260610672119</v>
      </c>
      <c r="BN105" s="147">
        <f t="shared" si="174"/>
        <v>12.047466403477744</v>
      </c>
      <c r="BO105" s="150">
        <f t="shared" si="243"/>
        <v>2.3700708634919036E-3</v>
      </c>
      <c r="BP105" s="150">
        <f t="shared" si="243"/>
        <v>2.548951063949775E-3</v>
      </c>
      <c r="BQ105" s="150">
        <f t="shared" si="243"/>
        <v>2.1360905862646243E-3</v>
      </c>
      <c r="BR105" s="147">
        <f t="shared" si="175"/>
        <v>0</v>
      </c>
      <c r="BS105" s="147">
        <f t="shared" si="176"/>
        <v>0</v>
      </c>
      <c r="BT105" s="147">
        <f t="shared" si="177"/>
        <v>0</v>
      </c>
      <c r="BU105" s="147">
        <f t="shared" si="178"/>
        <v>0.42958700378337428</v>
      </c>
      <c r="BV105" s="147">
        <f t="shared" si="179"/>
        <v>0.14319566792779143</v>
      </c>
      <c r="BW105" s="147">
        <f t="shared" si="180"/>
        <v>2.5</v>
      </c>
      <c r="CA105" s="150">
        <f t="shared" si="181"/>
        <v>0</v>
      </c>
      <c r="CB105" s="150">
        <f t="shared" si="244"/>
        <v>0</v>
      </c>
      <c r="CC105" s="150">
        <f t="shared" si="245"/>
        <v>0</v>
      </c>
      <c r="CD105" s="150">
        <f t="shared" si="246"/>
        <v>0</v>
      </c>
      <c r="CE105" s="150">
        <f t="shared" si="182"/>
        <v>0</v>
      </c>
      <c r="CI105" s="152">
        <f t="shared" si="183"/>
        <v>0.42385472380263445</v>
      </c>
      <c r="CJ105" s="152">
        <f t="shared" si="184"/>
        <v>0.42385472380263445</v>
      </c>
      <c r="CK105" s="152">
        <f t="shared" si="185"/>
        <v>0.42385472380263445</v>
      </c>
      <c r="CL105" s="152">
        <f t="shared" si="186"/>
        <v>0.42385472380263445</v>
      </c>
      <c r="CM105" s="152">
        <f t="shared" si="187"/>
        <v>0.42385472380263445</v>
      </c>
      <c r="CN105" s="152">
        <f t="shared" si="188"/>
        <v>0.42385472380263445</v>
      </c>
      <c r="CO105" s="152">
        <f t="shared" si="189"/>
        <v>0.42385472380263445</v>
      </c>
      <c r="CP105" s="152">
        <f t="shared" si="190"/>
        <v>0.42385472380263445</v>
      </c>
      <c r="CQ105" s="152">
        <f t="shared" si="191"/>
        <v>0.39496955969920744</v>
      </c>
      <c r="CR105" s="152">
        <f t="shared" si="192"/>
        <v>0.33879787472213907</v>
      </c>
      <c r="CS105" s="152">
        <f t="shared" si="193"/>
        <v>0.28262618974507075</v>
      </c>
      <c r="CT105" s="152">
        <f t="shared" si="194"/>
        <v>0.22645450476800238</v>
      </c>
      <c r="CU105" s="152">
        <f t="shared" si="195"/>
        <v>0.17028281979093415</v>
      </c>
      <c r="CV105" s="152">
        <f t="shared" si="196"/>
        <v>0.13746338794705157</v>
      </c>
      <c r="CW105" s="152">
        <f t="shared" si="197"/>
        <v>0.13746338794705157</v>
      </c>
      <c r="CX105" s="152">
        <f t="shared" si="198"/>
        <v>0.13746338794705157</v>
      </c>
      <c r="CY105" s="152">
        <f t="shared" si="199"/>
        <v>0.13746338794705157</v>
      </c>
      <c r="CZ105" s="152">
        <f t="shared" si="200"/>
        <v>0.13746338794705157</v>
      </c>
      <c r="DA105" s="152">
        <f t="shared" si="201"/>
        <v>0.13746338794705157</v>
      </c>
      <c r="DC105" s="154">
        <f t="shared" si="247"/>
        <v>0.15447563837783784</v>
      </c>
      <c r="DD105" s="154">
        <f t="shared" si="248"/>
        <v>0.15447563837783784</v>
      </c>
      <c r="DE105" s="154">
        <f t="shared" si="249"/>
        <v>0.15447563837783784</v>
      </c>
      <c r="DF105" s="154">
        <f t="shared" si="250"/>
        <v>0.15447563837783784</v>
      </c>
      <c r="DG105" s="154">
        <f t="shared" si="251"/>
        <v>0.15447563837783784</v>
      </c>
      <c r="DH105" s="154">
        <f t="shared" si="252"/>
        <v>-2.5440428047231394E-10</v>
      </c>
      <c r="DI105" s="154">
        <f t="shared" si="253"/>
        <v>-2.5440428047231394E-10</v>
      </c>
      <c r="DJ105" s="154">
        <f t="shared" si="254"/>
        <v>-2.5440428047231394E-10</v>
      </c>
      <c r="DK105" s="154">
        <f t="shared" si="255"/>
        <v>-2.7197030707541922E-10</v>
      </c>
      <c r="DL105" s="154">
        <f t="shared" si="256"/>
        <v>-3.1415284788168002E-10</v>
      </c>
      <c r="DM105" s="154">
        <f t="shared" si="257"/>
        <v>-3.718224337796939E-10</v>
      </c>
      <c r="DN105" s="154">
        <f t="shared" si="258"/>
        <v>-4.5542572866071508E-10</v>
      </c>
      <c r="DO105" s="154">
        <f t="shared" si="259"/>
        <v>-5.8753038914619174E-10</v>
      </c>
      <c r="DP105" s="154">
        <f t="shared" si="260"/>
        <v>-7.0742331317896819E-10</v>
      </c>
      <c r="DQ105" s="154">
        <f t="shared" si="261"/>
        <v>-7.0742331317896819E-10</v>
      </c>
      <c r="DR105" s="154">
        <f t="shared" si="262"/>
        <v>-7.0742331317896819E-10</v>
      </c>
      <c r="DS105" s="154">
        <f t="shared" si="263"/>
        <v>-7.0742331317896819E-10</v>
      </c>
      <c r="DT105" s="154">
        <f t="shared" si="264"/>
        <v>-7.0742331317896819E-10</v>
      </c>
      <c r="DU105" s="154">
        <f t="shared" si="265"/>
        <v>-7.0742331317896819E-10</v>
      </c>
      <c r="DW105" s="155">
        <f t="shared" si="202"/>
        <v>-7.7246234098578365E-2</v>
      </c>
      <c r="DX105" s="155">
        <f t="shared" si="203"/>
        <v>5.9273120143579779E-2</v>
      </c>
      <c r="DY105" s="155">
        <f t="shared" si="204"/>
        <v>6.5780020933710312E-2</v>
      </c>
      <c r="DZ105" s="155">
        <f t="shared" si="205"/>
        <v>7.1786296045472694E-2</v>
      </c>
      <c r="EA105" s="156">
        <f t="shared" si="206"/>
        <v>-7.7246234098578365E-2</v>
      </c>
      <c r="EB105" s="156">
        <f t="shared" si="207"/>
        <v>5.9273120143579779E-2</v>
      </c>
      <c r="EC105" s="156">
        <f t="shared" si="208"/>
        <v>-5.2315115119068126E-2</v>
      </c>
      <c r="ED105" s="156">
        <f t="shared" si="209"/>
        <v>-8.2118281667642457E-2</v>
      </c>
      <c r="EE105" s="156">
        <f t="shared" si="210"/>
        <v>8.6365359528841626E-2</v>
      </c>
      <c r="EF105" s="156">
        <f t="shared" si="211"/>
        <v>-4.4958960479770202E-2</v>
      </c>
      <c r="EG105" s="156">
        <f t="shared" si="212"/>
        <v>3.7260641004258674E-2</v>
      </c>
      <c r="EH105" s="156">
        <f t="shared" si="213"/>
        <v>8.9955144855196414E-2</v>
      </c>
      <c r="EI105" s="156">
        <f t="shared" si="214"/>
        <v>-9.2860317212801663E-2</v>
      </c>
      <c r="EJ105" s="156">
        <f t="shared" si="215"/>
        <v>2.9278745552114523E-2</v>
      </c>
      <c r="EK105" s="156">
        <f t="shared" si="216"/>
        <v>-2.1074021167328892E-2</v>
      </c>
      <c r="EL105" s="156">
        <f t="shared" si="217"/>
        <v>-9.5058766485824897E-2</v>
      </c>
      <c r="EM105" s="156">
        <f t="shared" si="218"/>
        <v>9.6533761147838501E-2</v>
      </c>
      <c r="EN105" s="156">
        <f t="shared" si="219"/>
        <v>-1.2708910756617998E-2</v>
      </c>
      <c r="EO105" s="156">
        <f t="shared" si="220"/>
        <v>4.2470778611991165E-3</v>
      </c>
      <c r="EP105" s="156">
        <f t="shared" si="221"/>
        <v>9.7274075598838397E-2</v>
      </c>
      <c r="EQ105" s="156">
        <f t="shared" si="222"/>
        <v>-9.7274075598838383E-2</v>
      </c>
      <c r="ER105" s="156">
        <f t="shared" si="223"/>
        <v>-4.247077861199218E-3</v>
      </c>
      <c r="ES105" s="156">
        <f t="shared" si="224"/>
        <v>9.5058766485824869E-2</v>
      </c>
      <c r="ET105" s="156">
        <f t="shared" si="225"/>
        <v>2.1074021167329076E-2</v>
      </c>
      <c r="EU105" s="156">
        <f t="shared" si="226"/>
        <v>-2.9278745552114703E-2</v>
      </c>
      <c r="EV105" s="156">
        <f t="shared" si="227"/>
        <v>9.2860317212801607E-2</v>
      </c>
      <c r="EW105" s="156">
        <f t="shared" si="228"/>
        <v>-8.9955144855196373E-2</v>
      </c>
      <c r="EX105" s="156">
        <f t="shared" si="229"/>
        <v>-3.7260641004258813E-2</v>
      </c>
      <c r="EY105" s="156">
        <f t="shared" si="230"/>
        <v>4.4958960479770334E-2</v>
      </c>
      <c r="EZ105" s="156">
        <f t="shared" si="231"/>
        <v>-8.6365359528841557E-2</v>
      </c>
    </row>
    <row r="106" spans="3:156" ht="20.100000000000001" customHeight="1" x14ac:dyDescent="0.2">
      <c r="O106" s="158">
        <v>96</v>
      </c>
      <c r="P106" s="158">
        <f t="shared" si="232"/>
        <v>-2.3038346126325151</v>
      </c>
      <c r="Q106" s="147">
        <f t="shared" si="233"/>
        <v>0.83775804095727813</v>
      </c>
      <c r="R106" s="147">
        <f t="shared" si="137"/>
        <v>241.72206292942906</v>
      </c>
      <c r="S106" s="147">
        <f t="shared" si="138"/>
        <v>210.19309819950351</v>
      </c>
      <c r="T106" s="147">
        <f t="shared" si="139"/>
        <v>262.74137274937942</v>
      </c>
      <c r="U106" s="147">
        <f t="shared" si="140"/>
        <v>1</v>
      </c>
      <c r="V106" s="147">
        <f t="shared" si="141"/>
        <v>0</v>
      </c>
      <c r="W106" s="147">
        <f t="shared" si="142"/>
        <v>5.9572551323972822E-2</v>
      </c>
      <c r="X106" s="147">
        <f t="shared" si="143"/>
        <v>6.8508434022568745E-2</v>
      </c>
      <c r="Y106" s="147">
        <f t="shared" si="144"/>
        <v>5.4806747218054994E-2</v>
      </c>
      <c r="Z106" s="147">
        <f t="shared" si="145"/>
        <v>10.997744388412249</v>
      </c>
      <c r="AA106" s="147">
        <f t="shared" si="146"/>
        <v>10.997744388412249</v>
      </c>
      <c r="AB106" s="147">
        <f t="shared" si="147"/>
        <v>10.808066080581888</v>
      </c>
      <c r="AC106" s="147">
        <f t="shared" si="148"/>
        <v>10.272419087147529</v>
      </c>
      <c r="AD106" s="147">
        <f t="shared" si="149"/>
        <v>142.89068872233321</v>
      </c>
      <c r="AE106" s="147">
        <f t="shared" si="150"/>
        <v>188.21791163366711</v>
      </c>
      <c r="AF106" s="147">
        <f t="shared" si="151"/>
        <v>3.2433813646203209</v>
      </c>
      <c r="AG106" s="147">
        <f t="shared" si="152"/>
        <v>3.7022184099655373</v>
      </c>
      <c r="AH106" s="147">
        <f t="shared" si="153"/>
        <v>2.8149893811360891</v>
      </c>
      <c r="AI106" s="147">
        <f t="shared" si="154"/>
        <v>14.24112575303257</v>
      </c>
      <c r="AJ106" s="147">
        <f t="shared" si="155"/>
        <v>15.041125753032571</v>
      </c>
      <c r="AK106" s="147">
        <f t="shared" si="156"/>
        <v>15.310284490547426</v>
      </c>
      <c r="AL106" s="147">
        <f t="shared" si="157"/>
        <v>13.887408468283619</v>
      </c>
      <c r="AM106" s="147">
        <f t="shared" si="234"/>
        <v>66.484385305958995</v>
      </c>
      <c r="AN106" s="147">
        <f t="shared" si="266"/>
        <v>65.315572719592524</v>
      </c>
      <c r="AO106" s="147">
        <f t="shared" si="267"/>
        <v>72.007675318532094</v>
      </c>
      <c r="AP106" s="147">
        <f t="shared" si="158"/>
        <v>5.7324145325153886</v>
      </c>
      <c r="AQ106" s="147">
        <f t="shared" si="159"/>
        <v>0.31208953877448165</v>
      </c>
      <c r="AR106" s="147">
        <f t="shared" si="160"/>
        <v>0.30977430412116569</v>
      </c>
      <c r="AS106" s="147">
        <f t="shared" si="161"/>
        <v>0.29442191143512936</v>
      </c>
      <c r="AT106" s="147">
        <f t="shared" si="162"/>
        <v>3.1986706497917489E-2</v>
      </c>
      <c r="AU106" s="147">
        <f t="shared" si="163"/>
        <v>0.11296676307237852</v>
      </c>
      <c r="AV106" s="147">
        <f t="shared" si="164"/>
        <v>0.10934026537404018</v>
      </c>
      <c r="AW106" s="147">
        <f t="shared" si="165"/>
        <v>0.10889091578805586</v>
      </c>
      <c r="AX106" s="147">
        <f t="shared" si="235"/>
        <v>3.3648591560708853E-2</v>
      </c>
      <c r="AY106" s="147">
        <f t="shared" si="236"/>
        <v>3.7453651901756278E-2</v>
      </c>
      <c r="AZ106" s="147">
        <f t="shared" si="237"/>
        <v>2.9839784584593274E-2</v>
      </c>
      <c r="BA106" s="147">
        <f t="shared" si="238"/>
        <v>8.7947631973665369E-2</v>
      </c>
      <c r="BB106" s="147">
        <f t="shared" si="239"/>
        <v>0.15026821515104985</v>
      </c>
      <c r="BC106" s="147">
        <f t="shared" si="166"/>
        <v>1.5042716909220146E-2</v>
      </c>
      <c r="BD106" s="147">
        <f t="shared" si="167"/>
        <v>1.3080623399321867E-2</v>
      </c>
      <c r="BE106" s="147">
        <f t="shared" si="168"/>
        <v>1.6350779249152333E-2</v>
      </c>
      <c r="BF106" s="147">
        <f t="shared" si="169"/>
        <v>0</v>
      </c>
      <c r="BG106" s="147">
        <f t="shared" si="170"/>
        <v>0</v>
      </c>
      <c r="BH106" s="147">
        <f t="shared" si="171"/>
        <v>0</v>
      </c>
      <c r="BI106" s="147">
        <f t="shared" si="240"/>
        <v>4.8691308469929001E-2</v>
      </c>
      <c r="BJ106" s="147">
        <f t="shared" si="241"/>
        <v>5.0534275301078145E-2</v>
      </c>
      <c r="BK106" s="147">
        <f t="shared" si="242"/>
        <v>4.6190563833745604E-2</v>
      </c>
      <c r="BL106" s="147">
        <f t="shared" si="172"/>
        <v>11.76976353008442</v>
      </c>
      <c r="BM106" s="147">
        <f t="shared" si="173"/>
        <v>10.621955890800264</v>
      </c>
      <c r="BN106" s="147">
        <f t="shared" si="174"/>
        <v>12.136172149746159</v>
      </c>
      <c r="BO106" s="150">
        <f t="shared" si="243"/>
        <v>2.3708435205137797E-3</v>
      </c>
      <c r="BP106" s="150">
        <f t="shared" si="243"/>
        <v>2.5537129802051567E-3</v>
      </c>
      <c r="BQ106" s="150">
        <f t="shared" si="243"/>
        <v>2.1335681872793272E-3</v>
      </c>
      <c r="BR106" s="147">
        <f t="shared" si="175"/>
        <v>0</v>
      </c>
      <c r="BS106" s="147">
        <f t="shared" si="176"/>
        <v>0</v>
      </c>
      <c r="BT106" s="147">
        <f t="shared" si="177"/>
        <v>0</v>
      </c>
      <c r="BU106" s="147">
        <f t="shared" si="178"/>
        <v>0.43300579444797133</v>
      </c>
      <c r="BV106" s="147">
        <f t="shared" si="179"/>
        <v>0.14433526481599046</v>
      </c>
      <c r="BW106" s="147">
        <f t="shared" si="180"/>
        <v>2.5</v>
      </c>
      <c r="CA106" s="150">
        <f t="shared" si="181"/>
        <v>0</v>
      </c>
      <c r="CB106" s="150">
        <f t="shared" si="244"/>
        <v>0</v>
      </c>
      <c r="CC106" s="150">
        <f t="shared" si="245"/>
        <v>0</v>
      </c>
      <c r="CD106" s="150">
        <f t="shared" si="246"/>
        <v>0</v>
      </c>
      <c r="CE106" s="150">
        <f t="shared" si="182"/>
        <v>0</v>
      </c>
      <c r="CI106" s="152">
        <f t="shared" si="183"/>
        <v>0.4272735144672315</v>
      </c>
      <c r="CJ106" s="152">
        <f t="shared" si="184"/>
        <v>0.4272735144672315</v>
      </c>
      <c r="CK106" s="152">
        <f t="shared" si="185"/>
        <v>0.4272735144672315</v>
      </c>
      <c r="CL106" s="152">
        <f t="shared" si="186"/>
        <v>0.4272735144672315</v>
      </c>
      <c r="CM106" s="152">
        <f t="shared" si="187"/>
        <v>0.4272735144672315</v>
      </c>
      <c r="CN106" s="152">
        <f t="shared" si="188"/>
        <v>0.4272735144672315</v>
      </c>
      <c r="CO106" s="152">
        <f t="shared" si="189"/>
        <v>0.4272735144672315</v>
      </c>
      <c r="CP106" s="152">
        <f t="shared" si="190"/>
        <v>0.4272735144672315</v>
      </c>
      <c r="CQ106" s="152">
        <f t="shared" si="191"/>
        <v>0.39815847299667645</v>
      </c>
      <c r="CR106" s="152">
        <f t="shared" si="192"/>
        <v>0.34153975579907303</v>
      </c>
      <c r="CS106" s="152">
        <f t="shared" si="193"/>
        <v>0.28492103860146961</v>
      </c>
      <c r="CT106" s="152">
        <f t="shared" si="194"/>
        <v>0.22830232140386617</v>
      </c>
      <c r="CU106" s="152">
        <f t="shared" si="195"/>
        <v>0.17168360420626286</v>
      </c>
      <c r="CV106" s="152">
        <f t="shared" si="196"/>
        <v>0.13860298483525058</v>
      </c>
      <c r="CW106" s="152">
        <f t="shared" si="197"/>
        <v>0.13860298483525058</v>
      </c>
      <c r="CX106" s="152">
        <f t="shared" si="198"/>
        <v>0.13860298483525058</v>
      </c>
      <c r="CY106" s="152">
        <f t="shared" si="199"/>
        <v>0.13860298483525058</v>
      </c>
      <c r="CZ106" s="152">
        <f t="shared" si="200"/>
        <v>0.13860298483525058</v>
      </c>
      <c r="DA106" s="152">
        <f t="shared" si="201"/>
        <v>0.13860298483525058</v>
      </c>
      <c r="DC106" s="154">
        <f t="shared" si="247"/>
        <v>0.15606014341930144</v>
      </c>
      <c r="DD106" s="154">
        <f t="shared" si="248"/>
        <v>0.15606014341930144</v>
      </c>
      <c r="DE106" s="154">
        <f t="shared" si="249"/>
        <v>0.15606014341930144</v>
      </c>
      <c r="DF106" s="154">
        <f t="shared" si="250"/>
        <v>0.15606014341930144</v>
      </c>
      <c r="DG106" s="154">
        <f t="shared" si="251"/>
        <v>0.15606014341930144</v>
      </c>
      <c r="DH106" s="154">
        <f t="shared" si="252"/>
        <v>-2.5291636935959326E-10</v>
      </c>
      <c r="DI106" s="154">
        <f t="shared" si="253"/>
        <v>-2.5291636935959326E-10</v>
      </c>
      <c r="DJ106" s="154">
        <f t="shared" si="254"/>
        <v>-2.5291636935959326E-10</v>
      </c>
      <c r="DK106" s="154">
        <f t="shared" si="255"/>
        <v>-2.7038413862785764E-10</v>
      </c>
      <c r="DL106" s="154">
        <f t="shared" si="256"/>
        <v>-3.1233309101359828E-10</v>
      </c>
      <c r="DM106" s="154">
        <f t="shared" si="257"/>
        <v>-3.6968872951638945E-10</v>
      </c>
      <c r="DN106" s="154">
        <f t="shared" si="258"/>
        <v>-4.5284797720633752E-10</v>
      </c>
      <c r="DO106" s="154">
        <f t="shared" si="259"/>
        <v>-5.842777235010117E-10</v>
      </c>
      <c r="DP106" s="154">
        <f t="shared" si="260"/>
        <v>-7.0358648348996039E-10</v>
      </c>
      <c r="DQ106" s="154">
        <f t="shared" si="261"/>
        <v>-7.0358648348996039E-10</v>
      </c>
      <c r="DR106" s="154">
        <f t="shared" si="262"/>
        <v>-7.0358648348996039E-10</v>
      </c>
      <c r="DS106" s="154">
        <f t="shared" si="263"/>
        <v>-7.0358648348996039E-10</v>
      </c>
      <c r="DT106" s="154">
        <f t="shared" si="264"/>
        <v>-7.0358648348996039E-10</v>
      </c>
      <c r="DU106" s="154">
        <f t="shared" si="265"/>
        <v>-7.0358648348996039E-10</v>
      </c>
      <c r="DW106" s="155">
        <f t="shared" si="202"/>
        <v>-7.8784192061050765E-2</v>
      </c>
      <c r="DX106" s="155">
        <f t="shared" si="203"/>
        <v>5.7240066066895703E-2</v>
      </c>
      <c r="DY106" s="155">
        <f t="shared" si="204"/>
        <v>6.51616895217796E-2</v>
      </c>
      <c r="DZ106" s="155">
        <f t="shared" si="205"/>
        <v>7.2369387870302698E-2</v>
      </c>
      <c r="EA106" s="156">
        <f t="shared" si="206"/>
        <v>-7.8784192061050765E-2</v>
      </c>
      <c r="EB106" s="156">
        <f t="shared" si="207"/>
        <v>5.7240066066895703E-2</v>
      </c>
      <c r="EC106" s="156">
        <f t="shared" si="208"/>
        <v>-4.8691308469929057E-2</v>
      </c>
      <c r="ED106" s="156">
        <f t="shared" si="209"/>
        <v>-8.4335820156925811E-2</v>
      </c>
      <c r="EE106" s="156">
        <f t="shared" si="210"/>
        <v>8.8963447358756623E-2</v>
      </c>
      <c r="EF106" s="156">
        <f t="shared" si="211"/>
        <v>-3.960907870805451E-2</v>
      </c>
      <c r="EG106" s="156">
        <f t="shared" si="212"/>
        <v>3.0092883591121739E-2</v>
      </c>
      <c r="EH106" s="156">
        <f t="shared" si="213"/>
        <v>9.2616372414526776E-2</v>
      </c>
      <c r="EI106" s="156">
        <f t="shared" si="214"/>
        <v>-9.5254573112901336E-2</v>
      </c>
      <c r="EJ106" s="156">
        <f t="shared" si="215"/>
        <v>2.0246984544224134E-2</v>
      </c>
      <c r="EK106" s="156">
        <f t="shared" si="216"/>
        <v>-1.0179255297706023E-2</v>
      </c>
      <c r="EL106" s="156">
        <f t="shared" si="217"/>
        <v>-9.6849144774950088E-2</v>
      </c>
      <c r="EM106" s="156">
        <f t="shared" si="218"/>
        <v>9.7382616939858002E-2</v>
      </c>
      <c r="EN106" s="156">
        <f t="shared" si="219"/>
        <v>-1.3122842070222268E-16</v>
      </c>
      <c r="EO106" s="156">
        <f t="shared" si="220"/>
        <v>-1.0179255297705848E-2</v>
      </c>
      <c r="EP106" s="156">
        <f t="shared" si="221"/>
        <v>9.6849144774950102E-2</v>
      </c>
      <c r="EQ106" s="156">
        <f t="shared" si="222"/>
        <v>-9.5254573112901419E-2</v>
      </c>
      <c r="ER106" s="156">
        <f t="shared" si="223"/>
        <v>-2.0246984544223794E-2</v>
      </c>
      <c r="ES106" s="156">
        <f t="shared" si="224"/>
        <v>8.8963447358756692E-2</v>
      </c>
      <c r="ET106" s="156">
        <f t="shared" si="225"/>
        <v>3.9609078708054357E-2</v>
      </c>
      <c r="EU106" s="156">
        <f t="shared" si="226"/>
        <v>-4.869130846992871E-2</v>
      </c>
      <c r="EV106" s="156">
        <f t="shared" si="227"/>
        <v>8.4335820156926006E-2</v>
      </c>
      <c r="EW106" s="156">
        <f t="shared" si="228"/>
        <v>-7.878419206105082E-2</v>
      </c>
      <c r="EX106" s="156">
        <f t="shared" si="229"/>
        <v>-5.7240066066895634E-2</v>
      </c>
      <c r="EY106" s="156">
        <f t="shared" si="230"/>
        <v>6.5161689521779323E-2</v>
      </c>
      <c r="EZ106" s="156">
        <f t="shared" si="231"/>
        <v>-7.2369387870302962E-2</v>
      </c>
    </row>
    <row r="107" spans="3:156" ht="20.100000000000001" customHeight="1" x14ac:dyDescent="0.2">
      <c r="O107" s="158">
        <v>97</v>
      </c>
      <c r="P107" s="158">
        <f t="shared" si="232"/>
        <v>-2.2951079663725436</v>
      </c>
      <c r="Q107" s="147">
        <f t="shared" si="233"/>
        <v>0.84648468721724979</v>
      </c>
      <c r="R107" s="147">
        <f t="shared" si="137"/>
        <v>243.61216773004648</v>
      </c>
      <c r="S107" s="147">
        <f t="shared" si="138"/>
        <v>211.83666759134476</v>
      </c>
      <c r="T107" s="147">
        <f t="shared" si="139"/>
        <v>264.79583448918095</v>
      </c>
      <c r="U107" s="147">
        <f t="shared" si="140"/>
        <v>1</v>
      </c>
      <c r="V107" s="147">
        <f t="shared" si="141"/>
        <v>0</v>
      </c>
      <c r="W107" s="147">
        <f t="shared" si="142"/>
        <v>5.911034795255813E-2</v>
      </c>
      <c r="X107" s="147">
        <f t="shared" si="143"/>
        <v>6.7976900145441846E-2</v>
      </c>
      <c r="Y107" s="147">
        <f t="shared" si="144"/>
        <v>5.4381520116353478E-2</v>
      </c>
      <c r="Z107" s="147">
        <f t="shared" si="145"/>
        <v>11.105938190853502</v>
      </c>
      <c r="AA107" s="147">
        <f t="shared" si="146"/>
        <v>11.105938190853502</v>
      </c>
      <c r="AB107" s="147">
        <f t="shared" si="147"/>
        <v>10.916157677699841</v>
      </c>
      <c r="AC107" s="147">
        <f t="shared" si="148"/>
        <v>10.375153672328276</v>
      </c>
      <c r="AD107" s="147">
        <f t="shared" si="149"/>
        <v>144.60599931364993</v>
      </c>
      <c r="AE107" s="147">
        <f t="shared" si="150"/>
        <v>190.41805503786767</v>
      </c>
      <c r="AF107" s="147">
        <f t="shared" si="151"/>
        <v>3.2504024874617081</v>
      </c>
      <c r="AG107" s="147">
        <f t="shared" si="152"/>
        <v>3.7102328021445024</v>
      </c>
      <c r="AH107" s="147">
        <f t="shared" si="153"/>
        <v>2.8210831407098942</v>
      </c>
      <c r="AI107" s="147">
        <f t="shared" si="154"/>
        <v>14.35634067831521</v>
      </c>
      <c r="AJ107" s="147">
        <f t="shared" si="155"/>
        <v>15.15634067831521</v>
      </c>
      <c r="AK107" s="147">
        <f t="shared" si="156"/>
        <v>15.426390479844343</v>
      </c>
      <c r="AL107" s="147">
        <f t="shared" si="157"/>
        <v>13.99623681303817</v>
      </c>
      <c r="AM107" s="147">
        <f t="shared" si="234"/>
        <v>65.97898669767568</v>
      </c>
      <c r="AN107" s="147">
        <f t="shared" si="266"/>
        <v>64.823978188972319</v>
      </c>
      <c r="AO107" s="147">
        <f t="shared" si="267"/>
        <v>71.447776524362013</v>
      </c>
      <c r="AP107" s="147">
        <f t="shared" si="158"/>
        <v>5.8022576719794676</v>
      </c>
      <c r="AQ107" s="147">
        <f t="shared" si="159"/>
        <v>0.31521074995494869</v>
      </c>
      <c r="AR107" s="147">
        <f t="shared" si="160"/>
        <v>0.31287236061239299</v>
      </c>
      <c r="AS107" s="147">
        <f t="shared" si="161"/>
        <v>0.29736642846493544</v>
      </c>
      <c r="AT107" s="147">
        <f t="shared" si="162"/>
        <v>3.262970467839043E-2</v>
      </c>
      <c r="AU107" s="147">
        <f t="shared" si="163"/>
        <v>0.11436161667925318</v>
      </c>
      <c r="AV107" s="147">
        <f t="shared" si="164"/>
        <v>0.11069874106952279</v>
      </c>
      <c r="AW107" s="147">
        <f t="shared" si="165"/>
        <v>0.11021613962730506</v>
      </c>
      <c r="AX107" s="147">
        <f t="shared" si="235"/>
        <v>3.3799774875544912E-2</v>
      </c>
      <c r="AY107" s="147">
        <f t="shared" si="236"/>
        <v>3.7624786457505686E-2</v>
      </c>
      <c r="AZ107" s="147">
        <f t="shared" si="237"/>
        <v>2.9968606174699493E-2</v>
      </c>
      <c r="BA107" s="147">
        <f t="shared" si="238"/>
        <v>8.8588019342335442E-2</v>
      </c>
      <c r="BB107" s="147">
        <f t="shared" si="239"/>
        <v>0.15195301147356297</v>
      </c>
      <c r="BC107" s="147">
        <f t="shared" si="166"/>
        <v>1.4896353131898835E-2</v>
      </c>
      <c r="BD107" s="147">
        <f t="shared" si="167"/>
        <v>1.2953350549477249E-2</v>
      </c>
      <c r="BE107" s="147">
        <f t="shared" si="168"/>
        <v>1.6191688186846562E-2</v>
      </c>
      <c r="BF107" s="147">
        <f t="shared" si="169"/>
        <v>0</v>
      </c>
      <c r="BG107" s="147">
        <f t="shared" si="170"/>
        <v>0</v>
      </c>
      <c r="BH107" s="147">
        <f t="shared" si="171"/>
        <v>0</v>
      </c>
      <c r="BI107" s="147">
        <f t="shared" si="240"/>
        <v>4.8696128007443745E-2</v>
      </c>
      <c r="BJ107" s="147">
        <f t="shared" si="241"/>
        <v>5.0578137006982937E-2</v>
      </c>
      <c r="BK107" s="147">
        <f t="shared" si="242"/>
        <v>4.6160294361546055E-2</v>
      </c>
      <c r="BL107" s="147">
        <f t="shared" si="172"/>
        <v>11.8629693039532</v>
      </c>
      <c r="BM107" s="147">
        <f t="shared" si="173"/>
        <v>10.714303996537737</v>
      </c>
      <c r="BN107" s="147">
        <f t="shared" si="174"/>
        <v>12.223053665731822</v>
      </c>
      <c r="BO107" s="150">
        <f t="shared" si="243"/>
        <v>2.3713128829173473E-3</v>
      </c>
      <c r="BP107" s="150">
        <f t="shared" si="243"/>
        <v>2.558147943097137E-3</v>
      </c>
      <c r="BQ107" s="150">
        <f t="shared" si="243"/>
        <v>2.1307727755445803E-3</v>
      </c>
      <c r="BR107" s="147">
        <f t="shared" si="175"/>
        <v>0</v>
      </c>
      <c r="BS107" s="147">
        <f t="shared" si="176"/>
        <v>0</v>
      </c>
      <c r="BT107" s="147">
        <f t="shared" si="177"/>
        <v>0</v>
      </c>
      <c r="BU107" s="147">
        <f t="shared" si="178"/>
        <v>0.43639161004487126</v>
      </c>
      <c r="BV107" s="147">
        <f t="shared" si="179"/>
        <v>0.14546387001495709</v>
      </c>
      <c r="BW107" s="147">
        <f t="shared" si="180"/>
        <v>2.5</v>
      </c>
      <c r="CA107" s="150">
        <f t="shared" si="181"/>
        <v>0</v>
      </c>
      <c r="CB107" s="150">
        <f t="shared" si="244"/>
        <v>0</v>
      </c>
      <c r="CC107" s="150">
        <f t="shared" si="245"/>
        <v>0</v>
      </c>
      <c r="CD107" s="150">
        <f t="shared" si="246"/>
        <v>0</v>
      </c>
      <c r="CE107" s="150">
        <f t="shared" si="182"/>
        <v>0</v>
      </c>
      <c r="CI107" s="152">
        <f t="shared" si="183"/>
        <v>0.43065933006413137</v>
      </c>
      <c r="CJ107" s="152">
        <f t="shared" si="184"/>
        <v>0.43065933006413137</v>
      </c>
      <c r="CK107" s="152">
        <f t="shared" si="185"/>
        <v>0.43065933006413137</v>
      </c>
      <c r="CL107" s="152">
        <f t="shared" si="186"/>
        <v>0.43065933006413137</v>
      </c>
      <c r="CM107" s="152">
        <f t="shared" si="187"/>
        <v>0.43065933006413137</v>
      </c>
      <c r="CN107" s="152">
        <f t="shared" si="188"/>
        <v>0.43065933006413137</v>
      </c>
      <c r="CO107" s="152">
        <f t="shared" si="189"/>
        <v>0.43065933006413137</v>
      </c>
      <c r="CP107" s="152">
        <f t="shared" si="190"/>
        <v>0.43065933006413137</v>
      </c>
      <c r="CQ107" s="152">
        <f t="shared" si="191"/>
        <v>0.40131662844957972</v>
      </c>
      <c r="CR107" s="152">
        <f t="shared" si="192"/>
        <v>0.344255190765964</v>
      </c>
      <c r="CS107" s="152">
        <f t="shared" si="193"/>
        <v>0.2871937530823484</v>
      </c>
      <c r="CT107" s="152">
        <f t="shared" si="194"/>
        <v>0.2301323153987328</v>
      </c>
      <c r="CU107" s="152">
        <f t="shared" si="195"/>
        <v>0.17307087771511731</v>
      </c>
      <c r="CV107" s="152">
        <f t="shared" si="196"/>
        <v>0.13973159003421723</v>
      </c>
      <c r="CW107" s="152">
        <f t="shared" si="197"/>
        <v>0.13973159003421723</v>
      </c>
      <c r="CX107" s="152">
        <f t="shared" si="198"/>
        <v>0.13973159003421723</v>
      </c>
      <c r="CY107" s="152">
        <f t="shared" si="199"/>
        <v>0.13973159003421723</v>
      </c>
      <c r="CZ107" s="152">
        <f t="shared" si="200"/>
        <v>0.13973159003421723</v>
      </c>
      <c r="DA107" s="152">
        <f t="shared" si="201"/>
        <v>0.13973159003421723</v>
      </c>
      <c r="DC107" s="154">
        <f t="shared" si="247"/>
        <v>0.15763079614916764</v>
      </c>
      <c r="DD107" s="154">
        <f t="shared" si="248"/>
        <v>0.15763079614916764</v>
      </c>
      <c r="DE107" s="154">
        <f t="shared" si="249"/>
        <v>0.15763079614916764</v>
      </c>
      <c r="DF107" s="154">
        <f t="shared" si="250"/>
        <v>0.15763079614916764</v>
      </c>
      <c r="DG107" s="154">
        <f t="shared" si="251"/>
        <v>0.15763079614916764</v>
      </c>
      <c r="DH107" s="154">
        <f t="shared" si="252"/>
        <v>-2.5145986781229119E-10</v>
      </c>
      <c r="DI107" s="154">
        <f t="shared" si="253"/>
        <v>-2.5145986781229119E-10</v>
      </c>
      <c r="DJ107" s="154">
        <f t="shared" si="254"/>
        <v>-2.5145986781229119E-10</v>
      </c>
      <c r="DK107" s="154">
        <f t="shared" si="255"/>
        <v>-2.6883140307919174E-10</v>
      </c>
      <c r="DL107" s="154">
        <f t="shared" si="256"/>
        <v>-3.1055155042522833E-10</v>
      </c>
      <c r="DM107" s="154">
        <f t="shared" si="257"/>
        <v>-3.675996099784879E-10</v>
      </c>
      <c r="DN107" s="154">
        <f t="shared" si="258"/>
        <v>-4.5032369543259728E-10</v>
      </c>
      <c r="DO107" s="154">
        <f t="shared" si="259"/>
        <v>-5.810917420212697E-10</v>
      </c>
      <c r="DP107" s="154">
        <f t="shared" si="260"/>
        <v>-6.9982747328887679E-10</v>
      </c>
      <c r="DQ107" s="154">
        <f t="shared" si="261"/>
        <v>-6.9982747328887679E-10</v>
      </c>
      <c r="DR107" s="154">
        <f t="shared" si="262"/>
        <v>-6.9982747328887679E-10</v>
      </c>
      <c r="DS107" s="154">
        <f t="shared" si="263"/>
        <v>-6.9982747328887679E-10</v>
      </c>
      <c r="DT107" s="154">
        <f t="shared" si="264"/>
        <v>-6.9982747328887679E-10</v>
      </c>
      <c r="DU107" s="154">
        <f t="shared" si="265"/>
        <v>-6.9982747328887679E-10</v>
      </c>
      <c r="DW107" s="155">
        <f t="shared" si="202"/>
        <v>-8.0263508750848797E-2</v>
      </c>
      <c r="DX107" s="155">
        <f t="shared" si="203"/>
        <v>5.516358123501236E-2</v>
      </c>
      <c r="DY107" s="155">
        <f t="shared" si="204"/>
        <v>6.4534061376424201E-2</v>
      </c>
      <c r="DZ107" s="155">
        <f t="shared" si="205"/>
        <v>7.2942487302897083E-2</v>
      </c>
      <c r="EA107" s="156">
        <f t="shared" si="206"/>
        <v>-8.0263508750848797E-2</v>
      </c>
      <c r="EB107" s="156">
        <f t="shared" si="207"/>
        <v>5.516358123501236E-2</v>
      </c>
      <c r="EC107" s="156">
        <f t="shared" si="208"/>
        <v>-4.4970739154705786E-2</v>
      </c>
      <c r="ED107" s="156">
        <f t="shared" si="209"/>
        <v>-8.6387986152871979E-2</v>
      </c>
      <c r="EE107" s="156">
        <f t="shared" si="210"/>
        <v>9.1224617657305079E-2</v>
      </c>
      <c r="EF107" s="156">
        <f t="shared" si="211"/>
        <v>-3.4107486933925388E-2</v>
      </c>
      <c r="EG107" s="156">
        <f t="shared" si="212"/>
        <v>2.2735770642143046E-2</v>
      </c>
      <c r="EH107" s="156">
        <f t="shared" si="213"/>
        <v>9.4701300228546254E-2</v>
      </c>
      <c r="EI107" s="156">
        <f t="shared" si="214"/>
        <v>-9.6766204537241052E-2</v>
      </c>
      <c r="EJ107" s="156">
        <f t="shared" si="215"/>
        <v>1.1025116376992068E-2</v>
      </c>
      <c r="EK107" s="156">
        <f t="shared" si="216"/>
        <v>8.4989697938044799E-4</v>
      </c>
      <c r="EL107" s="156">
        <f t="shared" si="217"/>
        <v>-9.7388547616204996E-2</v>
      </c>
      <c r="EM107" s="156">
        <f t="shared" si="218"/>
        <v>9.6559051763562831E-2</v>
      </c>
      <c r="EN107" s="156">
        <f t="shared" si="219"/>
        <v>1.2712240329343365E-2</v>
      </c>
      <c r="EO107" s="156">
        <f t="shared" si="220"/>
        <v>-2.438507345587871E-2</v>
      </c>
      <c r="EP107" s="156">
        <f t="shared" si="221"/>
        <v>9.4290082851913898E-2</v>
      </c>
      <c r="EQ107" s="156">
        <f t="shared" si="222"/>
        <v>-9.0615465981654375E-2</v>
      </c>
      <c r="ER107" s="156">
        <f t="shared" si="223"/>
        <v>-3.569438130290295E-2</v>
      </c>
      <c r="ES107" s="156">
        <f t="shared" si="224"/>
        <v>7.9288546989451716E-2</v>
      </c>
      <c r="ET107" s="156">
        <f t="shared" si="225"/>
        <v>5.6555970931201391E-2</v>
      </c>
      <c r="EU107" s="156">
        <f t="shared" si="226"/>
        <v>-6.5797254461255311E-2</v>
      </c>
      <c r="EV107" s="156">
        <f t="shared" si="227"/>
        <v>7.1805103140586093E-2</v>
      </c>
      <c r="EW107" s="156">
        <f t="shared" si="228"/>
        <v>-6.3251210591342505E-2</v>
      </c>
      <c r="EX107" s="156">
        <f t="shared" si="229"/>
        <v>-7.4057652476965746E-2</v>
      </c>
      <c r="EY107" s="156">
        <f t="shared" si="230"/>
        <v>8.1214021469950548E-2</v>
      </c>
      <c r="EZ107" s="156">
        <f t="shared" si="231"/>
        <v>-5.3754388177597173E-2</v>
      </c>
    </row>
    <row r="108" spans="3:156" ht="20.100000000000001" customHeight="1" x14ac:dyDescent="0.2">
      <c r="O108" s="158">
        <v>98</v>
      </c>
      <c r="P108" s="158">
        <f t="shared" si="232"/>
        <v>-2.286381320112572</v>
      </c>
      <c r="Q108" s="147">
        <f t="shared" si="233"/>
        <v>0.85521133347722145</v>
      </c>
      <c r="R108" s="147">
        <f t="shared" si="137"/>
        <v>245.48372052090841</v>
      </c>
      <c r="S108" s="147">
        <f t="shared" si="138"/>
        <v>213.46410480078993</v>
      </c>
      <c r="T108" s="147">
        <f t="shared" si="139"/>
        <v>266.83013100098742</v>
      </c>
      <c r="U108" s="147">
        <f t="shared" si="140"/>
        <v>1</v>
      </c>
      <c r="V108" s="147">
        <f t="shared" si="141"/>
        <v>0</v>
      </c>
      <c r="W108" s="147">
        <f t="shared" si="142"/>
        <v>5.8659694294365725E-2</v>
      </c>
      <c r="X108" s="147">
        <f t="shared" si="143"/>
        <v>6.7458648438520577E-2</v>
      </c>
      <c r="Y108" s="147">
        <f t="shared" si="144"/>
        <v>5.396691875081646E-2</v>
      </c>
      <c r="Z108" s="147">
        <f t="shared" si="145"/>
        <v>11.2134072999662</v>
      </c>
      <c r="AA108" s="147">
        <f t="shared" si="146"/>
        <v>11.2134072999662</v>
      </c>
      <c r="AB108" s="147">
        <f t="shared" si="147"/>
        <v>11.023548844968925</v>
      </c>
      <c r="AC108" s="147">
        <f t="shared" si="148"/>
        <v>10.47722254091412</v>
      </c>
      <c r="AD108" s="147">
        <f t="shared" si="149"/>
        <v>146.31156478652488</v>
      </c>
      <c r="AE108" s="147">
        <f t="shared" si="150"/>
        <v>192.60526903074845</v>
      </c>
      <c r="AF108" s="147">
        <f t="shared" si="151"/>
        <v>3.2573546956379378</v>
      </c>
      <c r="AG108" s="147">
        <f t="shared" si="152"/>
        <v>3.7181685303880916</v>
      </c>
      <c r="AH108" s="147">
        <f t="shared" si="153"/>
        <v>2.8271170879986753</v>
      </c>
      <c r="AI108" s="147">
        <f t="shared" si="154"/>
        <v>14.470761995604137</v>
      </c>
      <c r="AJ108" s="147">
        <f t="shared" si="155"/>
        <v>15.270761995604138</v>
      </c>
      <c r="AK108" s="147">
        <f t="shared" si="156"/>
        <v>15.541717375357017</v>
      </c>
      <c r="AL108" s="147">
        <f t="shared" si="157"/>
        <v>14.104339628912797</v>
      </c>
      <c r="AM108" s="147">
        <f t="shared" si="234"/>
        <v>65.484616961999762</v>
      </c>
      <c r="AN108" s="147">
        <f t="shared" si="266"/>
        <v>64.34295360341595</v>
      </c>
      <c r="AO108" s="147">
        <f t="shared" si="267"/>
        <v>70.900164510366579</v>
      </c>
      <c r="AP108" s="147">
        <f t="shared" si="158"/>
        <v>5.8717105316067455</v>
      </c>
      <c r="AQ108" s="147">
        <f t="shared" si="159"/>
        <v>0.31831173579381933</v>
      </c>
      <c r="AR108" s="147">
        <f t="shared" si="160"/>
        <v>0.3159503418036172</v>
      </c>
      <c r="AS108" s="147">
        <f t="shared" si="161"/>
        <v>0.3002918651251924</v>
      </c>
      <c r="AT108" s="147">
        <f t="shared" si="162"/>
        <v>3.3274872828607527E-2</v>
      </c>
      <c r="AU108" s="147">
        <f t="shared" si="163"/>
        <v>0.11574898664234055</v>
      </c>
      <c r="AV108" s="147">
        <f t="shared" si="164"/>
        <v>0.1120498439984017</v>
      </c>
      <c r="AW108" s="147">
        <f t="shared" si="165"/>
        <v>0.11153392396570755</v>
      </c>
      <c r="AX108" s="147">
        <f t="shared" si="235"/>
        <v>3.3949000958928249E-2</v>
      </c>
      <c r="AY108" s="147">
        <f t="shared" si="236"/>
        <v>3.779365528555638E-2</v>
      </c>
      <c r="AZ108" s="147">
        <f t="shared" si="237"/>
        <v>3.0095711164744021E-2</v>
      </c>
      <c r="BA108" s="147">
        <f t="shared" si="238"/>
        <v>8.9222262937302163E-2</v>
      </c>
      <c r="BB108" s="147">
        <f t="shared" si="239"/>
        <v>0.15362765944353218</v>
      </c>
      <c r="BC108" s="147">
        <f t="shared" si="166"/>
        <v>1.474885493961295E-2</v>
      </c>
      <c r="BD108" s="147">
        <f t="shared" si="167"/>
        <v>1.2825091251837348E-2</v>
      </c>
      <c r="BE108" s="147">
        <f t="shared" si="168"/>
        <v>1.6031364064796685E-2</v>
      </c>
      <c r="BF108" s="147">
        <f t="shared" si="169"/>
        <v>0</v>
      </c>
      <c r="BG108" s="147">
        <f t="shared" si="170"/>
        <v>0</v>
      </c>
      <c r="BH108" s="147">
        <f t="shared" si="171"/>
        <v>0</v>
      </c>
      <c r="BI108" s="147">
        <f t="shared" si="240"/>
        <v>4.8697855898541198E-2</v>
      </c>
      <c r="BJ108" s="147">
        <f t="shared" si="241"/>
        <v>5.0618746537393726E-2</v>
      </c>
      <c r="BK108" s="147">
        <f t="shared" si="242"/>
        <v>4.6127075229540709E-2</v>
      </c>
      <c r="BL108" s="147">
        <f t="shared" si="172"/>
        <v>11.954530847364959</v>
      </c>
      <c r="BM108" s="147">
        <f t="shared" si="173"/>
        <v>10.805285415742837</v>
      </c>
      <c r="BN108" s="147">
        <f t="shared" si="174"/>
        <v>12.308093526190749</v>
      </c>
      <c r="BO108" s="150">
        <f t="shared" si="243"/>
        <v>2.3714811691150839E-3</v>
      </c>
      <c r="BP108" s="150">
        <f t="shared" si="243"/>
        <v>2.5622575010169095E-3</v>
      </c>
      <c r="BQ108" s="150">
        <f t="shared" si="243"/>
        <v>2.127707069231708E-3</v>
      </c>
      <c r="BR108" s="147">
        <f t="shared" si="175"/>
        <v>0</v>
      </c>
      <c r="BS108" s="147">
        <f t="shared" si="176"/>
        <v>0</v>
      </c>
      <c r="BT108" s="147">
        <f t="shared" si="177"/>
        <v>0</v>
      </c>
      <c r="BU108" s="147">
        <f t="shared" si="178"/>
        <v>0.43974419273110738</v>
      </c>
      <c r="BV108" s="147">
        <f t="shared" si="179"/>
        <v>0.14658139757703581</v>
      </c>
      <c r="BW108" s="147">
        <f t="shared" si="180"/>
        <v>2.5</v>
      </c>
      <c r="CA108" s="150">
        <f t="shared" si="181"/>
        <v>0</v>
      </c>
      <c r="CB108" s="150">
        <f t="shared" si="244"/>
        <v>0</v>
      </c>
      <c r="CC108" s="150">
        <f t="shared" si="245"/>
        <v>0</v>
      </c>
      <c r="CD108" s="150">
        <f t="shared" si="246"/>
        <v>0</v>
      </c>
      <c r="CE108" s="150">
        <f t="shared" si="182"/>
        <v>0</v>
      </c>
      <c r="CI108" s="152">
        <f t="shared" si="183"/>
        <v>0.43401191275036749</v>
      </c>
      <c r="CJ108" s="152">
        <f t="shared" si="184"/>
        <v>0.43401191275036749</v>
      </c>
      <c r="CK108" s="152">
        <f t="shared" si="185"/>
        <v>0.43401191275036749</v>
      </c>
      <c r="CL108" s="152">
        <f t="shared" si="186"/>
        <v>0.43401191275036749</v>
      </c>
      <c r="CM108" s="152">
        <f t="shared" si="187"/>
        <v>0.43401191275036749</v>
      </c>
      <c r="CN108" s="152">
        <f t="shared" si="188"/>
        <v>0.43401191275036749</v>
      </c>
      <c r="CO108" s="152">
        <f t="shared" si="189"/>
        <v>0.43401191275036749</v>
      </c>
      <c r="CP108" s="152">
        <f t="shared" si="190"/>
        <v>0.43401191275036749</v>
      </c>
      <c r="CQ108" s="152">
        <f t="shared" si="191"/>
        <v>0.40444378555215205</v>
      </c>
      <c r="CR108" s="152">
        <f t="shared" si="192"/>
        <v>0.34694397283192618</v>
      </c>
      <c r="CS108" s="152">
        <f t="shared" si="193"/>
        <v>0.28944416011170027</v>
      </c>
      <c r="CT108" s="152">
        <f t="shared" si="194"/>
        <v>0.23194434739147443</v>
      </c>
      <c r="CU108" s="152">
        <f t="shared" si="195"/>
        <v>0.1744445346712486</v>
      </c>
      <c r="CV108" s="152">
        <f t="shared" si="196"/>
        <v>0.14084911759629593</v>
      </c>
      <c r="CW108" s="152">
        <f t="shared" si="197"/>
        <v>0.14084911759629593</v>
      </c>
      <c r="CX108" s="152">
        <f t="shared" si="198"/>
        <v>0.14084911759629593</v>
      </c>
      <c r="CY108" s="152">
        <f t="shared" si="199"/>
        <v>0.14084911759629593</v>
      </c>
      <c r="CZ108" s="152">
        <f t="shared" si="200"/>
        <v>0.14084911759629593</v>
      </c>
      <c r="DA108" s="152">
        <f t="shared" si="201"/>
        <v>0.14084911759629593</v>
      </c>
      <c r="DC108" s="154">
        <f t="shared" si="247"/>
        <v>0.15918741111512613</v>
      </c>
      <c r="DD108" s="154">
        <f t="shared" si="248"/>
        <v>0.15918741111512613</v>
      </c>
      <c r="DE108" s="154">
        <f t="shared" si="249"/>
        <v>0.15918741111512613</v>
      </c>
      <c r="DF108" s="154">
        <f t="shared" si="250"/>
        <v>0.15918741111512613</v>
      </c>
      <c r="DG108" s="154">
        <f t="shared" si="251"/>
        <v>0.15918741111512613</v>
      </c>
      <c r="DH108" s="154">
        <f t="shared" si="252"/>
        <v>-2.5003410136222769E-10</v>
      </c>
      <c r="DI108" s="154">
        <f t="shared" si="253"/>
        <v>-2.5003410136222769E-10</v>
      </c>
      <c r="DJ108" s="154">
        <f t="shared" si="254"/>
        <v>-2.5003410136222769E-10</v>
      </c>
      <c r="DK108" s="154">
        <f t="shared" si="255"/>
        <v>-2.6731138461548773E-10</v>
      </c>
      <c r="DL108" s="154">
        <f t="shared" si="256"/>
        <v>-3.0880741366634084E-10</v>
      </c>
      <c r="DM108" s="154">
        <f t="shared" si="257"/>
        <v>-3.6555413656557017E-10</v>
      </c>
      <c r="DN108" s="154">
        <f t="shared" si="258"/>
        <v>-4.4785177381008441E-10</v>
      </c>
      <c r="DO108" s="154">
        <f t="shared" si="259"/>
        <v>-5.7797109290312655E-10</v>
      </c>
      <c r="DP108" s="154">
        <f t="shared" si="260"/>
        <v>-6.9614473908058457E-10</v>
      </c>
      <c r="DQ108" s="154">
        <f t="shared" si="261"/>
        <v>-6.9614473908058457E-10</v>
      </c>
      <c r="DR108" s="154">
        <f t="shared" si="262"/>
        <v>-6.9614473908058457E-10</v>
      </c>
      <c r="DS108" s="154">
        <f t="shared" si="263"/>
        <v>-6.9614473908058457E-10</v>
      </c>
      <c r="DT108" s="154">
        <f t="shared" si="264"/>
        <v>-6.9614473908058457E-10</v>
      </c>
      <c r="DU108" s="154">
        <f t="shared" si="265"/>
        <v>-6.9614473908058457E-10</v>
      </c>
      <c r="DW108" s="155">
        <f t="shared" si="202"/>
        <v>-8.1682916928307897E-2</v>
      </c>
      <c r="DX108" s="155">
        <f t="shared" si="203"/>
        <v>5.304550648776471E-2</v>
      </c>
      <c r="DY108" s="155">
        <f t="shared" si="204"/>
        <v>6.3897336109433184E-2</v>
      </c>
      <c r="DZ108" s="155">
        <f t="shared" si="205"/>
        <v>7.3505476765874128E-2</v>
      </c>
      <c r="EA108" s="156">
        <f t="shared" si="206"/>
        <v>-8.1682916928307897E-2</v>
      </c>
      <c r="EB108" s="156">
        <f t="shared" si="207"/>
        <v>5.304550648776471E-2</v>
      </c>
      <c r="EC108" s="156">
        <f t="shared" si="208"/>
        <v>-4.1161206420681162E-2</v>
      </c>
      <c r="ED108" s="156">
        <f t="shared" si="209"/>
        <v>-8.8270492025673053E-2</v>
      </c>
      <c r="EE108" s="156">
        <f t="shared" si="210"/>
        <v>9.3139982401954979E-2</v>
      </c>
      <c r="EF108" s="156">
        <f t="shared" si="211"/>
        <v>-2.8475750290797467E-2</v>
      </c>
      <c r="EG108" s="156">
        <f t="shared" si="212"/>
        <v>1.5236046072189192E-2</v>
      </c>
      <c r="EH108" s="156">
        <f t="shared" si="213"/>
        <v>9.6196608965942565E-2</v>
      </c>
      <c r="EI108" s="156">
        <f t="shared" si="214"/>
        <v>-9.738087795842898E-2</v>
      </c>
      <c r="EJ108" s="156">
        <f t="shared" si="215"/>
        <v>1.6997895475313347E-3</v>
      </c>
      <c r="EK108" s="156">
        <f t="shared" si="216"/>
        <v>1.1869551447187139E-2</v>
      </c>
      <c r="EL108" s="156">
        <f t="shared" si="217"/>
        <v>-9.666973893056148E-2</v>
      </c>
      <c r="EM108" s="156">
        <f t="shared" si="218"/>
        <v>9.4077033394608794E-2</v>
      </c>
      <c r="EN108" s="156">
        <f t="shared" si="219"/>
        <v>2.520786512440111E-2</v>
      </c>
      <c r="EO108" s="156">
        <f t="shared" si="220"/>
        <v>-3.8055536380489717E-2</v>
      </c>
      <c r="EP108" s="156">
        <f t="shared" si="221"/>
        <v>8.9653225414669607E-2</v>
      </c>
      <c r="EQ108" s="156">
        <f t="shared" si="222"/>
        <v>-8.3484419381066211E-2</v>
      </c>
      <c r="ER108" s="156">
        <f t="shared" si="223"/>
        <v>-5.0162499908463387E-2</v>
      </c>
      <c r="ES108" s="156">
        <f t="shared" si="224"/>
        <v>6.6423715722730231E-2</v>
      </c>
      <c r="ET108" s="156">
        <f t="shared" si="225"/>
        <v>7.1230714344629853E-2</v>
      </c>
      <c r="EU108" s="156">
        <f t="shared" si="226"/>
        <v>-7.9781896423561302E-2</v>
      </c>
      <c r="EV108" s="156">
        <f t="shared" si="227"/>
        <v>5.5863885288444375E-2</v>
      </c>
      <c r="EW108" s="156">
        <f t="shared" si="228"/>
        <v>-4.4216727871246628E-2</v>
      </c>
      <c r="EX108" s="156">
        <f t="shared" si="229"/>
        <v>-8.6780214639170239E-2</v>
      </c>
      <c r="EY108" s="156">
        <f t="shared" si="230"/>
        <v>9.2089454687858813E-2</v>
      </c>
      <c r="EZ108" s="156">
        <f t="shared" si="231"/>
        <v>-3.1708942141817555E-2</v>
      </c>
    </row>
    <row r="109" spans="3:156" ht="20.100000000000001" customHeight="1" x14ac:dyDescent="0.2">
      <c r="O109" s="158">
        <v>99</v>
      </c>
      <c r="P109" s="158">
        <f t="shared" si="232"/>
        <v>-2.2776546738526</v>
      </c>
      <c r="Q109" s="147">
        <f t="shared" si="233"/>
        <v>0.86393797973719322</v>
      </c>
      <c r="R109" s="147">
        <f t="shared" si="137"/>
        <v>247.33657877602383</v>
      </c>
      <c r="S109" s="147">
        <f t="shared" si="138"/>
        <v>215.07528589219461</v>
      </c>
      <c r="T109" s="147">
        <f t="shared" si="139"/>
        <v>268.8441073652433</v>
      </c>
      <c r="U109" s="147">
        <f t="shared" si="140"/>
        <v>1</v>
      </c>
      <c r="V109" s="147">
        <f t="shared" si="141"/>
        <v>0</v>
      </c>
      <c r="W109" s="147">
        <f t="shared" si="142"/>
        <v>5.8220260307877678E-2</v>
      </c>
      <c r="X109" s="147">
        <f t="shared" si="143"/>
        <v>6.6953299354059331E-2</v>
      </c>
      <c r="Y109" s="147">
        <f t="shared" si="144"/>
        <v>5.3562639483247458E-2</v>
      </c>
      <c r="Z109" s="147">
        <f t="shared" si="145"/>
        <v>11.320132768862642</v>
      </c>
      <c r="AA109" s="147">
        <f t="shared" si="146"/>
        <v>11.320132768862642</v>
      </c>
      <c r="AB109" s="147">
        <f t="shared" si="147"/>
        <v>11.130220695043221</v>
      </c>
      <c r="AC109" s="147">
        <f t="shared" si="148"/>
        <v>10.578607741614665</v>
      </c>
      <c r="AD109" s="147">
        <f t="shared" si="149"/>
        <v>148.00703307908657</v>
      </c>
      <c r="AE109" s="147">
        <f t="shared" si="150"/>
        <v>194.77911793605344</v>
      </c>
      <c r="AF109" s="147">
        <f t="shared" si="151"/>
        <v>3.2642374597114396</v>
      </c>
      <c r="AG109" s="147">
        <f t="shared" si="152"/>
        <v>3.7260249903598757</v>
      </c>
      <c r="AH109" s="147">
        <f t="shared" si="153"/>
        <v>2.8330907634939844</v>
      </c>
      <c r="AI109" s="147">
        <f t="shared" si="154"/>
        <v>14.584370228574082</v>
      </c>
      <c r="AJ109" s="147">
        <f t="shared" si="155"/>
        <v>15.384370228574083</v>
      </c>
      <c r="AK109" s="147">
        <f t="shared" si="156"/>
        <v>15.656245685403096</v>
      </c>
      <c r="AL109" s="147">
        <f t="shared" si="157"/>
        <v>14.21169850510865</v>
      </c>
      <c r="AM109" s="147">
        <f t="shared" si="234"/>
        <v>65.00103580078013</v>
      </c>
      <c r="AN109" s="147">
        <f t="shared" si="266"/>
        <v>63.872273091136876</v>
      </c>
      <c r="AO109" s="147">
        <f t="shared" si="267"/>
        <v>70.364566180497846</v>
      </c>
      <c r="AP109" s="147">
        <f t="shared" si="158"/>
        <v>5.9407584080141911</v>
      </c>
      <c r="AQ109" s="147">
        <f t="shared" si="159"/>
        <v>0.32139195090739264</v>
      </c>
      <c r="AR109" s="147">
        <f t="shared" si="160"/>
        <v>0.3190077063570641</v>
      </c>
      <c r="AS109" s="147">
        <f t="shared" si="161"/>
        <v>0.3031977069067876</v>
      </c>
      <c r="AT109" s="147">
        <f t="shared" si="162"/>
        <v>3.3921972238398282E-2</v>
      </c>
      <c r="AU109" s="147">
        <f t="shared" si="163"/>
        <v>0.11712857868922751</v>
      </c>
      <c r="AV109" s="147">
        <f t="shared" si="164"/>
        <v>0.11339328201083829</v>
      </c>
      <c r="AW109" s="147">
        <f t="shared" si="165"/>
        <v>0.11284399249483995</v>
      </c>
      <c r="AX109" s="147">
        <f t="shared" si="235"/>
        <v>3.4096281804669233E-2</v>
      </c>
      <c r="AY109" s="147">
        <f t="shared" si="236"/>
        <v>3.7960271890470222E-2</v>
      </c>
      <c r="AZ109" s="147">
        <f t="shared" si="237"/>
        <v>3.0221110539370016E-2</v>
      </c>
      <c r="BA109" s="147">
        <f t="shared" si="238"/>
        <v>8.9850317263284935E-2</v>
      </c>
      <c r="BB109" s="147">
        <f t="shared" si="239"/>
        <v>0.15529183477055247</v>
      </c>
      <c r="BC109" s="147">
        <f t="shared" si="166"/>
        <v>1.4600233564920899E-2</v>
      </c>
      <c r="BD109" s="147">
        <f t="shared" si="167"/>
        <v>1.269585527384426E-2</v>
      </c>
      <c r="BE109" s="147">
        <f t="shared" si="168"/>
        <v>1.5869819092305327E-2</v>
      </c>
      <c r="BF109" s="147">
        <f t="shared" si="169"/>
        <v>0</v>
      </c>
      <c r="BG109" s="147">
        <f t="shared" si="170"/>
        <v>0</v>
      </c>
      <c r="BH109" s="147">
        <f t="shared" si="171"/>
        <v>0</v>
      </c>
      <c r="BI109" s="147">
        <f t="shared" si="240"/>
        <v>4.8696515369590132E-2</v>
      </c>
      <c r="BJ109" s="147">
        <f t="shared" si="241"/>
        <v>5.0656127164314481E-2</v>
      </c>
      <c r="BK109" s="147">
        <f t="shared" si="242"/>
        <v>4.609092963167534E-2</v>
      </c>
      <c r="BL109" s="147">
        <f t="shared" si="172"/>
        <v>12.044429509828484</v>
      </c>
      <c r="BM109" s="147">
        <f t="shared" si="173"/>
        <v>10.894881032056302</v>
      </c>
      <c r="BN109" s="147">
        <f t="shared" si="174"/>
        <v>12.391274834461999</v>
      </c>
      <c r="BO109" s="150">
        <f t="shared" si="243"/>
        <v>2.3713506091407278E-3</v>
      </c>
      <c r="BP109" s="150">
        <f t="shared" si="243"/>
        <v>2.5660432192871996E-3</v>
      </c>
      <c r="BQ109" s="150">
        <f t="shared" si="243"/>
        <v>2.1243737943120477E-3</v>
      </c>
      <c r="BR109" s="147">
        <f t="shared" si="175"/>
        <v>0</v>
      </c>
      <c r="BS109" s="147">
        <f t="shared" si="176"/>
        <v>0</v>
      </c>
      <c r="BT109" s="147">
        <f t="shared" si="177"/>
        <v>0</v>
      </c>
      <c r="BU109" s="147">
        <f t="shared" si="178"/>
        <v>0.44306328719452825</v>
      </c>
      <c r="BV109" s="147">
        <f t="shared" si="179"/>
        <v>0.1476877623981761</v>
      </c>
      <c r="BW109" s="147">
        <f t="shared" si="180"/>
        <v>2.5</v>
      </c>
      <c r="CA109" s="150">
        <f t="shared" si="181"/>
        <v>0</v>
      </c>
      <c r="CB109" s="150">
        <f t="shared" si="244"/>
        <v>0</v>
      </c>
      <c r="CC109" s="150">
        <f t="shared" si="245"/>
        <v>0</v>
      </c>
      <c r="CD109" s="150">
        <f t="shared" si="246"/>
        <v>0</v>
      </c>
      <c r="CE109" s="150">
        <f t="shared" si="182"/>
        <v>0</v>
      </c>
      <c r="CI109" s="152">
        <f t="shared" si="183"/>
        <v>0.43733100721378837</v>
      </c>
      <c r="CJ109" s="152">
        <f t="shared" si="184"/>
        <v>0.43733100721378837</v>
      </c>
      <c r="CK109" s="152">
        <f t="shared" si="185"/>
        <v>0.43733100721378837</v>
      </c>
      <c r="CL109" s="152">
        <f t="shared" si="186"/>
        <v>0.43733100721378837</v>
      </c>
      <c r="CM109" s="152">
        <f t="shared" si="187"/>
        <v>0.43733100721378837</v>
      </c>
      <c r="CN109" s="152">
        <f t="shared" si="188"/>
        <v>0.43733100721378837</v>
      </c>
      <c r="CO109" s="152">
        <f t="shared" si="189"/>
        <v>0.43733100721378837</v>
      </c>
      <c r="CP109" s="152">
        <f t="shared" si="190"/>
        <v>0.43733100721378837</v>
      </c>
      <c r="CQ109" s="152">
        <f t="shared" si="191"/>
        <v>0.40753970615927287</v>
      </c>
      <c r="CR109" s="152">
        <f t="shared" si="192"/>
        <v>0.34960589723579494</v>
      </c>
      <c r="CS109" s="152">
        <f t="shared" si="193"/>
        <v>0.29167208831231706</v>
      </c>
      <c r="CT109" s="152">
        <f t="shared" si="194"/>
        <v>0.23373827938883912</v>
      </c>
      <c r="CU109" s="152">
        <f t="shared" si="195"/>
        <v>0.17580447046536127</v>
      </c>
      <c r="CV109" s="152">
        <f t="shared" si="196"/>
        <v>0.14195548241743619</v>
      </c>
      <c r="CW109" s="152">
        <f t="shared" si="197"/>
        <v>0.14195548241743619</v>
      </c>
      <c r="CX109" s="152">
        <f t="shared" si="198"/>
        <v>0.14195548241743619</v>
      </c>
      <c r="CY109" s="152">
        <f t="shared" si="199"/>
        <v>0.14195548241743619</v>
      </c>
      <c r="CZ109" s="152">
        <f t="shared" si="200"/>
        <v>0.14195548241743619</v>
      </c>
      <c r="DA109" s="152">
        <f t="shared" si="201"/>
        <v>0.14195548241743619</v>
      </c>
      <c r="DC109" s="154">
        <f t="shared" si="247"/>
        <v>0.16072980597641787</v>
      </c>
      <c r="DD109" s="154">
        <f t="shared" si="248"/>
        <v>0.16072980597641787</v>
      </c>
      <c r="DE109" s="154">
        <f t="shared" si="249"/>
        <v>0.16072980597641787</v>
      </c>
      <c r="DF109" s="154">
        <f t="shared" si="250"/>
        <v>0.16072980597641787</v>
      </c>
      <c r="DG109" s="154">
        <f t="shared" si="251"/>
        <v>0.16072980597641787</v>
      </c>
      <c r="DH109" s="154">
        <f t="shared" si="252"/>
        <v>-2.4863841759029453E-10</v>
      </c>
      <c r="DI109" s="154">
        <f t="shared" si="253"/>
        <v>-2.4863841759029453E-10</v>
      </c>
      <c r="DJ109" s="154">
        <f t="shared" si="254"/>
        <v>-2.4863841759029453E-10</v>
      </c>
      <c r="DK109" s="154">
        <f t="shared" si="255"/>
        <v>-2.6582339077153056E-10</v>
      </c>
      <c r="DL109" s="154">
        <f t="shared" si="256"/>
        <v>-3.0709989464570624E-10</v>
      </c>
      <c r="DM109" s="154">
        <f t="shared" si="257"/>
        <v>-3.6355140090460563E-10</v>
      </c>
      <c r="DN109" s="154">
        <f t="shared" si="258"/>
        <v>-4.4543113815600327E-10</v>
      </c>
      <c r="DO109" s="154">
        <f t="shared" si="259"/>
        <v>-5.7491446666258792E-10</v>
      </c>
      <c r="DP109" s="154">
        <f t="shared" si="260"/>
        <v>-6.9253678491537779E-10</v>
      </c>
      <c r="DQ109" s="154">
        <f t="shared" si="261"/>
        <v>-6.9253678491537779E-10</v>
      </c>
      <c r="DR109" s="154">
        <f t="shared" si="262"/>
        <v>-6.9253678491537779E-10</v>
      </c>
      <c r="DS109" s="154">
        <f t="shared" si="263"/>
        <v>-6.9253678491537779E-10</v>
      </c>
      <c r="DT109" s="154">
        <f t="shared" si="264"/>
        <v>-6.9253678491537779E-10</v>
      </c>
      <c r="DU109" s="154">
        <f t="shared" si="265"/>
        <v>-6.9253678491537779E-10</v>
      </c>
      <c r="DW109" s="155">
        <f t="shared" si="202"/>
        <v>-8.3041209736397836E-2</v>
      </c>
      <c r="DX109" s="155">
        <f t="shared" si="203"/>
        <v>5.088771877455793E-2</v>
      </c>
      <c r="DY109" s="155">
        <f t="shared" si="204"/>
        <v>6.3251713734522194E-2</v>
      </c>
      <c r="DZ109" s="155">
        <f t="shared" si="205"/>
        <v>7.4058241581939868E-2</v>
      </c>
      <c r="EA109" s="156">
        <f t="shared" si="206"/>
        <v>-8.3041209736397836E-2</v>
      </c>
      <c r="EB109" s="156">
        <f t="shared" si="207"/>
        <v>5.088771877455793E-2</v>
      </c>
      <c r="EC109" s="156">
        <f t="shared" si="208"/>
        <v>-3.727069929170819E-2</v>
      </c>
      <c r="ED109" s="156">
        <f t="shared" si="209"/>
        <v>-8.997942770917125E-2</v>
      </c>
      <c r="EE109" s="156">
        <f t="shared" si="210"/>
        <v>9.4702053547145199E-2</v>
      </c>
      <c r="EF109" s="156">
        <f t="shared" si="211"/>
        <v>-2.2735951497937258E-2</v>
      </c>
      <c r="EG109" s="156">
        <f t="shared" si="212"/>
        <v>7.6413691219901362E-3</v>
      </c>
      <c r="EH109" s="156">
        <f t="shared" si="213"/>
        <v>9.709280052869218E-2</v>
      </c>
      <c r="EI109" s="156">
        <f t="shared" si="214"/>
        <v>-9.7092800528692152E-2</v>
      </c>
      <c r="EJ109" s="156">
        <f t="shared" si="215"/>
        <v>-7.6413691219903625E-3</v>
      </c>
      <c r="EK109" s="156">
        <f t="shared" si="216"/>
        <v>2.2735951497937393E-2</v>
      </c>
      <c r="EL109" s="156">
        <f t="shared" si="217"/>
        <v>-9.4702053547145171E-2</v>
      </c>
      <c r="EM109" s="156">
        <f t="shared" si="218"/>
        <v>8.9979427709171139E-2</v>
      </c>
      <c r="EN109" s="156">
        <f t="shared" si="219"/>
        <v>3.727069929170844E-2</v>
      </c>
      <c r="EO109" s="156">
        <f t="shared" si="220"/>
        <v>-5.0887718774557972E-2</v>
      </c>
      <c r="EP109" s="156">
        <f t="shared" si="221"/>
        <v>8.3041209736397809E-2</v>
      </c>
      <c r="EQ109" s="156">
        <f t="shared" si="222"/>
        <v>-7.4058241581939799E-2</v>
      </c>
      <c r="ER109" s="156">
        <f t="shared" si="223"/>
        <v>-6.3251713734522291E-2</v>
      </c>
      <c r="ES109" s="156">
        <f t="shared" si="224"/>
        <v>5.0887718774557889E-2</v>
      </c>
      <c r="ET109" s="156">
        <f t="shared" si="225"/>
        <v>8.3041209736397864E-2</v>
      </c>
      <c r="EU109" s="156">
        <f t="shared" si="226"/>
        <v>-8.997942770917132E-2</v>
      </c>
      <c r="EV109" s="156">
        <f t="shared" si="227"/>
        <v>3.7270699291708023E-2</v>
      </c>
      <c r="EW109" s="156">
        <f t="shared" si="228"/>
        <v>-2.2735951497937206E-2</v>
      </c>
      <c r="EX109" s="156">
        <f t="shared" si="229"/>
        <v>-9.4702053547145212E-2</v>
      </c>
      <c r="EY109" s="156">
        <f t="shared" si="230"/>
        <v>9.709280052869218E-2</v>
      </c>
      <c r="EZ109" s="156">
        <f t="shared" si="231"/>
        <v>-7.6413691219900824E-3</v>
      </c>
    </row>
    <row r="110" spans="3:156" ht="20.100000000000001" customHeight="1" x14ac:dyDescent="0.2">
      <c r="O110" s="158">
        <v>100</v>
      </c>
      <c r="P110" s="158">
        <f t="shared" si="232"/>
        <v>-2.2689280275926285</v>
      </c>
      <c r="Q110" s="147">
        <f t="shared" si="233"/>
        <v>0.87266462599716477</v>
      </c>
      <c r="R110" s="147">
        <f t="shared" si="137"/>
        <v>249.17060139306287</v>
      </c>
      <c r="S110" s="147">
        <f t="shared" si="138"/>
        <v>216.67008816788075</v>
      </c>
      <c r="T110" s="147">
        <f t="shared" si="139"/>
        <v>270.83761020985094</v>
      </c>
      <c r="U110" s="147">
        <f t="shared" si="140"/>
        <v>1</v>
      </c>
      <c r="V110" s="147">
        <f t="shared" si="141"/>
        <v>0</v>
      </c>
      <c r="W110" s="147">
        <f t="shared" si="142"/>
        <v>5.7791729519824926E-2</v>
      </c>
      <c r="X110" s="147">
        <f t="shared" si="143"/>
        <v>6.6460488947798657E-2</v>
      </c>
      <c r="Y110" s="147">
        <f t="shared" si="144"/>
        <v>5.3168391158238931E-2</v>
      </c>
      <c r="Z110" s="147">
        <f t="shared" si="145"/>
        <v>11.426095736997556</v>
      </c>
      <c r="AA110" s="147">
        <f t="shared" si="146"/>
        <v>11.426095736997556</v>
      </c>
      <c r="AB110" s="147">
        <f t="shared" si="147"/>
        <v>11.236154421592417</v>
      </c>
      <c r="AC110" s="147">
        <f t="shared" si="148"/>
        <v>10.679291400140002</v>
      </c>
      <c r="AD110" s="147">
        <f t="shared" si="149"/>
        <v>149.69205435965955</v>
      </c>
      <c r="AE110" s="147">
        <f t="shared" si="150"/>
        <v>196.93916869812051</v>
      </c>
      <c r="AF110" s="147">
        <f t="shared" si="151"/>
        <v>3.2710502555330829</v>
      </c>
      <c r="AG110" s="147">
        <f t="shared" si="152"/>
        <v>3.7338015837600094</v>
      </c>
      <c r="AH110" s="147">
        <f t="shared" si="153"/>
        <v>2.8390037122773037</v>
      </c>
      <c r="AI110" s="147">
        <f t="shared" si="154"/>
        <v>14.69714599253064</v>
      </c>
      <c r="AJ110" s="147">
        <f t="shared" si="155"/>
        <v>15.497145992530641</v>
      </c>
      <c r="AK110" s="147">
        <f t="shared" si="156"/>
        <v>15.769956005352427</v>
      </c>
      <c r="AL110" s="147">
        <f t="shared" si="157"/>
        <v>14.318295112417307</v>
      </c>
      <c r="AM110" s="147">
        <f t="shared" si="234"/>
        <v>64.528010543488648</v>
      </c>
      <c r="AN110" s="147">
        <f t="shared" si="266"/>
        <v>63.411717804450021</v>
      </c>
      <c r="AO110" s="147">
        <f t="shared" si="267"/>
        <v>69.840717218683835</v>
      </c>
      <c r="AP110" s="147">
        <f t="shared" si="158"/>
        <v>6.0093866961775211</v>
      </c>
      <c r="AQ110" s="147">
        <f t="shared" si="159"/>
        <v>0.3244508522513434</v>
      </c>
      <c r="AR110" s="147">
        <f t="shared" si="160"/>
        <v>0.32204391525697973</v>
      </c>
      <c r="AS110" s="147">
        <f t="shared" si="161"/>
        <v>0.30608344150754979</v>
      </c>
      <c r="AT110" s="147">
        <f t="shared" si="162"/>
        <v>3.4570761118014923E-2</v>
      </c>
      <c r="AU110" s="147">
        <f t="shared" si="163"/>
        <v>0.11850010045645508</v>
      </c>
      <c r="AV110" s="147">
        <f t="shared" si="164"/>
        <v>0.11472876495135489</v>
      </c>
      <c r="AW110" s="147">
        <f t="shared" si="165"/>
        <v>0.11414607075528074</v>
      </c>
      <c r="AX110" s="147">
        <f t="shared" si="235"/>
        <v>3.4241628867541472E-2</v>
      </c>
      <c r="AY110" s="147">
        <f t="shared" si="236"/>
        <v>3.8124649187945309E-2</v>
      </c>
      <c r="AZ110" s="147">
        <f t="shared" si="237"/>
        <v>3.0344814794079258E-2</v>
      </c>
      <c r="BA110" s="147">
        <f t="shared" si="238"/>
        <v>9.0472136750437304E-2</v>
      </c>
      <c r="BB110" s="147">
        <f t="shared" si="239"/>
        <v>0.15694521499932579</v>
      </c>
      <c r="BC110" s="147">
        <f t="shared" si="166"/>
        <v>1.4450500325915782E-2</v>
      </c>
      <c r="BD110" s="147">
        <f t="shared" si="167"/>
        <v>1.2565652457318072E-2</v>
      </c>
      <c r="BE110" s="147">
        <f t="shared" si="168"/>
        <v>1.570706557164759E-2</v>
      </c>
      <c r="BF110" s="147">
        <f t="shared" si="169"/>
        <v>0</v>
      </c>
      <c r="BG110" s="147">
        <f t="shared" si="170"/>
        <v>0</v>
      </c>
      <c r="BH110" s="147">
        <f t="shared" si="171"/>
        <v>0</v>
      </c>
      <c r="BI110" s="147">
        <f t="shared" si="240"/>
        <v>4.8692129193457251E-2</v>
      </c>
      <c r="BJ110" s="147">
        <f t="shared" si="241"/>
        <v>5.0690301645263378E-2</v>
      </c>
      <c r="BK110" s="147">
        <f t="shared" si="242"/>
        <v>4.6051880365726848E-2</v>
      </c>
      <c r="BL110" s="147">
        <f t="shared" si="172"/>
        <v>12.132647114242456</v>
      </c>
      <c r="BM110" s="147">
        <f t="shared" si="173"/>
        <v>10.983072126735687</v>
      </c>
      <c r="BN110" s="147">
        <f t="shared" si="174"/>
        <v>12.472581223923415</v>
      </c>
      <c r="BO110" s="150">
        <f t="shared" si="243"/>
        <v>2.370923445392332E-3</v>
      </c>
      <c r="BP110" s="150">
        <f t="shared" si="243"/>
        <v>2.5695066808877911E-3</v>
      </c>
      <c r="BQ110" s="150">
        <f t="shared" si="243"/>
        <v>2.1207756852192178E-3</v>
      </c>
      <c r="BR110" s="147">
        <f t="shared" si="175"/>
        <v>0</v>
      </c>
      <c r="BS110" s="147">
        <f t="shared" si="176"/>
        <v>0</v>
      </c>
      <c r="BT110" s="147">
        <f t="shared" si="177"/>
        <v>0</v>
      </c>
      <c r="BU110" s="147">
        <f t="shared" si="178"/>
        <v>0.44634864067323976</v>
      </c>
      <c r="BV110" s="147">
        <f t="shared" si="179"/>
        <v>0.14878288022441327</v>
      </c>
      <c r="BW110" s="147">
        <f t="shared" si="180"/>
        <v>2.5</v>
      </c>
      <c r="CA110" s="150">
        <f t="shared" si="181"/>
        <v>0</v>
      </c>
      <c r="CB110" s="150">
        <f t="shared" si="244"/>
        <v>0</v>
      </c>
      <c r="CC110" s="150">
        <f t="shared" si="245"/>
        <v>0</v>
      </c>
      <c r="CD110" s="150">
        <f t="shared" si="246"/>
        <v>0</v>
      </c>
      <c r="CE110" s="150">
        <f t="shared" si="182"/>
        <v>0</v>
      </c>
      <c r="CI110" s="152">
        <f t="shared" si="183"/>
        <v>0.44061636069249993</v>
      </c>
      <c r="CJ110" s="152">
        <f t="shared" si="184"/>
        <v>0.44061636069249993</v>
      </c>
      <c r="CK110" s="152">
        <f t="shared" si="185"/>
        <v>0.44061636069249993</v>
      </c>
      <c r="CL110" s="152">
        <f t="shared" si="186"/>
        <v>0.44061636069249993</v>
      </c>
      <c r="CM110" s="152">
        <f t="shared" si="187"/>
        <v>0.44061636069249993</v>
      </c>
      <c r="CN110" s="152">
        <f t="shared" si="188"/>
        <v>0.44061636069249993</v>
      </c>
      <c r="CO110" s="152">
        <f t="shared" si="189"/>
        <v>0.44061636069249993</v>
      </c>
      <c r="CP110" s="152">
        <f t="shared" si="190"/>
        <v>0.44061636069249993</v>
      </c>
      <c r="CQ110" s="152">
        <f t="shared" si="191"/>
        <v>0.41060415450460158</v>
      </c>
      <c r="CR110" s="152">
        <f t="shared" si="192"/>
        <v>0.35224076126172094</v>
      </c>
      <c r="CS110" s="152">
        <f t="shared" si="193"/>
        <v>0.2938773680188404</v>
      </c>
      <c r="CT110" s="152">
        <f t="shared" si="194"/>
        <v>0.23551397477595984</v>
      </c>
      <c r="CU110" s="152">
        <f t="shared" si="195"/>
        <v>0.17715058153307933</v>
      </c>
      <c r="CV110" s="152">
        <f t="shared" si="196"/>
        <v>0.14305060024367339</v>
      </c>
      <c r="CW110" s="152">
        <f t="shared" si="197"/>
        <v>0.14305060024367339</v>
      </c>
      <c r="CX110" s="152">
        <f t="shared" si="198"/>
        <v>0.14305060024367339</v>
      </c>
      <c r="CY110" s="152">
        <f t="shared" si="199"/>
        <v>0.14305060024367339</v>
      </c>
      <c r="CZ110" s="152">
        <f t="shared" si="200"/>
        <v>0.14305060024367339</v>
      </c>
      <c r="DA110" s="152">
        <f t="shared" si="201"/>
        <v>0.14305060024367339</v>
      </c>
      <c r="DC110" s="154">
        <f t="shared" si="247"/>
        <v>0.16225780144408369</v>
      </c>
      <c r="DD110" s="154">
        <f t="shared" si="248"/>
        <v>0.16225780144408369</v>
      </c>
      <c r="DE110" s="154">
        <f t="shared" si="249"/>
        <v>0.16225780144408369</v>
      </c>
      <c r="DF110" s="154">
        <f t="shared" si="250"/>
        <v>0.16225780144408369</v>
      </c>
      <c r="DG110" s="154">
        <f t="shared" si="251"/>
        <v>0.16225780144408369</v>
      </c>
      <c r="DH110" s="154">
        <f t="shared" si="252"/>
        <v>0.16225780144408369</v>
      </c>
      <c r="DI110" s="154">
        <f t="shared" si="253"/>
        <v>-2.4727218529544356E-10</v>
      </c>
      <c r="DJ110" s="154">
        <f t="shared" si="254"/>
        <v>-2.4727218529544356E-10</v>
      </c>
      <c r="DK110" s="154">
        <f t="shared" si="255"/>
        <v>-2.6436675155320612E-10</v>
      </c>
      <c r="DL110" s="154">
        <f t="shared" si="256"/>
        <v>-3.0542823264678944E-10</v>
      </c>
      <c r="DM110" s="154">
        <f t="shared" si="257"/>
        <v>-3.6159052373136261E-10</v>
      </c>
      <c r="DN110" s="154">
        <f t="shared" si="258"/>
        <v>-4.4306074834347751E-10</v>
      </c>
      <c r="DO110" s="154">
        <f t="shared" si="259"/>
        <v>-5.7192059462326647E-10</v>
      </c>
      <c r="DP110" s="154">
        <f t="shared" si="260"/>
        <v>-6.8900216072411122E-10</v>
      </c>
      <c r="DQ110" s="154">
        <f t="shared" si="261"/>
        <v>-6.8900216072411122E-10</v>
      </c>
      <c r="DR110" s="154">
        <f t="shared" si="262"/>
        <v>-6.8900216072411122E-10</v>
      </c>
      <c r="DS110" s="154">
        <f t="shared" si="263"/>
        <v>-6.8900216072411122E-10</v>
      </c>
      <c r="DT110" s="154">
        <f t="shared" si="264"/>
        <v>-6.8900216072411122E-10</v>
      </c>
      <c r="DU110" s="154">
        <f t="shared" si="265"/>
        <v>-6.8900216072411122E-10</v>
      </c>
      <c r="DW110" s="155">
        <f t="shared" si="202"/>
        <v>-8.4337241691775727E-2</v>
      </c>
      <c r="DX110" s="155">
        <f t="shared" si="203"/>
        <v>4.8692129193457251E-2</v>
      </c>
      <c r="DY110" s="155">
        <f t="shared" si="204"/>
        <v>6.2597394669621095E-2</v>
      </c>
      <c r="DZ110" s="155">
        <f t="shared" si="205"/>
        <v>7.4600669984558582E-2</v>
      </c>
      <c r="EA110" s="156">
        <f t="shared" si="206"/>
        <v>-8.4337241691775727E-2</v>
      </c>
      <c r="EB110" s="156">
        <f t="shared" si="207"/>
        <v>4.8692129193457251E-2</v>
      </c>
      <c r="EC110" s="156">
        <f t="shared" si="208"/>
        <v>-3.3307378011156491E-2</v>
      </c>
      <c r="ED110" s="156">
        <f t="shared" si="209"/>
        <v>-9.1511268986891756E-2</v>
      </c>
      <c r="EE110" s="156">
        <f t="shared" si="210"/>
        <v>9.5904772680777559E-2</v>
      </c>
      <c r="EF110" s="156">
        <f t="shared" si="211"/>
        <v>-1.6910599002333146E-2</v>
      </c>
      <c r="EG110" s="156">
        <f t="shared" si="212"/>
        <v>6.2632561978728357E-17</v>
      </c>
      <c r="EH110" s="156">
        <f t="shared" si="213"/>
        <v>9.7384258386914502E-2</v>
      </c>
      <c r="EI110" s="156">
        <f t="shared" si="214"/>
        <v>-9.5904772680777545E-2</v>
      </c>
      <c r="EJ110" s="156">
        <f t="shared" si="215"/>
        <v>-1.6910599002333191E-2</v>
      </c>
      <c r="EK110" s="156">
        <f t="shared" si="216"/>
        <v>3.3307378011156366E-2</v>
      </c>
      <c r="EL110" s="156">
        <f t="shared" si="217"/>
        <v>-9.1511268986891797E-2</v>
      </c>
      <c r="EM110" s="156">
        <f t="shared" si="218"/>
        <v>8.4337241691775741E-2</v>
      </c>
      <c r="EN110" s="156">
        <f t="shared" si="219"/>
        <v>4.8692129193457237E-2</v>
      </c>
      <c r="EO110" s="156">
        <f t="shared" si="220"/>
        <v>-6.2597394669621068E-2</v>
      </c>
      <c r="EP110" s="156">
        <f t="shared" si="221"/>
        <v>7.460066998455861E-2</v>
      </c>
      <c r="EQ110" s="156">
        <f t="shared" si="222"/>
        <v>-6.2597394669621262E-2</v>
      </c>
      <c r="ER110" s="156">
        <f t="shared" si="223"/>
        <v>-7.4600669984558443E-2</v>
      </c>
      <c r="ES110" s="156">
        <f t="shared" si="224"/>
        <v>3.3307378011156519E-2</v>
      </c>
      <c r="ET110" s="156">
        <f t="shared" si="225"/>
        <v>9.1511268986891742E-2</v>
      </c>
      <c r="EU110" s="156">
        <f t="shared" si="226"/>
        <v>-9.5904772680777531E-2</v>
      </c>
      <c r="EV110" s="156">
        <f t="shared" si="227"/>
        <v>1.6910599002333267E-2</v>
      </c>
      <c r="EW110" s="156">
        <f t="shared" si="228"/>
        <v>-1.0140308921842671E-16</v>
      </c>
      <c r="EX110" s="156">
        <f t="shared" si="229"/>
        <v>-9.7384258386914502E-2</v>
      </c>
      <c r="EY110" s="156">
        <f t="shared" si="230"/>
        <v>9.59047726807776E-2</v>
      </c>
      <c r="EZ110" s="156">
        <f t="shared" si="231"/>
        <v>1.69105990023329E-2</v>
      </c>
    </row>
    <row r="111" spans="3:156" ht="20.100000000000001" customHeight="1" x14ac:dyDescent="0.2">
      <c r="O111" s="158">
        <v>101</v>
      </c>
      <c r="P111" s="158">
        <f t="shared" si="232"/>
        <v>-2.2602013813326565</v>
      </c>
      <c r="Q111" s="147">
        <f t="shared" si="233"/>
        <v>0.88139127225713643</v>
      </c>
      <c r="R111" s="147">
        <f t="shared" si="137"/>
        <v>250.98564870410266</v>
      </c>
      <c r="S111" s="147">
        <f t="shared" si="138"/>
        <v>218.24839017748059</v>
      </c>
      <c r="T111" s="147">
        <f t="shared" si="139"/>
        <v>272.81048772185073</v>
      </c>
      <c r="U111" s="147">
        <f t="shared" si="140"/>
        <v>1</v>
      </c>
      <c r="V111" s="147">
        <f t="shared" si="141"/>
        <v>0</v>
      </c>
      <c r="W111" s="147">
        <f t="shared" si="142"/>
        <v>5.7373798359988126E-2</v>
      </c>
      <c r="X111" s="147">
        <f t="shared" si="143"/>
        <v>6.5979868113986331E-2</v>
      </c>
      <c r="Y111" s="147">
        <f t="shared" si="144"/>
        <v>5.2783894491189066E-2</v>
      </c>
      <c r="Z111" s="147">
        <f t="shared" si="145"/>
        <v>11.531277434873759</v>
      </c>
      <c r="AA111" s="147">
        <f t="shared" si="146"/>
        <v>11.531277434873759</v>
      </c>
      <c r="AB111" s="147">
        <f t="shared" si="147"/>
        <v>11.341331303988099</v>
      </c>
      <c r="AC111" s="147">
        <f t="shared" si="148"/>
        <v>10.779255723654755</v>
      </c>
      <c r="AD111" s="147">
        <f t="shared" si="149"/>
        <v>151.36628107539329</v>
      </c>
      <c r="AE111" s="147">
        <f t="shared" si="150"/>
        <v>199.08499094837012</v>
      </c>
      <c r="AF111" s="147">
        <f t="shared" si="151"/>
        <v>3.2777925642820884</v>
      </c>
      <c r="AG111" s="147">
        <f t="shared" si="152"/>
        <v>3.7414977183707974</v>
      </c>
      <c r="AH111" s="147">
        <f t="shared" si="153"/>
        <v>2.8448554840546922</v>
      </c>
      <c r="AI111" s="147">
        <f t="shared" si="154"/>
        <v>14.809069999155849</v>
      </c>
      <c r="AJ111" s="147">
        <f t="shared" si="155"/>
        <v>15.609069999155849</v>
      </c>
      <c r="AK111" s="147">
        <f t="shared" si="156"/>
        <v>15.882829022358898</v>
      </c>
      <c r="AL111" s="147">
        <f t="shared" si="157"/>
        <v>14.424111207709448</v>
      </c>
      <c r="AM111" s="147">
        <f t="shared" si="234"/>
        <v>64.065315874301334</v>
      </c>
      <c r="AN111" s="147">
        <f t="shared" si="266"/>
        <v>62.961075674381419</v>
      </c>
      <c r="AO111" s="147">
        <f t="shared" si="267"/>
        <v>69.328361768697164</v>
      </c>
      <c r="AP111" s="147">
        <f t="shared" si="158"/>
        <v>6.0775808912682416</v>
      </c>
      <c r="AQ111" s="147">
        <f t="shared" si="159"/>
        <v>0.3274878992560411</v>
      </c>
      <c r="AR111" s="147">
        <f t="shared" si="160"/>
        <v>0.32505843194394674</v>
      </c>
      <c r="AS111" s="147">
        <f t="shared" si="161"/>
        <v>0.30894855895990891</v>
      </c>
      <c r="AT111" s="147">
        <f t="shared" si="162"/>
        <v>3.5220994725952491E-2</v>
      </c>
      <c r="AU111" s="147">
        <f t="shared" si="163"/>
        <v>0.11986326152561026</v>
      </c>
      <c r="AV111" s="147">
        <f t="shared" si="164"/>
        <v>0.11605600469365629</v>
      </c>
      <c r="AW111" s="147">
        <f t="shared" si="165"/>
        <v>0.11543988617069366</v>
      </c>
      <c r="AX111" s="147">
        <f t="shared" si="235"/>
        <v>3.4385053085541468E-2</v>
      </c>
      <c r="AY111" s="147">
        <f t="shared" si="236"/>
        <v>3.8286799528703744E-2</v>
      </c>
      <c r="AZ111" s="147">
        <f t="shared" si="237"/>
        <v>3.0466833955707665E-2</v>
      </c>
      <c r="BA111" s="147">
        <f t="shared" si="238"/>
        <v>9.108767578164341E-2</v>
      </c>
      <c r="BB111" s="147">
        <f t="shared" si="239"/>
        <v>0.15858747956644165</v>
      </c>
      <c r="BC111" s="147">
        <f t="shared" si="166"/>
        <v>1.4299666625363456E-2</v>
      </c>
      <c r="BD111" s="147">
        <f t="shared" si="167"/>
        <v>1.2434492717707354E-2</v>
      </c>
      <c r="BE111" s="147">
        <f t="shared" si="168"/>
        <v>1.5543115897134191E-2</v>
      </c>
      <c r="BF111" s="147">
        <f t="shared" si="169"/>
        <v>0</v>
      </c>
      <c r="BG111" s="147">
        <f t="shared" si="170"/>
        <v>0</v>
      </c>
      <c r="BH111" s="147">
        <f t="shared" si="171"/>
        <v>0</v>
      </c>
      <c r="BI111" s="147">
        <f t="shared" si="240"/>
        <v>4.8684719710904927E-2</v>
      </c>
      <c r="BJ111" s="147">
        <f t="shared" si="241"/>
        <v>5.0721292246411101E-2</v>
      </c>
      <c r="BK111" s="147">
        <f t="shared" si="242"/>
        <v>4.6009949852841854E-2</v>
      </c>
      <c r="BL111" s="147">
        <f t="shared" si="172"/>
        <v>12.219165958618886</v>
      </c>
      <c r="BM111" s="147">
        <f t="shared" si="173"/>
        <v>11.06984038050075</v>
      </c>
      <c r="BN111" s="147">
        <f t="shared" si="174"/>
        <v>12.55199685941168</v>
      </c>
      <c r="BO111" s="150">
        <f t="shared" si="243"/>
        <v>2.3702019333293745E-3</v>
      </c>
      <c r="BP111" s="150">
        <f t="shared" si="243"/>
        <v>2.572649487145843E-3</v>
      </c>
      <c r="BQ111" s="150">
        <f t="shared" si="243"/>
        <v>2.1169154854610221E-3</v>
      </c>
      <c r="BR111" s="147">
        <f t="shared" si="175"/>
        <v>0</v>
      </c>
      <c r="BS111" s="147">
        <f t="shared" si="176"/>
        <v>0</v>
      </c>
      <c r="BT111" s="147">
        <f t="shared" si="177"/>
        <v>0</v>
      </c>
      <c r="BU111" s="147">
        <f t="shared" si="178"/>
        <v>0.44960000297485514</v>
      </c>
      <c r="BV111" s="147">
        <f t="shared" si="179"/>
        <v>0.14986666765828505</v>
      </c>
      <c r="BW111" s="147">
        <f t="shared" si="180"/>
        <v>2.5</v>
      </c>
      <c r="CA111" s="150">
        <f t="shared" si="181"/>
        <v>0</v>
      </c>
      <c r="CB111" s="150">
        <f t="shared" si="244"/>
        <v>0</v>
      </c>
      <c r="CC111" s="150">
        <f t="shared" si="245"/>
        <v>0</v>
      </c>
      <c r="CD111" s="150">
        <f t="shared" si="246"/>
        <v>0</v>
      </c>
      <c r="CE111" s="150">
        <f t="shared" si="182"/>
        <v>0</v>
      </c>
      <c r="CI111" s="152">
        <f t="shared" si="183"/>
        <v>0.44386772299411525</v>
      </c>
      <c r="CJ111" s="152">
        <f t="shared" si="184"/>
        <v>0.44386772299411525</v>
      </c>
      <c r="CK111" s="152">
        <f t="shared" si="185"/>
        <v>0.44386772299411525</v>
      </c>
      <c r="CL111" s="152">
        <f t="shared" si="186"/>
        <v>0.44386772299411525</v>
      </c>
      <c r="CM111" s="152">
        <f t="shared" si="187"/>
        <v>0.44386772299411525</v>
      </c>
      <c r="CN111" s="152">
        <f t="shared" si="188"/>
        <v>0.44386772299411525</v>
      </c>
      <c r="CO111" s="152">
        <f t="shared" si="189"/>
        <v>0.44386772299411525</v>
      </c>
      <c r="CP111" s="152">
        <f t="shared" si="190"/>
        <v>0.44386772299411525</v>
      </c>
      <c r="CQ111" s="152">
        <f t="shared" si="191"/>
        <v>0.4136368972185322</v>
      </c>
      <c r="CR111" s="152">
        <f t="shared" si="192"/>
        <v>0.35484836425460742</v>
      </c>
      <c r="CS111" s="152">
        <f t="shared" si="193"/>
        <v>0.29605983129068264</v>
      </c>
      <c r="CT111" s="152">
        <f t="shared" si="194"/>
        <v>0.23727129832675797</v>
      </c>
      <c r="CU111" s="152">
        <f t="shared" si="195"/>
        <v>0.17848276536283336</v>
      </c>
      <c r="CV111" s="152">
        <f t="shared" si="196"/>
        <v>0.14413438767754519</v>
      </c>
      <c r="CW111" s="152">
        <f t="shared" si="197"/>
        <v>0.14413438767754519</v>
      </c>
      <c r="CX111" s="152">
        <f t="shared" si="198"/>
        <v>0.14413438767754519</v>
      </c>
      <c r="CY111" s="152">
        <f t="shared" si="199"/>
        <v>0.14413438767754519</v>
      </c>
      <c r="CZ111" s="152">
        <f t="shared" si="200"/>
        <v>0.14413438767754519</v>
      </c>
      <c r="DA111" s="152">
        <f t="shared" si="201"/>
        <v>0.14413438767754519</v>
      </c>
      <c r="DC111" s="154">
        <f t="shared" si="247"/>
        <v>0.1637712212243263</v>
      </c>
      <c r="DD111" s="154">
        <f t="shared" si="248"/>
        <v>0.1637712212243263</v>
      </c>
      <c r="DE111" s="154">
        <f t="shared" si="249"/>
        <v>0.1637712212243263</v>
      </c>
      <c r="DF111" s="154">
        <f t="shared" si="250"/>
        <v>0.1637712212243263</v>
      </c>
      <c r="DG111" s="154">
        <f t="shared" si="251"/>
        <v>0.1637712212243263</v>
      </c>
      <c r="DH111" s="154">
        <f t="shared" si="252"/>
        <v>0.1637712212243263</v>
      </c>
      <c r="DI111" s="154">
        <f t="shared" si="253"/>
        <v>-2.4593479370213992E-10</v>
      </c>
      <c r="DJ111" s="154">
        <f t="shared" si="254"/>
        <v>-2.4593479370213992E-10</v>
      </c>
      <c r="DK111" s="154">
        <f t="shared" si="255"/>
        <v>-2.6294081860040953E-10</v>
      </c>
      <c r="DL111" s="154">
        <f t="shared" si="256"/>
        <v>-3.0379169138863056E-10</v>
      </c>
      <c r="DM111" s="154">
        <f t="shared" si="257"/>
        <v>-3.596706538227525E-10</v>
      </c>
      <c r="DN111" s="154">
        <f t="shared" si="258"/>
        <v>-4.4073959706892825E-10</v>
      </c>
      <c r="DO111" s="154">
        <f t="shared" si="259"/>
        <v>-5.689882474708875E-10</v>
      </c>
      <c r="DP111" s="154">
        <f t="shared" si="260"/>
        <v>-6.8553946072550736E-10</v>
      </c>
      <c r="DQ111" s="154">
        <f t="shared" si="261"/>
        <v>-6.8553946072550736E-10</v>
      </c>
      <c r="DR111" s="154">
        <f t="shared" si="262"/>
        <v>-6.8553946072550736E-10</v>
      </c>
      <c r="DS111" s="154">
        <f t="shared" si="263"/>
        <v>-6.8553946072550736E-10</v>
      </c>
      <c r="DT111" s="154">
        <f t="shared" si="264"/>
        <v>-6.8553946072550736E-10</v>
      </c>
      <c r="DU111" s="154">
        <f t="shared" si="265"/>
        <v>-6.8553946072550736E-10</v>
      </c>
      <c r="DW111" s="155">
        <f t="shared" si="202"/>
        <v>-8.5569929614189105E-2</v>
      </c>
      <c r="DX111" s="155">
        <f t="shared" si="203"/>
        <v>4.6460681001683796E-2</v>
      </c>
      <c r="DY111" s="155">
        <f t="shared" si="204"/>
        <v>6.1934579736868348E-2</v>
      </c>
      <c r="DZ111" s="155">
        <f t="shared" si="205"/>
        <v>7.5132653128549887E-2</v>
      </c>
      <c r="EA111" s="156">
        <f t="shared" si="206"/>
        <v>-8.5569929614189105E-2</v>
      </c>
      <c r="EB111" s="156">
        <f t="shared" si="207"/>
        <v>4.6460681001683796E-2</v>
      </c>
      <c r="EC111" s="156">
        <f t="shared" si="208"/>
        <v>-2.9279555128618136E-2</v>
      </c>
      <c r="ED111" s="156">
        <f t="shared" si="209"/>
        <v>-9.286288486143271E-2</v>
      </c>
      <c r="EE111" s="156">
        <f t="shared" si="210"/>
        <v>9.6743534612516696E-2</v>
      </c>
      <c r="EF111" s="156">
        <f t="shared" si="211"/>
        <v>-1.1022533465328284E-2</v>
      </c>
      <c r="EG111" s="156">
        <f t="shared" si="212"/>
        <v>-7.6395181685625316E-3</v>
      </c>
      <c r="EH111" s="156">
        <f t="shared" si="213"/>
        <v>9.7069281935479992E-2</v>
      </c>
      <c r="EI111" s="156">
        <f t="shared" si="214"/>
        <v>-9.3828157038708143E-2</v>
      </c>
      <c r="EJ111" s="156">
        <f t="shared" si="215"/>
        <v>-2.6020850870734868E-2</v>
      </c>
      <c r="EK111" s="156">
        <f t="shared" si="216"/>
        <v>4.3446030933739721E-2</v>
      </c>
      <c r="EL111" s="156">
        <f t="shared" si="217"/>
        <v>-8.713925710850437E-2</v>
      </c>
      <c r="EM111" s="156">
        <f t="shared" si="218"/>
        <v>7.7248370007577782E-2</v>
      </c>
      <c r="EN111" s="156">
        <f t="shared" si="219"/>
        <v>5.9274759084199199E-2</v>
      </c>
      <c r="EO111" s="156">
        <f t="shared" si="220"/>
        <v>-7.2925398684982864E-2</v>
      </c>
      <c r="EP111" s="156">
        <f t="shared" si="221"/>
        <v>6.4518942644418764E-2</v>
      </c>
      <c r="EQ111" s="156">
        <f t="shared" si="222"/>
        <v>-4.9418725886546541E-2</v>
      </c>
      <c r="ER111" s="156">
        <f t="shared" si="223"/>
        <v>-8.3896348341676197E-2</v>
      </c>
      <c r="ES111" s="156">
        <f t="shared" si="224"/>
        <v>1.4392119502957573E-2</v>
      </c>
      <c r="ET111" s="156">
        <f t="shared" si="225"/>
        <v>9.6299920194827193E-2</v>
      </c>
      <c r="EU111" s="156">
        <f t="shared" si="226"/>
        <v>-9.7276765290781553E-2</v>
      </c>
      <c r="EV111" s="156">
        <f t="shared" si="227"/>
        <v>-4.2471952956858617E-3</v>
      </c>
      <c r="EW111" s="156">
        <f t="shared" si="228"/>
        <v>2.2730444214270305E-2</v>
      </c>
      <c r="EX111" s="156">
        <f t="shared" si="229"/>
        <v>-9.4679114059751546E-2</v>
      </c>
      <c r="EY111" s="156">
        <f t="shared" si="230"/>
        <v>8.8602418840806357E-2</v>
      </c>
      <c r="EZ111" s="156">
        <f t="shared" si="231"/>
        <v>4.0378448569451261E-2</v>
      </c>
    </row>
    <row r="112" spans="3:156" ht="20.100000000000001" customHeight="1" x14ac:dyDescent="0.2">
      <c r="O112" s="158">
        <v>102</v>
      </c>
      <c r="P112" s="158">
        <f t="shared" si="232"/>
        <v>-2.2514747350726849</v>
      </c>
      <c r="Q112" s="147">
        <f t="shared" si="233"/>
        <v>0.89011791851710798</v>
      </c>
      <c r="R112" s="147">
        <f t="shared" si="137"/>
        <v>252.78158248626315</v>
      </c>
      <c r="S112" s="147">
        <f t="shared" si="138"/>
        <v>219.81007172718535</v>
      </c>
      <c r="T112" s="147">
        <f t="shared" si="139"/>
        <v>274.76258965898165</v>
      </c>
      <c r="U112" s="147">
        <f t="shared" si="140"/>
        <v>1</v>
      </c>
      <c r="V112" s="147">
        <f t="shared" si="141"/>
        <v>0</v>
      </c>
      <c r="W112" s="147">
        <f t="shared" si="142"/>
        <v>5.6966175535286621E-2</v>
      </c>
      <c r="X112" s="147">
        <f t="shared" si="143"/>
        <v>6.551110186557961E-2</v>
      </c>
      <c r="Y112" s="147">
        <f t="shared" si="144"/>
        <v>5.2408881492463692E-2</v>
      </c>
      <c r="Z112" s="147">
        <f t="shared" si="145"/>
        <v>11.635659188730866</v>
      </c>
      <c r="AA112" s="147">
        <f t="shared" si="146"/>
        <v>11.635659188730866</v>
      </c>
      <c r="AB112" s="147">
        <f t="shared" si="147"/>
        <v>11.445732711974506</v>
      </c>
      <c r="AC112" s="147">
        <f t="shared" si="148"/>
        <v>10.878483005217308</v>
      </c>
      <c r="AD112" s="147">
        <f t="shared" si="149"/>
        <v>153.02936800218046</v>
      </c>
      <c r="AE112" s="147">
        <f t="shared" si="150"/>
        <v>201.21615707322758</v>
      </c>
      <c r="AF112" s="147">
        <f t="shared" si="151"/>
        <v>3.2844638725055408</v>
      </c>
      <c r="AG112" s="147">
        <f t="shared" si="152"/>
        <v>3.7491128081017928</v>
      </c>
      <c r="AH112" s="147">
        <f t="shared" si="153"/>
        <v>2.8506456331910712</v>
      </c>
      <c r="AI112" s="147">
        <f t="shared" si="154"/>
        <v>14.920123061236406</v>
      </c>
      <c r="AJ112" s="147">
        <f t="shared" si="155"/>
        <v>15.720123061236407</v>
      </c>
      <c r="AK112" s="147">
        <f t="shared" si="156"/>
        <v>15.9948455200763</v>
      </c>
      <c r="AL112" s="147">
        <f t="shared" si="157"/>
        <v>14.52912863840838</v>
      </c>
      <c r="AM112" s="147">
        <f t="shared" si="234"/>
        <v>63.612733571142208</v>
      </c>
      <c r="AN112" s="147">
        <f t="shared" si="266"/>
        <v>62.520141175782342</v>
      </c>
      <c r="AO112" s="147">
        <f t="shared" si="267"/>
        <v>68.827252128283646</v>
      </c>
      <c r="AP112" s="147">
        <f t="shared" si="158"/>
        <v>6.1453265905467642</v>
      </c>
      <c r="AQ112" s="147">
        <f t="shared" si="159"/>
        <v>0.33050255396142103</v>
      </c>
      <c r="AR112" s="147">
        <f t="shared" si="160"/>
        <v>0.32805072244875438</v>
      </c>
      <c r="AS112" s="147">
        <f t="shared" si="161"/>
        <v>0.3117925517581302</v>
      </c>
      <c r="AT112" s="147">
        <f t="shared" si="162"/>
        <v>3.5872425499716573E-2</v>
      </c>
      <c r="AU112" s="147">
        <f t="shared" si="163"/>
        <v>0.12121777346058137</v>
      </c>
      <c r="AV112" s="147">
        <f t="shared" si="164"/>
        <v>0.11737471517658753</v>
      </c>
      <c r="AW112" s="147">
        <f t="shared" si="165"/>
        <v>0.11672516808300472</v>
      </c>
      <c r="AX112" s="147">
        <f t="shared" si="235"/>
        <v>3.4526564901194948E-2</v>
      </c>
      <c r="AY112" s="147">
        <f t="shared" si="236"/>
        <v>3.8446734721380556E-2</v>
      </c>
      <c r="AZ112" s="147">
        <f t="shared" si="237"/>
        <v>3.0587177602007281E-2</v>
      </c>
      <c r="BA112" s="147">
        <f t="shared" si="238"/>
        <v>9.169688871909995E-2</v>
      </c>
      <c r="BB112" s="147">
        <f t="shared" si="239"/>
        <v>0.16021830985784846</v>
      </c>
      <c r="BC112" s="147">
        <f t="shared" si="166"/>
        <v>1.41477439498342E-2</v>
      </c>
      <c r="BD112" s="147">
        <f t="shared" si="167"/>
        <v>1.2302386043334087E-2</v>
      </c>
      <c r="BE112" s="147">
        <f t="shared" si="168"/>
        <v>1.5377982554167609E-2</v>
      </c>
      <c r="BF112" s="147">
        <f t="shared" si="169"/>
        <v>0</v>
      </c>
      <c r="BG112" s="147">
        <f t="shared" si="170"/>
        <v>0</v>
      </c>
      <c r="BH112" s="147">
        <f t="shared" si="171"/>
        <v>0</v>
      </c>
      <c r="BI112" s="147">
        <f t="shared" si="240"/>
        <v>4.8674308851029149E-2</v>
      </c>
      <c r="BJ112" s="147">
        <f t="shared" si="241"/>
        <v>5.0749120764714641E-2</v>
      </c>
      <c r="BK112" s="147">
        <f t="shared" si="242"/>
        <v>4.596516015617489E-2</v>
      </c>
      <c r="BL112" s="147">
        <f t="shared" si="172"/>
        <v>12.303968817788274</v>
      </c>
      <c r="BM112" s="147">
        <f t="shared" si="173"/>
        <v>11.155167875383516</v>
      </c>
      <c r="BN112" s="147">
        <f t="shared" si="174"/>
        <v>12.629506438600455</v>
      </c>
      <c r="BO112" s="150">
        <f t="shared" si="243"/>
        <v>2.3691883421253744E-3</v>
      </c>
      <c r="BP112" s="150">
        <f t="shared" si="243"/>
        <v>2.5754732583915907E-3</v>
      </c>
      <c r="BQ112" s="150">
        <f t="shared" si="243"/>
        <v>2.1127959481828077E-3</v>
      </c>
      <c r="BR112" s="147">
        <f t="shared" si="175"/>
        <v>0</v>
      </c>
      <c r="BS112" s="147">
        <f t="shared" si="176"/>
        <v>0</v>
      </c>
      <c r="BT112" s="147">
        <f t="shared" si="177"/>
        <v>0</v>
      </c>
      <c r="BU112" s="147">
        <f t="shared" si="178"/>
        <v>0.45281712649554667</v>
      </c>
      <c r="BV112" s="147">
        <f t="shared" si="179"/>
        <v>0.15093904216518222</v>
      </c>
      <c r="BW112" s="147">
        <f t="shared" si="180"/>
        <v>2.5</v>
      </c>
      <c r="CA112" s="150">
        <f t="shared" si="181"/>
        <v>0</v>
      </c>
      <c r="CB112" s="150">
        <f t="shared" si="244"/>
        <v>0</v>
      </c>
      <c r="CC112" s="150">
        <f t="shared" si="245"/>
        <v>0</v>
      </c>
      <c r="CD112" s="150">
        <f t="shared" si="246"/>
        <v>0</v>
      </c>
      <c r="CE112" s="150">
        <f t="shared" si="182"/>
        <v>0</v>
      </c>
      <c r="CI112" s="152">
        <f t="shared" si="183"/>
        <v>0.44708484651480679</v>
      </c>
      <c r="CJ112" s="152">
        <f t="shared" si="184"/>
        <v>0.44708484651480679</v>
      </c>
      <c r="CK112" s="152">
        <f t="shared" si="185"/>
        <v>0.44708484651480679</v>
      </c>
      <c r="CL112" s="152">
        <f t="shared" si="186"/>
        <v>0.44708484651480679</v>
      </c>
      <c r="CM112" s="152">
        <f t="shared" si="187"/>
        <v>0.44708484651480679</v>
      </c>
      <c r="CN112" s="152">
        <f t="shared" si="188"/>
        <v>0.44708484651480679</v>
      </c>
      <c r="CO112" s="152">
        <f t="shared" si="189"/>
        <v>0.44708484651480679</v>
      </c>
      <c r="CP112" s="152">
        <f t="shared" si="190"/>
        <v>0.44708484651480679</v>
      </c>
      <c r="CQ112" s="152">
        <f t="shared" si="191"/>
        <v>0.41663770334596506</v>
      </c>
      <c r="CR112" s="152">
        <f t="shared" si="192"/>
        <v>0.35742850763539052</v>
      </c>
      <c r="CS112" s="152">
        <f t="shared" si="193"/>
        <v>0.29821931192481593</v>
      </c>
      <c r="CT112" s="152">
        <f t="shared" si="194"/>
        <v>0.23901011621424134</v>
      </c>
      <c r="CU112" s="152">
        <f t="shared" si="195"/>
        <v>0.17980092050366686</v>
      </c>
      <c r="CV112" s="152">
        <f t="shared" si="196"/>
        <v>0.14520676218444237</v>
      </c>
      <c r="CW112" s="152">
        <f t="shared" si="197"/>
        <v>0.14520676218444237</v>
      </c>
      <c r="CX112" s="152">
        <f t="shared" si="198"/>
        <v>0.14520676218444237</v>
      </c>
      <c r="CY112" s="152">
        <f t="shared" si="199"/>
        <v>0.14520676218444237</v>
      </c>
      <c r="CZ112" s="152">
        <f t="shared" si="200"/>
        <v>0.14520676218444237</v>
      </c>
      <c r="DA112" s="152">
        <f t="shared" si="201"/>
        <v>0.14520676218444237</v>
      </c>
      <c r="DC112" s="154">
        <f t="shared" si="247"/>
        <v>0.16526989196481401</v>
      </c>
      <c r="DD112" s="154">
        <f t="shared" si="248"/>
        <v>0.16526989196481401</v>
      </c>
      <c r="DE112" s="154">
        <f t="shared" si="249"/>
        <v>0.16526989196481401</v>
      </c>
      <c r="DF112" s="154">
        <f t="shared" si="250"/>
        <v>0.16526989196481401</v>
      </c>
      <c r="DG112" s="154">
        <f t="shared" si="251"/>
        <v>0.16526989196481401</v>
      </c>
      <c r="DH112" s="154">
        <f t="shared" si="252"/>
        <v>0.16526989196481401</v>
      </c>
      <c r="DI112" s="154">
        <f t="shared" si="253"/>
        <v>-2.4462565170424985E-10</v>
      </c>
      <c r="DJ112" s="154">
        <f t="shared" si="254"/>
        <v>-2.4462565170424985E-10</v>
      </c>
      <c r="DK112" s="154">
        <f t="shared" si="255"/>
        <v>-2.6154496438834145E-10</v>
      </c>
      <c r="DL112" s="154">
        <f t="shared" si="256"/>
        <v>-3.0218955812954329E-10</v>
      </c>
      <c r="DM112" s="154">
        <f t="shared" si="257"/>
        <v>-3.5779096697746301E-10</v>
      </c>
      <c r="DN112" s="154">
        <f t="shared" si="258"/>
        <v>-4.3846670867454777E-10</v>
      </c>
      <c r="DO112" s="154">
        <f t="shared" si="259"/>
        <v>-5.6611623387118217E-10</v>
      </c>
      <c r="DP112" s="154">
        <f t="shared" si="260"/>
        <v>-6.8214732190207589E-10</v>
      </c>
      <c r="DQ112" s="154">
        <f t="shared" si="261"/>
        <v>-6.8214732190207589E-10</v>
      </c>
      <c r="DR112" s="154">
        <f t="shared" si="262"/>
        <v>-6.8214732190207589E-10</v>
      </c>
      <c r="DS112" s="154">
        <f t="shared" si="263"/>
        <v>-6.8214732190207589E-10</v>
      </c>
      <c r="DT112" s="154">
        <f t="shared" si="264"/>
        <v>-6.8214732190207589E-10</v>
      </c>
      <c r="DU112" s="154">
        <f t="shared" si="265"/>
        <v>-6.8214732190207589E-10</v>
      </c>
      <c r="DW112" s="155">
        <f t="shared" si="202"/>
        <v>-8.6738253493253203E-2</v>
      </c>
      <c r="DX112" s="155">
        <f t="shared" si="203"/>
        <v>4.4195347599511492E-2</v>
      </c>
      <c r="DY112" s="155">
        <f t="shared" si="204"/>
        <v>6.1263470160420455E-2</v>
      </c>
      <c r="DZ112" s="155">
        <f t="shared" si="205"/>
        <v>7.5654085100573198E-2</v>
      </c>
      <c r="EA112" s="156">
        <f t="shared" si="206"/>
        <v>-8.6738253493253203E-2</v>
      </c>
      <c r="EB112" s="156">
        <f t="shared" si="207"/>
        <v>4.4195347599511492E-2</v>
      </c>
      <c r="EC112" s="156">
        <f t="shared" si="208"/>
        <v>-2.5195676275697083E-2</v>
      </c>
      <c r="ED112" s="156">
        <f t="shared" si="209"/>
        <v>-9.4031543991959288E-2</v>
      </c>
      <c r="EE112" s="156">
        <f t="shared" si="210"/>
        <v>9.7215204804807359E-2</v>
      </c>
      <c r="EF112" s="156">
        <f t="shared" si="211"/>
        <v>-5.0948329963659148E-3</v>
      </c>
      <c r="EG112" s="156">
        <f t="shared" si="212"/>
        <v>-1.5228678932627547E-2</v>
      </c>
      <c r="EH112" s="156">
        <f t="shared" si="213"/>
        <v>9.6150094677376396E-2</v>
      </c>
      <c r="EI112" s="156">
        <f t="shared" si="214"/>
        <v>-9.0882764033200614E-2</v>
      </c>
      <c r="EJ112" s="156">
        <f t="shared" si="215"/>
        <v>-3.4886624516956011E-2</v>
      </c>
      <c r="EK112" s="156">
        <f t="shared" si="216"/>
        <v>5.3019857205295895E-2</v>
      </c>
      <c r="EL112" s="156">
        <f t="shared" si="217"/>
        <v>-8.1643420496887137E-2</v>
      </c>
      <c r="EM112" s="156">
        <f t="shared" si="218"/>
        <v>6.8835867716262183E-2</v>
      </c>
      <c r="EN112" s="156">
        <f t="shared" si="219"/>
        <v>6.8835867716262239E-2</v>
      </c>
      <c r="EO112" s="156">
        <f t="shared" si="220"/>
        <v>-8.1643420496887276E-2</v>
      </c>
      <c r="EP112" s="156">
        <f t="shared" si="221"/>
        <v>5.3019857205295687E-2</v>
      </c>
      <c r="EQ112" s="156">
        <f t="shared" si="222"/>
        <v>-3.4886624516955934E-2</v>
      </c>
      <c r="ER112" s="156">
        <f t="shared" si="223"/>
        <v>-9.0882764033200641E-2</v>
      </c>
      <c r="ES112" s="156">
        <f t="shared" si="224"/>
        <v>-5.0948329963662513E-3</v>
      </c>
      <c r="ET112" s="156">
        <f t="shared" si="225"/>
        <v>9.7215204804807331E-2</v>
      </c>
      <c r="EU112" s="156">
        <f t="shared" si="226"/>
        <v>-9.4031543991959274E-2</v>
      </c>
      <c r="EV112" s="156">
        <f t="shared" si="227"/>
        <v>-2.5195676275697111E-2</v>
      </c>
      <c r="EW112" s="156">
        <f t="shared" si="228"/>
        <v>4.4195347599511679E-2</v>
      </c>
      <c r="EX112" s="156">
        <f t="shared" si="229"/>
        <v>-8.673825349325312E-2</v>
      </c>
      <c r="EY112" s="156">
        <f t="shared" si="230"/>
        <v>7.5654085100573004E-2</v>
      </c>
      <c r="EZ112" s="156">
        <f t="shared" si="231"/>
        <v>6.126347016042067E-2</v>
      </c>
    </row>
    <row r="113" spans="15:156" ht="20.100000000000001" customHeight="1" x14ac:dyDescent="0.2">
      <c r="O113" s="158">
        <v>103</v>
      </c>
      <c r="P113" s="158">
        <f t="shared" si="232"/>
        <v>-2.2427480888127134</v>
      </c>
      <c r="Q113" s="147">
        <f t="shared" si="233"/>
        <v>0.89884456477707964</v>
      </c>
      <c r="R113" s="147">
        <f t="shared" si="137"/>
        <v>254.55826597223364</v>
      </c>
      <c r="S113" s="147">
        <f t="shared" si="138"/>
        <v>221.35501388889881</v>
      </c>
      <c r="T113" s="147">
        <f t="shared" si="139"/>
        <v>276.69376736112355</v>
      </c>
      <c r="U113" s="147">
        <f t="shared" si="140"/>
        <v>1</v>
      </c>
      <c r="V113" s="147">
        <f t="shared" si="141"/>
        <v>0</v>
      </c>
      <c r="W113" s="147">
        <f t="shared" si="142"/>
        <v>5.6568581440489166E-2</v>
      </c>
      <c r="X113" s="147">
        <f t="shared" si="143"/>
        <v>6.5053868656562541E-2</v>
      </c>
      <c r="Y113" s="147">
        <f t="shared" si="144"/>
        <v>5.2043094925250027E-2</v>
      </c>
      <c r="Z113" s="147">
        <f t="shared" si="145"/>
        <v>11.739222425215651</v>
      </c>
      <c r="AA113" s="147">
        <f t="shared" si="146"/>
        <v>11.739222425215651</v>
      </c>
      <c r="AB113" s="147">
        <f t="shared" si="147"/>
        <v>11.549340110322442</v>
      </c>
      <c r="AC113" s="147">
        <f t="shared" si="148"/>
        <v>10.97695562820314</v>
      </c>
      <c r="AD113" s="147">
        <f t="shared" si="149"/>
        <v>154.68097229575935</v>
      </c>
      <c r="AE113" s="147">
        <f t="shared" si="150"/>
        <v>203.33224228335268</v>
      </c>
      <c r="AF113" s="147">
        <f t="shared" si="151"/>
        <v>3.2910636721574904</v>
      </c>
      <c r="AG113" s="147">
        <f t="shared" si="152"/>
        <v>3.7566462730344283</v>
      </c>
      <c r="AH113" s="147">
        <f t="shared" si="153"/>
        <v>2.8563737187441678</v>
      </c>
      <c r="AI113" s="147">
        <f t="shared" si="154"/>
        <v>15.030286097373141</v>
      </c>
      <c r="AJ113" s="147">
        <f t="shared" si="155"/>
        <v>15.830286097373142</v>
      </c>
      <c r="AK113" s="147">
        <f t="shared" si="156"/>
        <v>16.105986383356871</v>
      </c>
      <c r="AL113" s="147">
        <f t="shared" si="157"/>
        <v>14.633329346947308</v>
      </c>
      <c r="AM113" s="147">
        <f t="shared" si="234"/>
        <v>63.170052256095282</v>
      </c>
      <c r="AN113" s="147">
        <f t="shared" si="266"/>
        <v>62.088715102438584</v>
      </c>
      <c r="AO113" s="147">
        <f t="shared" si="267"/>
        <v>68.33714845682826</v>
      </c>
      <c r="AP113" s="147">
        <f t="shared" si="158"/>
        <v>6.212609495307297</v>
      </c>
      <c r="AQ113" s="147">
        <f t="shared" si="159"/>
        <v>0.33349428115136909</v>
      </c>
      <c r="AR113" s="147">
        <f t="shared" si="160"/>
        <v>0.33102025552578646</v>
      </c>
      <c r="AS113" s="147">
        <f t="shared" si="161"/>
        <v>0.31461491498509331</v>
      </c>
      <c r="AT113" s="147">
        <f t="shared" si="162"/>
        <v>3.6524803189452323E-2</v>
      </c>
      <c r="AU113" s="147">
        <f t="shared" si="163"/>
        <v>0.12256334984589018</v>
      </c>
      <c r="AV113" s="147">
        <f t="shared" si="164"/>
        <v>0.11868461244114502</v>
      </c>
      <c r="AW113" s="147">
        <f t="shared" si="165"/>
        <v>0.11800164778859049</v>
      </c>
      <c r="AX113" s="147">
        <f t="shared" si="235"/>
        <v>3.4666174281956702E-2</v>
      </c>
      <c r="AY113" s="147">
        <f t="shared" si="236"/>
        <v>3.8604466054461835E-2</v>
      </c>
      <c r="AZ113" s="147">
        <f t="shared" si="237"/>
        <v>3.0705854880380384E-2</v>
      </c>
      <c r="BA113" s="147">
        <f t="shared" si="238"/>
        <v>9.2299729930209823E-2</v>
      </c>
      <c r="BB113" s="147">
        <f t="shared" si="239"/>
        <v>0.16183738926694477</v>
      </c>
      <c r="BC113" s="147">
        <f t="shared" si="166"/>
        <v>1.3994743868827946E-2</v>
      </c>
      <c r="BD113" s="147">
        <f t="shared" si="167"/>
        <v>1.2169342494632996E-2</v>
      </c>
      <c r="BE113" s="147">
        <f t="shared" si="168"/>
        <v>1.5211678118291244E-2</v>
      </c>
      <c r="BF113" s="147">
        <f t="shared" si="169"/>
        <v>0</v>
      </c>
      <c r="BG113" s="147">
        <f t="shared" si="170"/>
        <v>0</v>
      </c>
      <c r="BH113" s="147">
        <f t="shared" si="171"/>
        <v>0</v>
      </c>
      <c r="BI113" s="147">
        <f t="shared" si="240"/>
        <v>4.8660918150784646E-2</v>
      </c>
      <c r="BJ113" s="147">
        <f t="shared" si="241"/>
        <v>5.0773808549094829E-2</v>
      </c>
      <c r="BK113" s="147">
        <f t="shared" si="242"/>
        <v>4.5917532998671629E-2</v>
      </c>
      <c r="BL113" s="147">
        <f t="shared" si="172"/>
        <v>12.38703894508053</v>
      </c>
      <c r="BM113" s="147">
        <f t="shared" si="173"/>
        <v>11.239037096577174</v>
      </c>
      <c r="BN113" s="147">
        <f t="shared" si="174"/>
        <v>12.705095193331161</v>
      </c>
      <c r="BO113" s="150">
        <f t="shared" si="243"/>
        <v>2.3678849552773626E-3</v>
      </c>
      <c r="BP113" s="150">
        <f t="shared" si="243"/>
        <v>2.5779796345801352E-3</v>
      </c>
      <c r="BQ113" s="150">
        <f t="shared" si="243"/>
        <v>2.1084198366840977E-3</v>
      </c>
      <c r="BR113" s="147">
        <f t="shared" si="175"/>
        <v>0</v>
      </c>
      <c r="BS113" s="147">
        <f t="shared" si="176"/>
        <v>0</v>
      </c>
      <c r="BT113" s="147">
        <f t="shared" si="177"/>
        <v>0</v>
      </c>
      <c r="BU113" s="147">
        <f t="shared" si="178"/>
        <v>0.45599976623890293</v>
      </c>
      <c r="BV113" s="147">
        <f t="shared" si="179"/>
        <v>0.15199992207963431</v>
      </c>
      <c r="BW113" s="147">
        <f t="shared" si="180"/>
        <v>2.5</v>
      </c>
      <c r="CA113" s="150">
        <f t="shared" si="181"/>
        <v>0</v>
      </c>
      <c r="CB113" s="150">
        <f t="shared" si="244"/>
        <v>0</v>
      </c>
      <c r="CC113" s="150">
        <f t="shared" si="245"/>
        <v>0</v>
      </c>
      <c r="CD113" s="150">
        <f t="shared" si="246"/>
        <v>0</v>
      </c>
      <c r="CE113" s="150">
        <f t="shared" si="182"/>
        <v>0</v>
      </c>
      <c r="CI113" s="152">
        <f t="shared" si="183"/>
        <v>0.45026748625816304</v>
      </c>
      <c r="CJ113" s="152">
        <f t="shared" si="184"/>
        <v>0.45026748625816304</v>
      </c>
      <c r="CK113" s="152">
        <f t="shared" si="185"/>
        <v>0.45026748625816304</v>
      </c>
      <c r="CL113" s="152">
        <f t="shared" si="186"/>
        <v>0.45026748625816304</v>
      </c>
      <c r="CM113" s="152">
        <f t="shared" si="187"/>
        <v>0.45026748625816304</v>
      </c>
      <c r="CN113" s="152">
        <f t="shared" si="188"/>
        <v>0.45026748625816304</v>
      </c>
      <c r="CO113" s="152">
        <f t="shared" si="189"/>
        <v>0.45026748625816304</v>
      </c>
      <c r="CP113" s="152">
        <f t="shared" si="190"/>
        <v>0.45026748625816304</v>
      </c>
      <c r="CQ113" s="152">
        <f t="shared" si="191"/>
        <v>0.41960634436389604</v>
      </c>
      <c r="CR113" s="152">
        <f t="shared" si="192"/>
        <v>0.35998099491616259</v>
      </c>
      <c r="CS113" s="152">
        <f t="shared" si="193"/>
        <v>0.30035564546842919</v>
      </c>
      <c r="CT113" s="152">
        <f t="shared" si="194"/>
        <v>0.24073029602069582</v>
      </c>
      <c r="CU113" s="152">
        <f t="shared" si="195"/>
        <v>0.18110494657296253</v>
      </c>
      <c r="CV113" s="152">
        <f t="shared" si="196"/>
        <v>0.14626764209889445</v>
      </c>
      <c r="CW113" s="152">
        <f t="shared" si="197"/>
        <v>0.14626764209889445</v>
      </c>
      <c r="CX113" s="152">
        <f t="shared" si="198"/>
        <v>0.14626764209889445</v>
      </c>
      <c r="CY113" s="152">
        <f t="shared" si="199"/>
        <v>0.14626764209889445</v>
      </c>
      <c r="CZ113" s="152">
        <f t="shared" si="200"/>
        <v>0.14626764209889445</v>
      </c>
      <c r="DA113" s="152">
        <f t="shared" si="201"/>
        <v>0.14626764209889445</v>
      </c>
      <c r="DC113" s="154">
        <f t="shared" si="247"/>
        <v>0.16675364320376826</v>
      </c>
      <c r="DD113" s="154">
        <f t="shared" si="248"/>
        <v>0.16675364320376826</v>
      </c>
      <c r="DE113" s="154">
        <f t="shared" si="249"/>
        <v>0.16675364320376826</v>
      </c>
      <c r="DF113" s="154">
        <f t="shared" si="250"/>
        <v>0.16675364320376826</v>
      </c>
      <c r="DG113" s="154">
        <f t="shared" si="251"/>
        <v>0.16675364320376826</v>
      </c>
      <c r="DH113" s="154">
        <f t="shared" si="252"/>
        <v>0.16675364320376826</v>
      </c>
      <c r="DI113" s="154">
        <f t="shared" si="253"/>
        <v>-2.4334418714345047E-10</v>
      </c>
      <c r="DJ113" s="154">
        <f t="shared" si="254"/>
        <v>-2.4334418714345047E-10</v>
      </c>
      <c r="DK113" s="154">
        <f t="shared" si="255"/>
        <v>-2.6017858146518394E-10</v>
      </c>
      <c r="DL113" s="154">
        <f t="shared" si="256"/>
        <v>-3.0062114281140348E-10</v>
      </c>
      <c r="DM113" s="154">
        <f t="shared" si="257"/>
        <v>-3.5595066504239023E-10</v>
      </c>
      <c r="DN113" s="154">
        <f t="shared" si="258"/>
        <v>-4.3624113802306315E-10</v>
      </c>
      <c r="DO113" s="154">
        <f t="shared" si="259"/>
        <v>-5.633033991480094E-10</v>
      </c>
      <c r="DP113" s="154">
        <f t="shared" si="260"/>
        <v>-6.7882442254129042E-10</v>
      </c>
      <c r="DQ113" s="154">
        <f t="shared" si="261"/>
        <v>-6.7882442254129042E-10</v>
      </c>
      <c r="DR113" s="154">
        <f t="shared" si="262"/>
        <v>-6.7882442254129042E-10</v>
      </c>
      <c r="DS113" s="154">
        <f t="shared" si="263"/>
        <v>-6.7882442254129042E-10</v>
      </c>
      <c r="DT113" s="154">
        <f t="shared" si="264"/>
        <v>-6.7882442254129042E-10</v>
      </c>
      <c r="DU113" s="154">
        <f t="shared" si="265"/>
        <v>-6.7882442254129042E-10</v>
      </c>
      <c r="DW113" s="155">
        <f t="shared" si="202"/>
        <v>-8.7841257291702501E-2</v>
      </c>
      <c r="DX113" s="155">
        <f t="shared" si="203"/>
        <v>4.1898130489585947E-2</v>
      </c>
      <c r="DY113" s="155">
        <f t="shared" si="204"/>
        <v>6.0584267562177302E-2</v>
      </c>
      <c r="DZ113" s="155">
        <f t="shared" si="205"/>
        <v>7.6164862929463492E-2</v>
      </c>
      <c r="EA113" s="156">
        <f t="shared" si="206"/>
        <v>-8.7841257291702501E-2</v>
      </c>
      <c r="EB113" s="156">
        <f t="shared" si="207"/>
        <v>4.1898130489585947E-2</v>
      </c>
      <c r="EC113" s="156">
        <f t="shared" si="208"/>
        <v>-2.1064300676858952E-2</v>
      </c>
      <c r="ED113" s="156">
        <f t="shared" si="209"/>
        <v>-9.5014920186801868E-2</v>
      </c>
      <c r="EE113" s="156">
        <f t="shared" si="210"/>
        <v>9.7318130584253704E-2</v>
      </c>
      <c r="EF113" s="156">
        <f t="shared" si="211"/>
        <v>8.4928245925263292E-4</v>
      </c>
      <c r="EG113" s="156">
        <f t="shared" si="212"/>
        <v>-2.2719331486544689E-2</v>
      </c>
      <c r="EH113" s="156">
        <f t="shared" si="213"/>
        <v>9.463282621751265E-2</v>
      </c>
      <c r="EI113" s="156">
        <f t="shared" si="214"/>
        <v>-8.7096655440481674E-2</v>
      </c>
      <c r="EJ113" s="156">
        <f t="shared" si="215"/>
        <v>-4.3424790525591089E-2</v>
      </c>
      <c r="EK113" s="156">
        <f t="shared" si="216"/>
        <v>6.1904300428866077E-2</v>
      </c>
      <c r="EL113" s="156">
        <f t="shared" si="217"/>
        <v>-7.5095921390726295E-2</v>
      </c>
      <c r="EM113" s="156">
        <f t="shared" si="218"/>
        <v>5.9245780140696161E-2</v>
      </c>
      <c r="EN113" s="156">
        <f t="shared" si="219"/>
        <v>7.7210603913126757E-2</v>
      </c>
      <c r="EO113" s="156">
        <f t="shared" si="220"/>
        <v>-8.8559101845014948E-2</v>
      </c>
      <c r="EP113" s="156">
        <f t="shared" si="221"/>
        <v>4.0358707877157333E-2</v>
      </c>
      <c r="EQ113" s="156">
        <f t="shared" si="222"/>
        <v>-1.9402853477132415E-2</v>
      </c>
      <c r="ER113" s="156">
        <f t="shared" si="223"/>
        <v>-9.5368071690972028E-2</v>
      </c>
      <c r="ES113" s="156">
        <f t="shared" si="224"/>
        <v>-2.4367441767772516E-2</v>
      </c>
      <c r="ET113" s="156">
        <f t="shared" si="225"/>
        <v>9.4221906172628808E-2</v>
      </c>
      <c r="EU113" s="156">
        <f t="shared" si="226"/>
        <v>-8.6325523104289439E-2</v>
      </c>
      <c r="EV113" s="156">
        <f t="shared" si="227"/>
        <v>-4.4938222949736692E-2</v>
      </c>
      <c r="EW113" s="156">
        <f t="shared" si="228"/>
        <v>6.3205476645963876E-2</v>
      </c>
      <c r="EX113" s="156">
        <f t="shared" si="229"/>
        <v>-7.4004104906862878E-2</v>
      </c>
      <c r="EY113" s="156">
        <f t="shared" si="230"/>
        <v>5.7889245880657331E-2</v>
      </c>
      <c r="EZ113" s="156">
        <f t="shared" si="231"/>
        <v>7.8232825798882202E-2</v>
      </c>
    </row>
    <row r="114" spans="15:156" ht="20.100000000000001" customHeight="1" x14ac:dyDescent="0.2">
      <c r="O114" s="158">
        <v>104</v>
      </c>
      <c r="P114" s="158">
        <f t="shared" si="232"/>
        <v>-2.2340214425527418</v>
      </c>
      <c r="Q114" s="147">
        <f t="shared" si="233"/>
        <v>0.90757121103705141</v>
      </c>
      <c r="R114" s="147">
        <f t="shared" si="137"/>
        <v>256.31556386068803</v>
      </c>
      <c r="S114" s="147">
        <f t="shared" si="138"/>
        <v>222.88309900929391</v>
      </c>
      <c r="T114" s="147">
        <f t="shared" si="139"/>
        <v>278.60387376161742</v>
      </c>
      <c r="U114" s="147">
        <f t="shared" si="140"/>
        <v>1</v>
      </c>
      <c r="V114" s="147">
        <f t="shared" si="141"/>
        <v>0</v>
      </c>
      <c r="W114" s="147">
        <f t="shared" si="142"/>
        <v>5.6180747603086056E-2</v>
      </c>
      <c r="X114" s="147">
        <f t="shared" si="143"/>
        <v>6.4607859743548976E-2</v>
      </c>
      <c r="Y114" s="147">
        <f t="shared" si="144"/>
        <v>5.1686287794839171E-2</v>
      </c>
      <c r="Z114" s="147">
        <f t="shared" si="145"/>
        <v>11.841948676032723</v>
      </c>
      <c r="AA114" s="147">
        <f t="shared" si="146"/>
        <v>11.841948676032723</v>
      </c>
      <c r="AB114" s="147">
        <f t="shared" si="147"/>
        <v>11.652135063465016</v>
      </c>
      <c r="AC114" s="147">
        <f t="shared" si="148"/>
        <v>11.074656070710736</v>
      </c>
      <c r="AD114" s="147">
        <f t="shared" si="149"/>
        <v>156.32075354389875</v>
      </c>
      <c r="AE114" s="147">
        <f t="shared" si="150"/>
        <v>205.43282468405303</v>
      </c>
      <c r="AF114" s="147">
        <f t="shared" si="151"/>
        <v>3.2975914606376415</v>
      </c>
      <c r="AG114" s="147">
        <f t="shared" si="152"/>
        <v>3.7640975394661838</v>
      </c>
      <c r="AH114" s="147">
        <f t="shared" si="153"/>
        <v>2.8620393044980892</v>
      </c>
      <c r="AI114" s="147">
        <f t="shared" si="154"/>
        <v>15.139540136670366</v>
      </c>
      <c r="AJ114" s="147">
        <f t="shared" si="155"/>
        <v>15.939540136670367</v>
      </c>
      <c r="AK114" s="147">
        <f t="shared" si="156"/>
        <v>16.2162326029312</v>
      </c>
      <c r="AL114" s="147">
        <f t="shared" si="157"/>
        <v>14.736695375208825</v>
      </c>
      <c r="AM114" s="147">
        <f t="shared" si="234"/>
        <v>62.73706715662447</v>
      </c>
      <c r="AN114" s="147">
        <f t="shared" si="266"/>
        <v>61.666604351694048</v>
      </c>
      <c r="AO114" s="147">
        <f t="shared" si="267"/>
        <v>67.857818495880366</v>
      </c>
      <c r="AP114" s="147">
        <f t="shared" si="158"/>
        <v>6.2794154128703852</v>
      </c>
      <c r="AQ114" s="147">
        <f t="shared" si="159"/>
        <v>0.33646254848758095</v>
      </c>
      <c r="AR114" s="147">
        <f t="shared" si="160"/>
        <v>0.33396650278588785</v>
      </c>
      <c r="AS114" s="147">
        <f t="shared" si="161"/>
        <v>0.31741514643857194</v>
      </c>
      <c r="AT114" s="147">
        <f t="shared" si="162"/>
        <v>3.7177874994345488E-2</v>
      </c>
      <c r="AU114" s="147">
        <f t="shared" si="163"/>
        <v>0.12389970632601802</v>
      </c>
      <c r="AV114" s="147">
        <f t="shared" si="164"/>
        <v>0.11998541466845924</v>
      </c>
      <c r="AW114" s="147">
        <f t="shared" si="165"/>
        <v>0.11926905857539555</v>
      </c>
      <c r="AX114" s="147">
        <f t="shared" si="235"/>
        <v>3.4803890739748586E-2</v>
      </c>
      <c r="AY114" s="147">
        <f t="shared" si="236"/>
        <v>3.8760004317317839E-2</v>
      </c>
      <c r="AZ114" s="147">
        <f t="shared" si="237"/>
        <v>3.0822874525807196E-2</v>
      </c>
      <c r="BA114" s="147">
        <f t="shared" si="238"/>
        <v>9.2896153812812396E-2</v>
      </c>
      <c r="BB114" s="147">
        <f t="shared" si="239"/>
        <v>0.16344440325322049</v>
      </c>
      <c r="BC114" s="147">
        <f t="shared" si="166"/>
        <v>1.3840678033893225E-2</v>
      </c>
      <c r="BD114" s="147">
        <f t="shared" si="167"/>
        <v>1.2035372203385412E-2</v>
      </c>
      <c r="BE114" s="147">
        <f t="shared" si="168"/>
        <v>1.5044215254231766E-2</v>
      </c>
      <c r="BF114" s="147">
        <f t="shared" si="169"/>
        <v>0</v>
      </c>
      <c r="BG114" s="147">
        <f t="shared" si="170"/>
        <v>0</v>
      </c>
      <c r="BH114" s="147">
        <f t="shared" si="171"/>
        <v>0</v>
      </c>
      <c r="BI114" s="147">
        <f t="shared" si="240"/>
        <v>4.8644568773641809E-2</v>
      </c>
      <c r="BJ114" s="147">
        <f t="shared" si="241"/>
        <v>5.0795376520703248E-2</v>
      </c>
      <c r="BK114" s="147">
        <f t="shared" si="242"/>
        <v>4.5867089780038964E-2</v>
      </c>
      <c r="BL114" s="147">
        <f t="shared" si="172"/>
        <v>12.468360073976019</v>
      </c>
      <c r="BM114" s="147">
        <f t="shared" si="173"/>
        <v>11.321430934278265</v>
      </c>
      <c r="BN114" s="147">
        <f t="shared" si="174"/>
        <v>12.778748890890748</v>
      </c>
      <c r="BO114" s="150">
        <f t="shared" si="243"/>
        <v>2.366294071173568E-3</v>
      </c>
      <c r="BP114" s="150">
        <f t="shared" si="243"/>
        <v>2.5801702758800108E-3</v>
      </c>
      <c r="BQ114" s="150">
        <f t="shared" si="243"/>
        <v>2.1037899248901549E-3</v>
      </c>
      <c r="BR114" s="147">
        <f t="shared" si="175"/>
        <v>0</v>
      </c>
      <c r="BS114" s="147">
        <f t="shared" si="176"/>
        <v>0</v>
      </c>
      <c r="BT114" s="147">
        <f t="shared" si="177"/>
        <v>0</v>
      </c>
      <c r="BU114" s="147">
        <f t="shared" si="178"/>
        <v>0.45914767983458527</v>
      </c>
      <c r="BV114" s="147">
        <f t="shared" si="179"/>
        <v>0.15304922661152842</v>
      </c>
      <c r="BW114" s="147">
        <f t="shared" si="180"/>
        <v>2.5</v>
      </c>
      <c r="CA114" s="150">
        <f t="shared" si="181"/>
        <v>0</v>
      </c>
      <c r="CB114" s="150">
        <f t="shared" si="244"/>
        <v>0</v>
      </c>
      <c r="CC114" s="150">
        <f t="shared" si="245"/>
        <v>0</v>
      </c>
      <c r="CD114" s="150">
        <f t="shared" si="246"/>
        <v>0</v>
      </c>
      <c r="CE114" s="150">
        <f t="shared" si="182"/>
        <v>0</v>
      </c>
      <c r="CI114" s="152">
        <f t="shared" si="183"/>
        <v>0.45341539985384538</v>
      </c>
      <c r="CJ114" s="152">
        <f t="shared" si="184"/>
        <v>0.45341539985384538</v>
      </c>
      <c r="CK114" s="152">
        <f t="shared" si="185"/>
        <v>0.45341539985384538</v>
      </c>
      <c r="CL114" s="152">
        <f t="shared" si="186"/>
        <v>0.45341539985384538</v>
      </c>
      <c r="CM114" s="152">
        <f t="shared" si="187"/>
        <v>0.45341539985384538</v>
      </c>
      <c r="CN114" s="152">
        <f t="shared" si="188"/>
        <v>0.45341539985384538</v>
      </c>
      <c r="CO114" s="152">
        <f t="shared" si="189"/>
        <v>0.45341539985384538</v>
      </c>
      <c r="CP114" s="152">
        <f t="shared" si="190"/>
        <v>0.45341539985384538</v>
      </c>
      <c r="CQ114" s="152">
        <f t="shared" si="191"/>
        <v>0.42254259419881768</v>
      </c>
      <c r="CR114" s="152">
        <f t="shared" si="192"/>
        <v>0.36250563171513484</v>
      </c>
      <c r="CS114" s="152">
        <f t="shared" si="193"/>
        <v>0.30246866923145199</v>
      </c>
      <c r="CT114" s="152">
        <f t="shared" si="194"/>
        <v>0.2424317067477692</v>
      </c>
      <c r="CU114" s="152">
        <f t="shared" si="195"/>
        <v>0.18239474426408644</v>
      </c>
      <c r="CV114" s="152">
        <f t="shared" si="196"/>
        <v>0.14731694663078854</v>
      </c>
      <c r="CW114" s="152">
        <f t="shared" si="197"/>
        <v>0.14731694663078854</v>
      </c>
      <c r="CX114" s="152">
        <f t="shared" si="198"/>
        <v>0.14731694663078854</v>
      </c>
      <c r="CY114" s="152">
        <f t="shared" si="199"/>
        <v>0.14731694663078854</v>
      </c>
      <c r="CZ114" s="152">
        <f t="shared" si="200"/>
        <v>0.14731694663078854</v>
      </c>
      <c r="DA114" s="152">
        <f t="shared" si="201"/>
        <v>0.14731694663078854</v>
      </c>
      <c r="DC114" s="154">
        <f t="shared" si="247"/>
        <v>0.1682223073216837</v>
      </c>
      <c r="DD114" s="154">
        <f t="shared" si="248"/>
        <v>0.1682223073216837</v>
      </c>
      <c r="DE114" s="154">
        <f t="shared" si="249"/>
        <v>0.1682223073216837</v>
      </c>
      <c r="DF114" s="154">
        <f t="shared" si="250"/>
        <v>0.1682223073216837</v>
      </c>
      <c r="DG114" s="154">
        <f t="shared" si="251"/>
        <v>0.1682223073216837</v>
      </c>
      <c r="DH114" s="154">
        <f t="shared" si="252"/>
        <v>0.1682223073216837</v>
      </c>
      <c r="DI114" s="154">
        <f t="shared" si="253"/>
        <v>-2.4208984612036994E-10</v>
      </c>
      <c r="DJ114" s="154">
        <f t="shared" si="254"/>
        <v>-2.4208984612036994E-10</v>
      </c>
      <c r="DK114" s="154">
        <f t="shared" si="255"/>
        <v>-2.5884108172427449E-10</v>
      </c>
      <c r="DL114" s="154">
        <f t="shared" si="256"/>
        <v>-2.9908577724244057E-10</v>
      </c>
      <c r="DM114" s="154">
        <f t="shared" si="257"/>
        <v>-3.5414897498253056E-10</v>
      </c>
      <c r="DN114" s="154">
        <f t="shared" si="258"/>
        <v>-4.3406196942215131E-10</v>
      </c>
      <c r="DO114" s="154">
        <f t="shared" si="259"/>
        <v>-5.6054862401872316E-10</v>
      </c>
      <c r="DP114" s="154">
        <f t="shared" si="260"/>
        <v>-6.7556948083885113E-10</v>
      </c>
      <c r="DQ114" s="154">
        <f t="shared" si="261"/>
        <v>-6.7556948083885113E-10</v>
      </c>
      <c r="DR114" s="154">
        <f t="shared" si="262"/>
        <v>-6.7556948083885113E-10</v>
      </c>
      <c r="DS114" s="154">
        <f t="shared" si="263"/>
        <v>-6.7556948083885113E-10</v>
      </c>
      <c r="DT114" s="154">
        <f t="shared" si="264"/>
        <v>-6.7556948083885113E-10</v>
      </c>
      <c r="DU114" s="154">
        <f t="shared" si="265"/>
        <v>-6.7556948083885113E-10</v>
      </c>
      <c r="DW114" s="155">
        <f t="shared" si="202"/>
        <v>-8.8878049684287155E-2</v>
      </c>
      <c r="DX114" s="155">
        <f t="shared" si="203"/>
        <v>3.9571057213721936E-2</v>
      </c>
      <c r="DY114" s="155">
        <f t="shared" si="204"/>
        <v>5.9897173955521528E-2</v>
      </c>
      <c r="DZ114" s="155">
        <f t="shared" si="205"/>
        <v>7.6664886596383E-2</v>
      </c>
      <c r="EA114" s="156">
        <f t="shared" si="206"/>
        <v>-8.8878049684287155E-2</v>
      </c>
      <c r="EB114" s="156">
        <f t="shared" si="207"/>
        <v>3.9571057213721936E-2</v>
      </c>
      <c r="EC114" s="156">
        <f t="shared" si="208"/>
        <v>-1.6894081441873099E-2</v>
      </c>
      <c r="ED114" s="156">
        <f t="shared" si="209"/>
        <v>-9.5811096940436019E-2</v>
      </c>
      <c r="EE114" s="156">
        <f t="shared" si="210"/>
        <v>9.7052146097953401E-2</v>
      </c>
      <c r="EF114" s="156">
        <f t="shared" si="211"/>
        <v>6.7865471689056694E-3</v>
      </c>
      <c r="EG114" s="156">
        <f t="shared" si="212"/>
        <v>-3.0063996870192448E-2</v>
      </c>
      <c r="EH114" s="156">
        <f t="shared" si="213"/>
        <v>9.2527468229079562E-2</v>
      </c>
      <c r="EI114" s="156">
        <f t="shared" si="214"/>
        <v>-8.2505867873674477E-2</v>
      </c>
      <c r="EJ114" s="156">
        <f t="shared" si="215"/>
        <v>-5.15553881869397E-2</v>
      </c>
      <c r="EK114" s="156">
        <f t="shared" si="216"/>
        <v>6.9983948778382571E-2</v>
      </c>
      <c r="EL114" s="156">
        <f t="shared" si="217"/>
        <v>-6.7582713751957277E-2</v>
      </c>
      <c r="EM114" s="156">
        <f t="shared" si="218"/>
        <v>4.864456877364165E-2</v>
      </c>
      <c r="EN114" s="156">
        <f t="shared" si="219"/>
        <v>8.4254864628226178E-2</v>
      </c>
      <c r="EO114" s="156">
        <f t="shared" si="220"/>
        <v>-9.3520321355078206E-2</v>
      </c>
      <c r="EP114" s="156">
        <f t="shared" si="221"/>
        <v>2.6816520623249671E-2</v>
      </c>
      <c r="EQ114" s="156">
        <f t="shared" si="222"/>
        <v>-3.3953419350206747E-3</v>
      </c>
      <c r="ER114" s="156">
        <f t="shared" si="223"/>
        <v>-9.7229871633354337E-2</v>
      </c>
      <c r="ES114" s="156">
        <f t="shared" si="224"/>
        <v>-4.2648750796723076E-2</v>
      </c>
      <c r="ET114" s="156">
        <f t="shared" si="225"/>
        <v>8.7442897597079225E-2</v>
      </c>
      <c r="EU114" s="156">
        <f t="shared" si="226"/>
        <v>-7.4527803193934428E-2</v>
      </c>
      <c r="EV114" s="156">
        <f t="shared" si="227"/>
        <v>-6.2536252172483514E-2</v>
      </c>
      <c r="EW114" s="156">
        <f t="shared" si="228"/>
        <v>7.8708565643834272E-2</v>
      </c>
      <c r="EX114" s="156">
        <f t="shared" si="229"/>
        <v>-5.7185120258547169E-2</v>
      </c>
      <c r="EY114" s="156">
        <f t="shared" si="230"/>
        <v>3.6445152392960201E-2</v>
      </c>
      <c r="EZ114" s="156">
        <f t="shared" si="231"/>
        <v>9.0204917558568715E-2</v>
      </c>
    </row>
    <row r="115" spans="15:156" ht="20.100000000000001" customHeight="1" x14ac:dyDescent="0.2">
      <c r="O115" s="158">
        <v>105</v>
      </c>
      <c r="P115" s="158">
        <f t="shared" si="232"/>
        <v>-2.2252947962927703</v>
      </c>
      <c r="Q115" s="147">
        <f t="shared" si="233"/>
        <v>0.91629785729702307</v>
      </c>
      <c r="R115" s="147">
        <f t="shared" si="137"/>
        <v>258.05334232658828</v>
      </c>
      <c r="S115" s="147">
        <f t="shared" si="138"/>
        <v>224.3942107187724</v>
      </c>
      <c r="T115" s="147">
        <f t="shared" si="139"/>
        <v>280.49276339846551</v>
      </c>
      <c r="U115" s="147">
        <f t="shared" si="140"/>
        <v>1</v>
      </c>
      <c r="V115" s="147">
        <f t="shared" si="141"/>
        <v>0</v>
      </c>
      <c r="W115" s="147">
        <f t="shared" si="142"/>
        <v>5.5802416160049516E-2</v>
      </c>
      <c r="X115" s="147">
        <f t="shared" si="143"/>
        <v>6.4172778584056955E-2</v>
      </c>
      <c r="Y115" s="147">
        <f t="shared" si="144"/>
        <v>5.1338222867245556E-2</v>
      </c>
      <c r="Z115" s="147">
        <f t="shared" si="145"/>
        <v>11.943819582574235</v>
      </c>
      <c r="AA115" s="147">
        <f t="shared" si="146"/>
        <v>11.943819582574235</v>
      </c>
      <c r="AB115" s="147">
        <f t="shared" si="147"/>
        <v>11.754099240113787</v>
      </c>
      <c r="AC115" s="147">
        <f t="shared" si="148"/>
        <v>11.171566909949028</v>
      </c>
      <c r="AD115" s="147">
        <f t="shared" si="149"/>
        <v>157.94837381957026</v>
      </c>
      <c r="AE115" s="147">
        <f t="shared" si="150"/>
        <v>207.51748534676861</v>
      </c>
      <c r="AF115" s="147">
        <f t="shared" si="151"/>
        <v>3.3040467408296275</v>
      </c>
      <c r="AG115" s="147">
        <f t="shared" si="152"/>
        <v>3.7714660399542703</v>
      </c>
      <c r="AH115" s="147">
        <f t="shared" si="153"/>
        <v>2.8676419589965452</v>
      </c>
      <c r="AI115" s="147">
        <f t="shared" si="154"/>
        <v>15.247866323403862</v>
      </c>
      <c r="AJ115" s="147">
        <f t="shared" si="155"/>
        <v>16.047866323403863</v>
      </c>
      <c r="AK115" s="147">
        <f t="shared" si="156"/>
        <v>16.325565280068059</v>
      </c>
      <c r="AL115" s="147">
        <f t="shared" si="157"/>
        <v>14.839208868945574</v>
      </c>
      <c r="AM115" s="147">
        <f t="shared" si="234"/>
        <v>62.31357987707198</v>
      </c>
      <c r="AN115" s="147">
        <f t="shared" si="266"/>
        <v>61.253621718134539</v>
      </c>
      <c r="AO115" s="147">
        <f t="shared" si="267"/>
        <v>67.389037301896053</v>
      </c>
      <c r="AP115" s="147">
        <f t="shared" si="158"/>
        <v>6.3457302586191942</v>
      </c>
      <c r="AQ115" s="147">
        <f t="shared" si="159"/>
        <v>0.33940682664285676</v>
      </c>
      <c r="AR115" s="147">
        <f t="shared" si="160"/>
        <v>0.33688893882866966</v>
      </c>
      <c r="AS115" s="147">
        <f t="shared" si="161"/>
        <v>0.32019274675698373</v>
      </c>
      <c r="AT115" s="147">
        <f t="shared" si="162"/>
        <v>3.7831385701702393E-2</v>
      </c>
      <c r="AU115" s="147">
        <f t="shared" si="163"/>
        <v>0.12522656064564472</v>
      </c>
      <c r="AV115" s="147">
        <f t="shared" si="164"/>
        <v>0.12127684221867072</v>
      </c>
      <c r="AW115" s="147">
        <f t="shared" si="165"/>
        <v>0.12052713576090371</v>
      </c>
      <c r="AX115" s="147">
        <f t="shared" si="235"/>
        <v>3.493972334967696E-2</v>
      </c>
      <c r="AY115" s="147">
        <f t="shared" si="236"/>
        <v>3.891335982037316E-2</v>
      </c>
      <c r="AZ115" s="147">
        <f t="shared" si="237"/>
        <v>3.0938244878007622E-2</v>
      </c>
      <c r="BA115" s="147">
        <f t="shared" si="238"/>
        <v>9.3486114819773133E-2</v>
      </c>
      <c r="BB115" s="147">
        <f t="shared" si="239"/>
        <v>0.16503903940138112</v>
      </c>
      <c r="BC115" s="147">
        <f t="shared" si="166"/>
        <v>1.3685558177739858E-2</v>
      </c>
      <c r="BD115" s="147">
        <f t="shared" si="167"/>
        <v>1.1900485371947701E-2</v>
      </c>
      <c r="BE115" s="147">
        <f t="shared" si="168"/>
        <v>1.487560671493463E-2</v>
      </c>
      <c r="BF115" s="147">
        <f t="shared" si="169"/>
        <v>0</v>
      </c>
      <c r="BG115" s="147">
        <f t="shared" si="170"/>
        <v>0</v>
      </c>
      <c r="BH115" s="147">
        <f t="shared" si="171"/>
        <v>0</v>
      </c>
      <c r="BI115" s="147">
        <f t="shared" si="240"/>
        <v>4.8625281527416818E-2</v>
      </c>
      <c r="BJ115" s="147">
        <f t="shared" si="241"/>
        <v>5.0813845192320864E-2</v>
      </c>
      <c r="BK115" s="147">
        <f t="shared" si="242"/>
        <v>4.5813851592942254E-2</v>
      </c>
      <c r="BL115" s="147">
        <f t="shared" si="172"/>
        <v>12.547916419721222</v>
      </c>
      <c r="BM115" s="147">
        <f t="shared" si="173"/>
        <v>11.402332685516727</v>
      </c>
      <c r="BN115" s="147">
        <f t="shared" si="174"/>
        <v>12.850453835231564</v>
      </c>
      <c r="BO115" s="150">
        <f t="shared" si="243"/>
        <v>2.3644180036205432E-3</v>
      </c>
      <c r="BP115" s="150">
        <f t="shared" si="243"/>
        <v>2.5820468632291502E-3</v>
      </c>
      <c r="BQ115" s="150">
        <f t="shared" si="243"/>
        <v>2.0989089977801376E-3</v>
      </c>
      <c r="BR115" s="147">
        <f t="shared" si="175"/>
        <v>0</v>
      </c>
      <c r="BS115" s="147">
        <f t="shared" si="176"/>
        <v>0</v>
      </c>
      <c r="BT115" s="147">
        <f t="shared" si="177"/>
        <v>0</v>
      </c>
      <c r="BU115" s="147">
        <f t="shared" si="178"/>
        <v>0.46226062755678549</v>
      </c>
      <c r="BV115" s="147">
        <f t="shared" si="179"/>
        <v>0.1540868758522618</v>
      </c>
      <c r="BW115" s="147">
        <f t="shared" si="180"/>
        <v>2.5</v>
      </c>
      <c r="CA115" s="150">
        <f t="shared" si="181"/>
        <v>0</v>
      </c>
      <c r="CB115" s="150">
        <f t="shared" si="244"/>
        <v>0</v>
      </c>
      <c r="CC115" s="150">
        <f t="shared" si="245"/>
        <v>0</v>
      </c>
      <c r="CD115" s="150">
        <f t="shared" si="246"/>
        <v>0</v>
      </c>
      <c r="CE115" s="150">
        <f t="shared" si="182"/>
        <v>0</v>
      </c>
      <c r="CI115" s="152">
        <f t="shared" si="183"/>
        <v>0.45652834757604566</v>
      </c>
      <c r="CJ115" s="152">
        <f t="shared" si="184"/>
        <v>0.45652834757604566</v>
      </c>
      <c r="CK115" s="152">
        <f t="shared" si="185"/>
        <v>0.45652834757604566</v>
      </c>
      <c r="CL115" s="152">
        <f t="shared" si="186"/>
        <v>0.45652834757604566</v>
      </c>
      <c r="CM115" s="152">
        <f t="shared" si="187"/>
        <v>0.45652834757604566</v>
      </c>
      <c r="CN115" s="152">
        <f t="shared" si="188"/>
        <v>0.45652834757604566</v>
      </c>
      <c r="CO115" s="152">
        <f t="shared" si="189"/>
        <v>0.45652834757604566</v>
      </c>
      <c r="CP115" s="152">
        <f t="shared" si="190"/>
        <v>0.45652834757604566</v>
      </c>
      <c r="CQ115" s="152">
        <f t="shared" si="191"/>
        <v>0.42544622924393682</v>
      </c>
      <c r="CR115" s="152">
        <f t="shared" si="192"/>
        <v>0.36500222577144026</v>
      </c>
      <c r="CS115" s="152">
        <f t="shared" si="193"/>
        <v>0.30455822229894369</v>
      </c>
      <c r="CT115" s="152">
        <f t="shared" si="194"/>
        <v>0.24411421882644715</v>
      </c>
      <c r="CU115" s="152">
        <f t="shared" si="195"/>
        <v>0.18367021535395067</v>
      </c>
      <c r="CV115" s="152">
        <f t="shared" si="196"/>
        <v>0.14835459587152197</v>
      </c>
      <c r="CW115" s="152">
        <f t="shared" si="197"/>
        <v>0.14835459587152197</v>
      </c>
      <c r="CX115" s="152">
        <f t="shared" si="198"/>
        <v>0.14835459587152197</v>
      </c>
      <c r="CY115" s="152">
        <f t="shared" si="199"/>
        <v>0.14835459587152197</v>
      </c>
      <c r="CZ115" s="152">
        <f t="shared" si="200"/>
        <v>0.14835459587152197</v>
      </c>
      <c r="DA115" s="152">
        <f t="shared" si="201"/>
        <v>0.14835459587152197</v>
      </c>
      <c r="DC115" s="154">
        <f t="shared" si="247"/>
        <v>0.16967571949553972</v>
      </c>
      <c r="DD115" s="154">
        <f t="shared" si="248"/>
        <v>0.16967571949553972</v>
      </c>
      <c r="DE115" s="154">
        <f t="shared" si="249"/>
        <v>0.16967571949553972</v>
      </c>
      <c r="DF115" s="154">
        <f t="shared" si="250"/>
        <v>0.16967571949553972</v>
      </c>
      <c r="DG115" s="154">
        <f t="shared" si="251"/>
        <v>0.16967571949553972</v>
      </c>
      <c r="DH115" s="154">
        <f t="shared" si="252"/>
        <v>0.16967571949553972</v>
      </c>
      <c r="DI115" s="154">
        <f t="shared" si="253"/>
        <v>-2.4086209233676526E-10</v>
      </c>
      <c r="DJ115" s="154">
        <f t="shared" si="254"/>
        <v>-2.4086209233676526E-10</v>
      </c>
      <c r="DK115" s="154">
        <f t="shared" si="255"/>
        <v>-2.5753189570899491E-10</v>
      </c>
      <c r="DL115" s="154">
        <f t="shared" si="256"/>
        <v>-2.9758281431655654E-10</v>
      </c>
      <c r="DM115" s="154">
        <f t="shared" si="257"/>
        <v>-3.5238514799212542E-10</v>
      </c>
      <c r="DN115" s="154">
        <f t="shared" si="258"/>
        <v>-4.3192831559601601E-10</v>
      </c>
      <c r="DO115" s="154">
        <f t="shared" si="259"/>
        <v>-5.5785082338397637E-10</v>
      </c>
      <c r="DP115" s="154">
        <f t="shared" si="260"/>
        <v>-6.7238125356103859E-10</v>
      </c>
      <c r="DQ115" s="154">
        <f t="shared" si="261"/>
        <v>-6.7238125356103859E-10</v>
      </c>
      <c r="DR115" s="154">
        <f t="shared" si="262"/>
        <v>-6.7238125356103859E-10</v>
      </c>
      <c r="DS115" s="154">
        <f t="shared" si="263"/>
        <v>-6.7238125356103859E-10</v>
      </c>
      <c r="DT115" s="154">
        <f t="shared" si="264"/>
        <v>-6.7238125356103859E-10</v>
      </c>
      <c r="DU115" s="154">
        <f t="shared" si="265"/>
        <v>-6.7238125356103859E-10</v>
      </c>
      <c r="DW115" s="155">
        <f t="shared" si="202"/>
        <v>-8.9847804731559122E-2</v>
      </c>
      <c r="DX115" s="155">
        <f t="shared" si="203"/>
        <v>3.7216179269261324E-2</v>
      </c>
      <c r="DY115" s="155">
        <f t="shared" si="204"/>
        <v>5.9202391737163219E-2</v>
      </c>
      <c r="DZ115" s="155">
        <f t="shared" si="205"/>
        <v>7.7154059044755655E-2</v>
      </c>
      <c r="EA115" s="156">
        <f t="shared" si="206"/>
        <v>-8.9847804731559122E-2</v>
      </c>
      <c r="EB115" s="156">
        <f t="shared" si="207"/>
        <v>3.7216179269261324E-2</v>
      </c>
      <c r="EC115" s="156">
        <f t="shared" si="208"/>
        <v>-1.269374568680348E-2</v>
      </c>
      <c r="ED115" s="156">
        <f t="shared" si="209"/>
        <v>-9.6418571006424536E-2</v>
      </c>
      <c r="EE115" s="156">
        <f t="shared" si="210"/>
        <v>9.6418571006424536E-2</v>
      </c>
      <c r="EF115" s="156">
        <f t="shared" si="211"/>
        <v>1.2693745686803464E-2</v>
      </c>
      <c r="EG115" s="156">
        <f t="shared" si="212"/>
        <v>-3.7216179269261226E-2</v>
      </c>
      <c r="EH115" s="156">
        <f t="shared" si="213"/>
        <v>8.984780473155915E-2</v>
      </c>
      <c r="EI115" s="156">
        <f t="shared" si="214"/>
        <v>-7.7154059044755627E-2</v>
      </c>
      <c r="EJ115" s="156">
        <f t="shared" si="215"/>
        <v>-5.9202391737163254E-2</v>
      </c>
      <c r="EK115" s="156">
        <f t="shared" si="216"/>
        <v>7.7154059044755613E-2</v>
      </c>
      <c r="EL115" s="156">
        <f t="shared" si="217"/>
        <v>-5.9202391737163268E-2</v>
      </c>
      <c r="EM115" s="156">
        <f t="shared" si="218"/>
        <v>3.7216179269261254E-2</v>
      </c>
      <c r="EN115" s="156">
        <f t="shared" si="219"/>
        <v>8.984780473155915E-2</v>
      </c>
      <c r="EO115" s="156">
        <f t="shared" si="220"/>
        <v>-9.6418571006424536E-2</v>
      </c>
      <c r="EP115" s="156">
        <f t="shared" si="221"/>
        <v>1.2693745686803577E-2</v>
      </c>
      <c r="EQ115" s="156">
        <f t="shared" si="222"/>
        <v>1.2693745686803582E-2</v>
      </c>
      <c r="ER115" s="156">
        <f t="shared" si="223"/>
        <v>-9.6418571006424536E-2</v>
      </c>
      <c r="ES115" s="156">
        <f t="shared" si="224"/>
        <v>-5.9202391737163268E-2</v>
      </c>
      <c r="ET115" s="156">
        <f t="shared" si="225"/>
        <v>7.7154059044755613E-2</v>
      </c>
      <c r="EU115" s="156">
        <f t="shared" si="226"/>
        <v>-5.9202391737163317E-2</v>
      </c>
      <c r="EV115" s="156">
        <f t="shared" si="227"/>
        <v>-7.7154059044755585E-2</v>
      </c>
      <c r="EW115" s="156">
        <f t="shared" si="228"/>
        <v>8.9847804731559122E-2</v>
      </c>
      <c r="EX115" s="156">
        <f t="shared" si="229"/>
        <v>-3.721617926926131E-2</v>
      </c>
      <c r="EY115" s="156">
        <f t="shared" si="230"/>
        <v>1.2693745686803292E-2</v>
      </c>
      <c r="EZ115" s="156">
        <f t="shared" si="231"/>
        <v>9.6418571006424564E-2</v>
      </c>
    </row>
    <row r="116" spans="15:156" ht="20.100000000000001" customHeight="1" x14ac:dyDescent="0.2">
      <c r="O116" s="158">
        <v>106</v>
      </c>
      <c r="P116" s="158">
        <f t="shared" si="232"/>
        <v>-2.2165681500327987</v>
      </c>
      <c r="Q116" s="147">
        <f t="shared" si="233"/>
        <v>0.92502450355699462</v>
      </c>
      <c r="R116" s="147">
        <f t="shared" si="137"/>
        <v>259.77146903137623</v>
      </c>
      <c r="S116" s="147">
        <f t="shared" si="138"/>
        <v>225.88823394032715</v>
      </c>
      <c r="T116" s="147">
        <f t="shared" si="139"/>
        <v>282.36029242540894</v>
      </c>
      <c r="U116" s="147">
        <f t="shared" si="140"/>
        <v>1</v>
      </c>
      <c r="V116" s="147">
        <f t="shared" si="141"/>
        <v>0</v>
      </c>
      <c r="W116" s="147">
        <f t="shared" si="142"/>
        <v>5.5433339364380739E-2</v>
      </c>
      <c r="X116" s="147">
        <f t="shared" si="143"/>
        <v>6.3748340269037848E-2</v>
      </c>
      <c r="Y116" s="147">
        <f t="shared" si="144"/>
        <v>5.099867221523028E-2</v>
      </c>
      <c r="Z116" s="147">
        <f t="shared" si="145"/>
        <v>12.044816900527181</v>
      </c>
      <c r="AA116" s="147">
        <f t="shared" si="146"/>
        <v>12.044816900527181</v>
      </c>
      <c r="AB116" s="147">
        <f t="shared" si="147"/>
        <v>11.85521441785415</v>
      </c>
      <c r="AC116" s="147">
        <f t="shared" si="148"/>
        <v>11.267670826604993</v>
      </c>
      <c r="AD116" s="147">
        <f t="shared" si="149"/>
        <v>159.56349773501671</v>
      </c>
      <c r="AE116" s="147">
        <f t="shared" si="150"/>
        <v>209.58580838151639</v>
      </c>
      <c r="AF116" s="147">
        <f t="shared" si="151"/>
        <v>3.3104290211388694</v>
      </c>
      <c r="AG116" s="147">
        <f t="shared" si="152"/>
        <v>3.7787512133588486</v>
      </c>
      <c r="AH116" s="147">
        <f t="shared" si="153"/>
        <v>2.8731812555757044</v>
      </c>
      <c r="AI116" s="147">
        <f t="shared" si="154"/>
        <v>15.35524592166605</v>
      </c>
      <c r="AJ116" s="147">
        <f t="shared" si="155"/>
        <v>16.155245921666051</v>
      </c>
      <c r="AK116" s="147">
        <f t="shared" si="156"/>
        <v>16.433965631212999</v>
      </c>
      <c r="AL116" s="147">
        <f t="shared" si="157"/>
        <v>14.940852082180697</v>
      </c>
      <c r="AM116" s="147">
        <f t="shared" si="234"/>
        <v>61.89939817993637</v>
      </c>
      <c r="AN116" s="147">
        <f t="shared" si="266"/>
        <v>60.84958569590178</v>
      </c>
      <c r="AO116" s="147">
        <f t="shared" si="267"/>
        <v>66.930586990594492</v>
      </c>
      <c r="AP116" s="147">
        <f t="shared" si="158"/>
        <v>6.4115400580757695</v>
      </c>
      <c r="AQ116" s="147">
        <f t="shared" si="159"/>
        <v>0.3423265894337954</v>
      </c>
      <c r="AR116" s="147">
        <f t="shared" si="160"/>
        <v>0.33978704137421983</v>
      </c>
      <c r="AS116" s="147">
        <f t="shared" si="161"/>
        <v>0.32294721954457212</v>
      </c>
      <c r="AT116" s="147">
        <f t="shared" si="162"/>
        <v>3.8485077828615266E-2</v>
      </c>
      <c r="AU116" s="147">
        <f t="shared" si="163"/>
        <v>0.12654363269072713</v>
      </c>
      <c r="AV116" s="147">
        <f t="shared" si="164"/>
        <v>0.12255861767062734</v>
      </c>
      <c r="AW116" s="147">
        <f t="shared" si="165"/>
        <v>0.12177561673089056</v>
      </c>
      <c r="AX116" s="147">
        <f t="shared" si="235"/>
        <v>3.5073680767969947E-2</v>
      </c>
      <c r="AY116" s="147">
        <f t="shared" si="236"/>
        <v>3.9064542414455443E-2</v>
      </c>
      <c r="AZ116" s="147">
        <f t="shared" si="237"/>
        <v>3.1051973897874445E-2</v>
      </c>
      <c r="BA116" s="147">
        <f t="shared" si="238"/>
        <v>9.406956748295571E-2</v>
      </c>
      <c r="BB116" s="147">
        <f t="shared" si="239"/>
        <v>0.16662098748089416</v>
      </c>
      <c r="BC116" s="147">
        <f t="shared" si="166"/>
        <v>1.3529396113345468E-2</v>
      </c>
      <c r="BD116" s="147">
        <f t="shared" si="167"/>
        <v>1.1764692272474319E-2</v>
      </c>
      <c r="BE116" s="147">
        <f t="shared" si="168"/>
        <v>1.47058653405929E-2</v>
      </c>
      <c r="BF116" s="147">
        <f t="shared" si="169"/>
        <v>0</v>
      </c>
      <c r="BG116" s="147">
        <f t="shared" si="170"/>
        <v>0</v>
      </c>
      <c r="BH116" s="147">
        <f t="shared" si="171"/>
        <v>0</v>
      </c>
      <c r="BI116" s="147">
        <f t="shared" si="240"/>
        <v>4.8603076881315418E-2</v>
      </c>
      <c r="BJ116" s="147">
        <f t="shared" si="241"/>
        <v>5.0829234686929764E-2</v>
      </c>
      <c r="BK116" s="147">
        <f t="shared" si="242"/>
        <v>4.5757839238467345E-2</v>
      </c>
      <c r="BL116" s="147">
        <f t="shared" si="172"/>
        <v>12.625692680904226</v>
      </c>
      <c r="BM116" s="147">
        <f t="shared" si="173"/>
        <v>11.481726055968982</v>
      </c>
      <c r="BN116" s="147">
        <f t="shared" si="174"/>
        <v>12.920196868128491</v>
      </c>
      <c r="BO116" s="150">
        <f t="shared" si="243"/>
        <v>2.3622590823310571E-3</v>
      </c>
      <c r="BP116" s="150">
        <f t="shared" si="243"/>
        <v>2.5836110988589839E-3</v>
      </c>
      <c r="BQ116" s="150">
        <f t="shared" si="243"/>
        <v>2.0937798517734218E-3</v>
      </c>
      <c r="BR116" s="147">
        <f t="shared" si="175"/>
        <v>0</v>
      </c>
      <c r="BS116" s="147">
        <f t="shared" si="176"/>
        <v>0</v>
      </c>
      <c r="BT116" s="147">
        <f t="shared" si="177"/>
        <v>0</v>
      </c>
      <c r="BU116" s="147">
        <f t="shared" si="178"/>
        <v>0.46533837234248249</v>
      </c>
      <c r="BV116" s="147">
        <f t="shared" si="179"/>
        <v>0.15511279078082751</v>
      </c>
      <c r="BW116" s="147">
        <f t="shared" si="180"/>
        <v>2.5</v>
      </c>
      <c r="CA116" s="150">
        <f t="shared" si="181"/>
        <v>0</v>
      </c>
      <c r="CB116" s="150">
        <f t="shared" si="244"/>
        <v>0</v>
      </c>
      <c r="CC116" s="150">
        <f t="shared" si="245"/>
        <v>0</v>
      </c>
      <c r="CD116" s="150">
        <f t="shared" si="246"/>
        <v>0</v>
      </c>
      <c r="CE116" s="150">
        <f t="shared" si="182"/>
        <v>0</v>
      </c>
      <c r="CI116" s="152">
        <f t="shared" si="183"/>
        <v>0.45960609236174271</v>
      </c>
      <c r="CJ116" s="152">
        <f t="shared" si="184"/>
        <v>0.45960609236174271</v>
      </c>
      <c r="CK116" s="152">
        <f t="shared" si="185"/>
        <v>0.45960609236174271</v>
      </c>
      <c r="CL116" s="152">
        <f t="shared" si="186"/>
        <v>0.45960609236174271</v>
      </c>
      <c r="CM116" s="152">
        <f t="shared" si="187"/>
        <v>0.45960609236174271</v>
      </c>
      <c r="CN116" s="152">
        <f t="shared" si="188"/>
        <v>0.45960609236174271</v>
      </c>
      <c r="CO116" s="152">
        <f t="shared" si="189"/>
        <v>0.45960609236174271</v>
      </c>
      <c r="CP116" s="152">
        <f t="shared" si="190"/>
        <v>0.45960609236174271</v>
      </c>
      <c r="CQ116" s="152">
        <f t="shared" si="191"/>
        <v>0.42831702837620306</v>
      </c>
      <c r="CR116" s="152">
        <f t="shared" si="192"/>
        <v>0.36747058695977564</v>
      </c>
      <c r="CS116" s="152">
        <f t="shared" si="193"/>
        <v>0.30662414554334827</v>
      </c>
      <c r="CT116" s="152">
        <f t="shared" si="194"/>
        <v>0.24577770412692088</v>
      </c>
      <c r="CU116" s="152">
        <f t="shared" si="195"/>
        <v>0.18493126271049357</v>
      </c>
      <c r="CV116" s="152">
        <f t="shared" si="196"/>
        <v>0.14938051080008766</v>
      </c>
      <c r="CW116" s="152">
        <f t="shared" si="197"/>
        <v>0.14938051080008766</v>
      </c>
      <c r="CX116" s="152">
        <f t="shared" si="198"/>
        <v>0.14938051080008766</v>
      </c>
      <c r="CY116" s="152">
        <f t="shared" si="199"/>
        <v>0.14938051080008766</v>
      </c>
      <c r="CZ116" s="152">
        <f t="shared" si="200"/>
        <v>0.14938051080008766</v>
      </c>
      <c r="DA116" s="152">
        <f t="shared" si="201"/>
        <v>0.14938051080008766</v>
      </c>
      <c r="DC116" s="154">
        <f t="shared" si="247"/>
        <v>0.17111371765537067</v>
      </c>
      <c r="DD116" s="154">
        <f t="shared" si="248"/>
        <v>0.17111371765537067</v>
      </c>
      <c r="DE116" s="154">
        <f t="shared" si="249"/>
        <v>0.17111371765537067</v>
      </c>
      <c r="DF116" s="154">
        <f t="shared" si="250"/>
        <v>0.17111371765537067</v>
      </c>
      <c r="DG116" s="154">
        <f t="shared" si="251"/>
        <v>0.17111371765537067</v>
      </c>
      <c r="DH116" s="154">
        <f t="shared" si="252"/>
        <v>0.17111371765537067</v>
      </c>
      <c r="DI116" s="154">
        <f t="shared" si="253"/>
        <v>-2.3966040646715218E-10</v>
      </c>
      <c r="DJ116" s="154">
        <f t="shared" si="254"/>
        <v>-2.3966040646715218E-10</v>
      </c>
      <c r="DK116" s="154">
        <f t="shared" si="255"/>
        <v>-2.5625047194871054E-10</v>
      </c>
      <c r="DL116" s="154">
        <f t="shared" si="256"/>
        <v>-2.9611162726732183E-10</v>
      </c>
      <c r="DM116" s="154">
        <f t="shared" si="257"/>
        <v>-3.5065845864498347E-10</v>
      </c>
      <c r="DN116" s="154">
        <f t="shared" si="258"/>
        <v>-4.2983931670178192E-10</v>
      </c>
      <c r="DO116" s="154">
        <f t="shared" si="259"/>
        <v>-5.5520894516930334E-10</v>
      </c>
      <c r="DP116" s="154">
        <f t="shared" si="260"/>
        <v>-6.6925853476333506E-10</v>
      </c>
      <c r="DQ116" s="154">
        <f t="shared" si="261"/>
        <v>-6.6925853476333506E-10</v>
      </c>
      <c r="DR116" s="154">
        <f t="shared" si="262"/>
        <v>-6.6925853476333506E-10</v>
      </c>
      <c r="DS116" s="154">
        <f t="shared" si="263"/>
        <v>-6.6925853476333506E-10</v>
      </c>
      <c r="DT116" s="154">
        <f t="shared" si="264"/>
        <v>-6.6925853476333506E-10</v>
      </c>
      <c r="DU116" s="154">
        <f t="shared" si="265"/>
        <v>-6.6925853476333506E-10</v>
      </c>
      <c r="DW116" s="155">
        <f t="shared" si="202"/>
        <v>-9.0749762487869465E-2</v>
      </c>
      <c r="DX116" s="155">
        <f t="shared" si="203"/>
        <v>3.4835570007099206E-2</v>
      </c>
      <c r="DY116" s="155">
        <f t="shared" si="204"/>
        <v>5.8500123677179251E-2</v>
      </c>
      <c r="DZ116" s="155">
        <f t="shared" si="205"/>
        <v>7.7632286189954242E-2</v>
      </c>
      <c r="EA116" s="156">
        <f t="shared" si="206"/>
        <v>-9.0749762487869465E-2</v>
      </c>
      <c r="EB116" s="156">
        <f t="shared" si="207"/>
        <v>3.4835570007099206E-2</v>
      </c>
      <c r="EC116" s="156">
        <f t="shared" si="208"/>
        <v>-8.4720745308252219E-3</v>
      </c>
      <c r="ED116" s="156">
        <f t="shared" si="209"/>
        <v>-9.6836255000223817E-2</v>
      </c>
      <c r="EE116" s="156">
        <f t="shared" si="210"/>
        <v>9.5420202931791862E-2</v>
      </c>
      <c r="EF116" s="156">
        <f t="shared" si="211"/>
        <v>1.8547808543865466E-2</v>
      </c>
      <c r="EG116" s="156">
        <f t="shared" si="212"/>
        <v>-4.4130670324455862E-2</v>
      </c>
      <c r="EH116" s="156">
        <f t="shared" si="213"/>
        <v>8.6611317193761805E-2</v>
      </c>
      <c r="EI116" s="156">
        <f t="shared" si="214"/>
        <v>-7.1092080374462449E-2</v>
      </c>
      <c r="EJ116" s="156">
        <f t="shared" si="215"/>
        <v>-6.629443745409716E-2</v>
      </c>
      <c r="EK116" s="156">
        <f t="shared" si="216"/>
        <v>8.3321936432348725E-2</v>
      </c>
      <c r="EL116" s="156">
        <f t="shared" si="217"/>
        <v>-5.0064870303316161E-2</v>
      </c>
      <c r="EM116" s="156">
        <f t="shared" si="218"/>
        <v>2.5158803894933024E-2</v>
      </c>
      <c r="EN116" s="156">
        <f t="shared" si="219"/>
        <v>9.3893934393551398E-2</v>
      </c>
      <c r="EO116" s="156">
        <f t="shared" si="220"/>
        <v>-9.7191348794584215E-2</v>
      </c>
      <c r="EP116" s="156">
        <f t="shared" si="221"/>
        <v>-1.6964813036702729E-3</v>
      </c>
      <c r="EQ116" s="156">
        <f t="shared" si="222"/>
        <v>2.8420328885120662E-2</v>
      </c>
      <c r="ER116" s="156">
        <f t="shared" si="223"/>
        <v>-9.2958707152078046E-2</v>
      </c>
      <c r="ES116" s="156">
        <f t="shared" si="224"/>
        <v>-7.3362415501265044E-2</v>
      </c>
      <c r="ET116" s="156">
        <f t="shared" si="225"/>
        <v>6.3772974849413883E-2</v>
      </c>
      <c r="EU116" s="156">
        <f t="shared" si="226"/>
        <v>-4.1081095733662254E-2</v>
      </c>
      <c r="EV116" s="156">
        <f t="shared" si="227"/>
        <v>-8.8098694102954261E-2</v>
      </c>
      <c r="EW116" s="156">
        <f t="shared" si="228"/>
        <v>9.6009384705448633E-2</v>
      </c>
      <c r="EX116" s="156">
        <f t="shared" si="229"/>
        <v>-1.520639266247577E-2</v>
      </c>
      <c r="EY116" s="156">
        <f t="shared" si="230"/>
        <v>-1.1846450133991306E-2</v>
      </c>
      <c r="EZ116" s="156">
        <f t="shared" si="231"/>
        <v>9.6481593832953891E-2</v>
      </c>
    </row>
    <row r="117" spans="15:156" ht="20.100000000000001" customHeight="1" x14ac:dyDescent="0.2">
      <c r="O117" s="158">
        <v>107</v>
      </c>
      <c r="P117" s="158">
        <f t="shared" si="232"/>
        <v>-2.2078415037728267</v>
      </c>
      <c r="Q117" s="147">
        <f t="shared" si="233"/>
        <v>0.93375114981696627</v>
      </c>
      <c r="R117" s="147">
        <f t="shared" si="137"/>
        <v>261.46981313305133</v>
      </c>
      <c r="S117" s="147">
        <f t="shared" si="138"/>
        <v>227.36505489830549</v>
      </c>
      <c r="T117" s="147">
        <f t="shared" si="139"/>
        <v>284.20631862288184</v>
      </c>
      <c r="U117" s="147">
        <f t="shared" si="140"/>
        <v>1</v>
      </c>
      <c r="V117" s="147">
        <f t="shared" si="141"/>
        <v>0</v>
      </c>
      <c r="W117" s="147">
        <f t="shared" si="142"/>
        <v>5.5073279119499836E-2</v>
      </c>
      <c r="X117" s="147">
        <f t="shared" si="143"/>
        <v>6.3334270987424821E-2</v>
      </c>
      <c r="Y117" s="147">
        <f t="shared" si="144"/>
        <v>5.0667416789939856E-2</v>
      </c>
      <c r="Z117" s="147">
        <f t="shared" si="145"/>
        <v>12.144922504457059</v>
      </c>
      <c r="AA117" s="147">
        <f t="shared" si="146"/>
        <v>12.144922504457059</v>
      </c>
      <c r="AB117" s="147">
        <f t="shared" si="147"/>
        <v>11.955462487718435</v>
      </c>
      <c r="AC117" s="147">
        <f t="shared" si="148"/>
        <v>11.362950609190129</v>
      </c>
      <c r="AD117" s="147">
        <f t="shared" si="149"/>
        <v>161.1657924966276</v>
      </c>
      <c r="AE117" s="147">
        <f t="shared" si="150"/>
        <v>211.63738101018967</v>
      </c>
      <c r="AF117" s="147">
        <f t="shared" si="151"/>
        <v>3.3167378155300118</v>
      </c>
      <c r="AG117" s="147">
        <f t="shared" si="152"/>
        <v>3.7859525048857572</v>
      </c>
      <c r="AH117" s="147">
        <f t="shared" si="153"/>
        <v>2.878656772396686</v>
      </c>
      <c r="AI117" s="147">
        <f t="shared" si="154"/>
        <v>15.46166031998707</v>
      </c>
      <c r="AJ117" s="147">
        <f t="shared" si="155"/>
        <v>16.261660319987069</v>
      </c>
      <c r="AK117" s="147">
        <f t="shared" si="156"/>
        <v>16.541414992604192</v>
      </c>
      <c r="AL117" s="147">
        <f t="shared" si="157"/>
        <v>15.041607381586816</v>
      </c>
      <c r="AM117" s="147">
        <f t="shared" si="234"/>
        <v>61.494335776458719</v>
      </c>
      <c r="AN117" s="147">
        <f t="shared" si="266"/>
        <v>60.454320289232122</v>
      </c>
      <c r="AO117" s="147">
        <f t="shared" si="267"/>
        <v>66.48225649235799</v>
      </c>
      <c r="AP117" s="147">
        <f t="shared" si="158"/>
        <v>6.4768309490136611</v>
      </c>
      <c r="AQ117" s="147">
        <f t="shared" si="159"/>
        <v>0.34522131395284583</v>
      </c>
      <c r="AR117" s="147">
        <f t="shared" si="160"/>
        <v>0.34266029139417414</v>
      </c>
      <c r="AS117" s="147">
        <f t="shared" si="161"/>
        <v>0.32567807149598221</v>
      </c>
      <c r="AT117" s="147">
        <f t="shared" si="162"/>
        <v>3.9138691766113454E-2</v>
      </c>
      <c r="AU117" s="147">
        <f t="shared" si="163"/>
        <v>0.12785064453034106</v>
      </c>
      <c r="AV117" s="147">
        <f t="shared" si="164"/>
        <v>0.12383046586232845</v>
      </c>
      <c r="AW117" s="147">
        <f t="shared" si="165"/>
        <v>0.12301424097888505</v>
      </c>
      <c r="AX117" s="147">
        <f t="shared" si="235"/>
        <v>3.5205771249170716E-2</v>
      </c>
      <c r="AY117" s="147">
        <f t="shared" si="236"/>
        <v>3.921356150935966E-2</v>
      </c>
      <c r="AZ117" s="147">
        <f t="shared" si="237"/>
        <v>3.1164069183213114E-2</v>
      </c>
      <c r="BA117" s="147">
        <f t="shared" si="238"/>
        <v>9.464646643659605E-2</v>
      </c>
      <c r="BB117" s="147">
        <f t="shared" si="239"/>
        <v>0.16818993950589203</v>
      </c>
      <c r="BC117" s="147">
        <f t="shared" si="166"/>
        <v>1.3372203733055857E-2</v>
      </c>
      <c r="BD117" s="147">
        <f t="shared" si="167"/>
        <v>1.1628003246135526E-2</v>
      </c>
      <c r="BE117" s="147">
        <f t="shared" si="168"/>
        <v>1.4535004057669408E-2</v>
      </c>
      <c r="BF117" s="147">
        <f t="shared" si="169"/>
        <v>0</v>
      </c>
      <c r="BG117" s="147">
        <f t="shared" si="170"/>
        <v>0</v>
      </c>
      <c r="BH117" s="147">
        <f t="shared" si="171"/>
        <v>0</v>
      </c>
      <c r="BI117" s="147">
        <f t="shared" si="240"/>
        <v>4.8577974982226574E-2</v>
      </c>
      <c r="BJ117" s="147">
        <f t="shared" si="241"/>
        <v>5.0841564755495186E-2</v>
      </c>
      <c r="BK117" s="147">
        <f t="shared" si="242"/>
        <v>4.5699073240882522E-2</v>
      </c>
      <c r="BL117" s="147">
        <f t="shared" si="172"/>
        <v>12.701674040984825</v>
      </c>
      <c r="BM117" s="147">
        <f t="shared" si="173"/>
        <v>11.559595161748916</v>
      </c>
      <c r="BN117" s="147">
        <f t="shared" si="174"/>
        <v>12.987965370268672</v>
      </c>
      <c r="BO117" s="150">
        <f t="shared" si="243"/>
        <v>2.3598196533738307E-3</v>
      </c>
      <c r="BP117" s="150">
        <f t="shared" si="243"/>
        <v>2.5848647067872104E-3</v>
      </c>
      <c r="BQ117" s="150">
        <f t="shared" si="243"/>
        <v>2.0884052950755449E-3</v>
      </c>
      <c r="BR117" s="147">
        <f t="shared" si="175"/>
        <v>0</v>
      </c>
      <c r="BS117" s="147">
        <f t="shared" si="176"/>
        <v>0</v>
      </c>
      <c r="BT117" s="147">
        <f t="shared" si="177"/>
        <v>0</v>
      </c>
      <c r="BU117" s="147">
        <f t="shared" si="178"/>
        <v>0.46838067980949499</v>
      </c>
      <c r="BV117" s="147">
        <f t="shared" si="179"/>
        <v>0.15612689326983167</v>
      </c>
      <c r="BW117" s="147">
        <f t="shared" si="180"/>
        <v>2.5</v>
      </c>
      <c r="CA117" s="150">
        <f t="shared" si="181"/>
        <v>0</v>
      </c>
      <c r="CB117" s="150">
        <f t="shared" si="244"/>
        <v>0</v>
      </c>
      <c r="CC117" s="150">
        <f t="shared" si="245"/>
        <v>0</v>
      </c>
      <c r="CD117" s="150">
        <f t="shared" si="246"/>
        <v>0</v>
      </c>
      <c r="CE117" s="150">
        <f t="shared" si="182"/>
        <v>0</v>
      </c>
      <c r="CI117" s="152">
        <f t="shared" si="183"/>
        <v>0.46264839982875516</v>
      </c>
      <c r="CJ117" s="152">
        <f t="shared" si="184"/>
        <v>0.46264839982875516</v>
      </c>
      <c r="CK117" s="152">
        <f t="shared" si="185"/>
        <v>0.46264839982875516</v>
      </c>
      <c r="CL117" s="152">
        <f t="shared" si="186"/>
        <v>0.46264839982875516</v>
      </c>
      <c r="CM117" s="152">
        <f t="shared" si="187"/>
        <v>0.46264839982875516</v>
      </c>
      <c r="CN117" s="152">
        <f t="shared" si="188"/>
        <v>0.46264839982875516</v>
      </c>
      <c r="CO117" s="152">
        <f t="shared" si="189"/>
        <v>0.46264839982875516</v>
      </c>
      <c r="CP117" s="152">
        <f t="shared" si="190"/>
        <v>0.46264839982875516</v>
      </c>
      <c r="CQ117" s="152">
        <f t="shared" si="191"/>
        <v>0.43115477297314769</v>
      </c>
      <c r="CR117" s="152">
        <f t="shared" si="192"/>
        <v>0.36991052730487994</v>
      </c>
      <c r="CS117" s="152">
        <f t="shared" si="193"/>
        <v>0.30866628163661219</v>
      </c>
      <c r="CT117" s="152">
        <f t="shared" si="194"/>
        <v>0.24742203596834436</v>
      </c>
      <c r="CU117" s="152">
        <f t="shared" si="195"/>
        <v>0.18617779030007661</v>
      </c>
      <c r="CV117" s="152">
        <f t="shared" si="196"/>
        <v>0.15039461328909182</v>
      </c>
      <c r="CW117" s="152">
        <f t="shared" si="197"/>
        <v>0.15039461328909182</v>
      </c>
      <c r="CX117" s="152">
        <f t="shared" si="198"/>
        <v>0.15039461328909182</v>
      </c>
      <c r="CY117" s="152">
        <f t="shared" si="199"/>
        <v>0.15039461328909182</v>
      </c>
      <c r="CZ117" s="152">
        <f t="shared" si="200"/>
        <v>0.15039461328909182</v>
      </c>
      <c r="DA117" s="152">
        <f t="shared" si="201"/>
        <v>0.15039461328909182</v>
      </c>
      <c r="DC117" s="154">
        <f t="shared" si="247"/>
        <v>0.17253614244306892</v>
      </c>
      <c r="DD117" s="154">
        <f t="shared" si="248"/>
        <v>0.17253614244306892</v>
      </c>
      <c r="DE117" s="154">
        <f t="shared" si="249"/>
        <v>0.17253614244306892</v>
      </c>
      <c r="DF117" s="154">
        <f t="shared" si="250"/>
        <v>0.17253614244306892</v>
      </c>
      <c r="DG117" s="154">
        <f t="shared" si="251"/>
        <v>0.17253614244306892</v>
      </c>
      <c r="DH117" s="154">
        <f t="shared" si="252"/>
        <v>0.17253614244306892</v>
      </c>
      <c r="DI117" s="154">
        <f t="shared" si="253"/>
        <v>-2.3848428555839008E-10</v>
      </c>
      <c r="DJ117" s="154">
        <f t="shared" si="254"/>
        <v>-2.3848428555839008E-10</v>
      </c>
      <c r="DK117" s="154">
        <f t="shared" si="255"/>
        <v>-2.549962763241849E-10</v>
      </c>
      <c r="DL117" s="154">
        <f t="shared" si="256"/>
        <v>-2.9467160895490156E-10</v>
      </c>
      <c r="DM117" s="154">
        <f t="shared" si="257"/>
        <v>-3.4896820408202422E-10</v>
      </c>
      <c r="DN117" s="154">
        <f t="shared" si="258"/>
        <v>-4.277941393884962E-10</v>
      </c>
      <c r="DO117" s="154">
        <f t="shared" si="259"/>
        <v>-5.5262196921598125E-10</v>
      </c>
      <c r="DP117" s="154">
        <f t="shared" si="260"/>
        <v>-6.6620015456264025E-10</v>
      </c>
      <c r="DQ117" s="154">
        <f t="shared" si="261"/>
        <v>-6.6620015456264025E-10</v>
      </c>
      <c r="DR117" s="154">
        <f t="shared" si="262"/>
        <v>-6.6620015456264025E-10</v>
      </c>
      <c r="DS117" s="154">
        <f t="shared" si="263"/>
        <v>-6.6620015456264025E-10</v>
      </c>
      <c r="DT117" s="154">
        <f t="shared" si="264"/>
        <v>-6.6620015456264025E-10</v>
      </c>
      <c r="DU117" s="154">
        <f t="shared" si="265"/>
        <v>-6.6620015456264025E-10</v>
      </c>
      <c r="DW117" s="155">
        <f t="shared" si="202"/>
        <v>-9.1583229542969186E-2</v>
      </c>
      <c r="DX117" s="155">
        <f t="shared" si="203"/>
        <v>3.2431322513507513E-2</v>
      </c>
      <c r="DY117" s="155">
        <f t="shared" si="204"/>
        <v>5.779057290732989E-2</v>
      </c>
      <c r="DZ117" s="155">
        <f t="shared" si="205"/>
        <v>7.809947692870875E-2</v>
      </c>
      <c r="EA117" s="156">
        <f t="shared" si="206"/>
        <v>-9.1583229542969186E-2</v>
      </c>
      <c r="EB117" s="156">
        <f t="shared" si="207"/>
        <v>3.2431322513507513E-2</v>
      </c>
      <c r="EC117" s="156">
        <f t="shared" si="208"/>
        <v>-4.2378830163466242E-3</v>
      </c>
      <c r="ED117" s="156">
        <f t="shared" si="209"/>
        <v>-9.7063479028082877E-2</v>
      </c>
      <c r="EE117" s="156">
        <f t="shared" si="210"/>
        <v>9.4061303706778815E-2</v>
      </c>
      <c r="EF117" s="156">
        <f t="shared" si="211"/>
        <v>2.4325907146012925E-2</v>
      </c>
      <c r="EG117" s="156">
        <f t="shared" si="212"/>
        <v>-5.0763844410041371E-2</v>
      </c>
      <c r="EH117" s="156">
        <f t="shared" si="213"/>
        <v>8.2839065145669244E-2</v>
      </c>
      <c r="EI117" s="156">
        <f t="shared" si="214"/>
        <v>-6.4377480249891594E-2</v>
      </c>
      <c r="EJ117" s="156">
        <f t="shared" si="215"/>
        <v>-7.2765504534567343E-2</v>
      </c>
      <c r="EK117" s="156">
        <f t="shared" si="216"/>
        <v>8.840815170287164E-2</v>
      </c>
      <c r="EL117" s="156">
        <f t="shared" si="217"/>
        <v>-4.0289915934106364E-2</v>
      </c>
      <c r="EM117" s="156">
        <f t="shared" si="218"/>
        <v>1.2681396200381877E-2</v>
      </c>
      <c r="EN117" s="156">
        <f t="shared" si="219"/>
        <v>9.6324767344148132E-2</v>
      </c>
      <c r="EO117" s="156">
        <f t="shared" si="220"/>
        <v>-9.5823514553611794E-2</v>
      </c>
      <c r="EP117" s="156">
        <f t="shared" si="221"/>
        <v>-1.603535693675294E-2</v>
      </c>
      <c r="EQ117" s="156">
        <f t="shared" si="222"/>
        <v>4.3350772404745164E-2</v>
      </c>
      <c r="ER117" s="156">
        <f t="shared" si="223"/>
        <v>-8.6948198057276077E-2</v>
      </c>
      <c r="ES117" s="156">
        <f t="shared" si="224"/>
        <v>-8.4560234446013793E-2</v>
      </c>
      <c r="ET117" s="156">
        <f t="shared" si="225"/>
        <v>4.7841878766730135E-2</v>
      </c>
      <c r="EU117" s="156">
        <f t="shared" si="226"/>
        <v>-2.1028396302095881E-2</v>
      </c>
      <c r="EV117" s="156">
        <f t="shared" si="227"/>
        <v>-9.4852966018239643E-2</v>
      </c>
      <c r="EW117" s="156">
        <f t="shared" si="228"/>
        <v>9.6856450594871801E-2</v>
      </c>
      <c r="EX117" s="156">
        <f t="shared" si="229"/>
        <v>7.6227679787908512E-3</v>
      </c>
      <c r="EY117" s="156">
        <f t="shared" si="230"/>
        <v>-3.5607774845536566E-2</v>
      </c>
      <c r="EZ117" s="156">
        <f t="shared" si="231"/>
        <v>9.0395602680909737E-2</v>
      </c>
    </row>
    <row r="118" spans="15:156" ht="20.100000000000001" customHeight="1" x14ac:dyDescent="0.2">
      <c r="O118" s="158">
        <v>108</v>
      </c>
      <c r="P118" s="158">
        <f t="shared" si="232"/>
        <v>-2.1991148575128552</v>
      </c>
      <c r="Q118" s="147">
        <f t="shared" si="233"/>
        <v>0.94247779607693793</v>
      </c>
      <c r="R118" s="147">
        <f t="shared" si="137"/>
        <v>263.1482452961348</v>
      </c>
      <c r="S118" s="147">
        <f t="shared" si="138"/>
        <v>228.82456112707374</v>
      </c>
      <c r="T118" s="147">
        <f t="shared" si="139"/>
        <v>286.03070140884216</v>
      </c>
      <c r="U118" s="147">
        <f t="shared" si="140"/>
        <v>1</v>
      </c>
      <c r="V118" s="147">
        <f t="shared" si="141"/>
        <v>0</v>
      </c>
      <c r="W118" s="147">
        <f t="shared" si="142"/>
        <v>5.4722006539678458E-2</v>
      </c>
      <c r="X118" s="147">
        <f t="shared" si="143"/>
        <v>6.2930307520630224E-2</v>
      </c>
      <c r="Y118" s="147">
        <f t="shared" si="144"/>
        <v>5.0344246016504189E-2</v>
      </c>
      <c r="Z118" s="147">
        <f t="shared" si="145"/>
        <v>12.244118392366509</v>
      </c>
      <c r="AA118" s="147">
        <f t="shared" si="146"/>
        <v>12.244118392366509</v>
      </c>
      <c r="AB118" s="147">
        <f t="shared" si="147"/>
        <v>12.054825458735595</v>
      </c>
      <c r="AC118" s="147">
        <f t="shared" si="148"/>
        <v>11.457389158364634</v>
      </c>
      <c r="AD118" s="147">
        <f t="shared" si="149"/>
        <v>162.75492796053987</v>
      </c>
      <c r="AE118" s="147">
        <f t="shared" si="150"/>
        <v>213.67179364061349</v>
      </c>
      <c r="AF118" s="147">
        <f t="shared" si="151"/>
        <v>3.3229726435639364</v>
      </c>
      <c r="AG118" s="147">
        <f t="shared" si="152"/>
        <v>3.7930693661287664</v>
      </c>
      <c r="AH118" s="147">
        <f t="shared" si="153"/>
        <v>2.8840680924776847</v>
      </c>
      <c r="AI118" s="147">
        <f t="shared" si="154"/>
        <v>15.567091035930446</v>
      </c>
      <c r="AJ118" s="147">
        <f t="shared" si="155"/>
        <v>16.367091035930446</v>
      </c>
      <c r="AK118" s="147">
        <f t="shared" si="156"/>
        <v>16.647894824864363</v>
      </c>
      <c r="AL118" s="147">
        <f t="shared" si="157"/>
        <v>15.14145725084232</v>
      </c>
      <c r="AM118" s="147">
        <f t="shared" si="234"/>
        <v>61.098212126071395</v>
      </c>
      <c r="AN118" s="147">
        <f t="shared" si="266"/>
        <v>60.067654830835188</v>
      </c>
      <c r="AO118" s="147">
        <f t="shared" si="267"/>
        <v>66.043841318137979</v>
      </c>
      <c r="AP118" s="147">
        <f t="shared" si="158"/>
        <v>6.5415891836034614</v>
      </c>
      <c r="AQ118" s="147">
        <f t="shared" si="159"/>
        <v>0.3480904806996814</v>
      </c>
      <c r="AR118" s="147">
        <f t="shared" si="160"/>
        <v>0.34550817324211663</v>
      </c>
      <c r="AS118" s="147">
        <f t="shared" si="161"/>
        <v>0.32838481252019791</v>
      </c>
      <c r="AT118" s="147">
        <f t="shared" si="162"/>
        <v>3.9791965925701507E-2</v>
      </c>
      <c r="AU118" s="147">
        <f t="shared" si="163"/>
        <v>0.12914732045921931</v>
      </c>
      <c r="AV118" s="147">
        <f t="shared" si="164"/>
        <v>0.12509211393205066</v>
      </c>
      <c r="AW118" s="147">
        <f t="shared" si="165"/>
        <v>0.1242427501462755</v>
      </c>
      <c r="AX118" s="147">
        <f t="shared" si="235"/>
        <v>3.5336002662622976E-2</v>
      </c>
      <c r="AY118" s="147">
        <f t="shared" si="236"/>
        <v>3.9360426091665346E-2</v>
      </c>
      <c r="AZ118" s="147">
        <f t="shared" si="237"/>
        <v>3.1274537983821973E-2</v>
      </c>
      <c r="BA118" s="147">
        <f t="shared" si="238"/>
        <v>9.5216766440099326E-2</v>
      </c>
      <c r="BB118" s="147">
        <f t="shared" si="239"/>
        <v>0.16974558979537804</v>
      </c>
      <c r="BC118" s="147">
        <f t="shared" si="166"/>
        <v>1.3213993007679382E-2</v>
      </c>
      <c r="BD118" s="147">
        <f t="shared" si="167"/>
        <v>1.1490428702329896E-2</v>
      </c>
      <c r="BE118" s="147">
        <f t="shared" si="168"/>
        <v>1.4363035877912369E-2</v>
      </c>
      <c r="BF118" s="147">
        <f t="shared" si="169"/>
        <v>0</v>
      </c>
      <c r="BG118" s="147">
        <f t="shared" si="170"/>
        <v>0</v>
      </c>
      <c r="BH118" s="147">
        <f t="shared" si="171"/>
        <v>0</v>
      </c>
      <c r="BI118" s="147">
        <f t="shared" si="240"/>
        <v>4.8549995670302354E-2</v>
      </c>
      <c r="BJ118" s="147">
        <f t="shared" si="241"/>
        <v>5.0850854793995245E-2</v>
      </c>
      <c r="BK118" s="147">
        <f t="shared" si="242"/>
        <v>4.5637573861734344E-2</v>
      </c>
      <c r="BL118" s="147">
        <f t="shared" si="172"/>
        <v>12.775846169775006</v>
      </c>
      <c r="BM118" s="147">
        <f t="shared" si="173"/>
        <v>11.635924531172515</v>
      </c>
      <c r="BN118" s="147">
        <f t="shared" si="174"/>
        <v>13.053747262269717</v>
      </c>
      <c r="BO118" s="150">
        <f t="shared" si="243"/>
        <v>2.3571020795863772E-3</v>
      </c>
      <c r="BP118" s="150">
        <f t="shared" si="243"/>
        <v>2.5858094332799893E-3</v>
      </c>
      <c r="BQ118" s="150">
        <f t="shared" si="243"/>
        <v>2.0827881479852576E-3</v>
      </c>
      <c r="BR118" s="147">
        <f t="shared" si="175"/>
        <v>0</v>
      </c>
      <c r="BS118" s="147">
        <f t="shared" si="176"/>
        <v>0</v>
      </c>
      <c r="BT118" s="147">
        <f t="shared" si="177"/>
        <v>0</v>
      </c>
      <c r="BU118" s="147">
        <f t="shared" si="178"/>
        <v>0.47138731827433045</v>
      </c>
      <c r="BV118" s="147">
        <f t="shared" si="179"/>
        <v>0.15712910609144348</v>
      </c>
      <c r="BW118" s="147">
        <f t="shared" si="180"/>
        <v>2.5</v>
      </c>
      <c r="CA118" s="150">
        <f t="shared" si="181"/>
        <v>0</v>
      </c>
      <c r="CB118" s="150">
        <f t="shared" si="244"/>
        <v>0</v>
      </c>
      <c r="CC118" s="150">
        <f t="shared" si="245"/>
        <v>0</v>
      </c>
      <c r="CD118" s="150">
        <f t="shared" si="246"/>
        <v>0</v>
      </c>
      <c r="CE118" s="150">
        <f t="shared" si="182"/>
        <v>0</v>
      </c>
      <c r="CI118" s="152">
        <f t="shared" si="183"/>
        <v>0.46565503829359051</v>
      </c>
      <c r="CJ118" s="152">
        <f t="shared" si="184"/>
        <v>0.46565503829359051</v>
      </c>
      <c r="CK118" s="152">
        <f t="shared" si="185"/>
        <v>0.46565503829359051</v>
      </c>
      <c r="CL118" s="152">
        <f t="shared" si="186"/>
        <v>0.46565503829359051</v>
      </c>
      <c r="CM118" s="152">
        <f t="shared" si="187"/>
        <v>0.46565503829359051</v>
      </c>
      <c r="CN118" s="152">
        <f t="shared" si="188"/>
        <v>0.46565503829359051</v>
      </c>
      <c r="CO118" s="152">
        <f t="shared" si="189"/>
        <v>0.46565503829359051</v>
      </c>
      <c r="CP118" s="152">
        <f t="shared" si="190"/>
        <v>0.46565503829359051</v>
      </c>
      <c r="CQ118" s="152">
        <f t="shared" si="191"/>
        <v>0.43395924692953303</v>
      </c>
      <c r="CR118" s="152">
        <f t="shared" si="192"/>
        <v>0.37232186099584913</v>
      </c>
      <c r="CS118" s="152">
        <f t="shared" si="193"/>
        <v>0.31068447506216534</v>
      </c>
      <c r="CT118" s="152">
        <f t="shared" si="194"/>
        <v>0.24904708912848153</v>
      </c>
      <c r="CU118" s="152">
        <f t="shared" si="195"/>
        <v>0.18740970319479777</v>
      </c>
      <c r="CV118" s="152">
        <f t="shared" si="196"/>
        <v>0.1513968261107036</v>
      </c>
      <c r="CW118" s="152">
        <f t="shared" si="197"/>
        <v>0.1513968261107036</v>
      </c>
      <c r="CX118" s="152">
        <f t="shared" si="198"/>
        <v>0.1513968261107036</v>
      </c>
      <c r="CY118" s="152">
        <f t="shared" si="199"/>
        <v>0.1513968261107036</v>
      </c>
      <c r="CZ118" s="152">
        <f t="shared" si="200"/>
        <v>0.1513968261107036</v>
      </c>
      <c r="DA118" s="152">
        <f t="shared" si="201"/>
        <v>0.1513968261107036</v>
      </c>
      <c r="DC118" s="154">
        <f t="shared" si="247"/>
        <v>0.17394283717330272</v>
      </c>
      <c r="DD118" s="154">
        <f t="shared" si="248"/>
        <v>0.17394283717330272</v>
      </c>
      <c r="DE118" s="154">
        <f t="shared" si="249"/>
        <v>0.17394283717330272</v>
      </c>
      <c r="DF118" s="154">
        <f t="shared" si="250"/>
        <v>0.17394283717330272</v>
      </c>
      <c r="DG118" s="154">
        <f t="shared" si="251"/>
        <v>0.17394283717330272</v>
      </c>
      <c r="DH118" s="154">
        <f t="shared" si="252"/>
        <v>0.17394283717330272</v>
      </c>
      <c r="DI118" s="154">
        <f t="shared" si="253"/>
        <v>-2.373332424558128E-10</v>
      </c>
      <c r="DJ118" s="154">
        <f t="shared" si="254"/>
        <v>-2.373332424558128E-10</v>
      </c>
      <c r="DK118" s="154">
        <f t="shared" si="255"/>
        <v>-2.5376879146098747E-10</v>
      </c>
      <c r="DL118" s="154">
        <f t="shared" si="256"/>
        <v>-2.9326217118426562E-10</v>
      </c>
      <c r="DM118" s="154">
        <f t="shared" si="257"/>
        <v>-3.4731370323419762E-10</v>
      </c>
      <c r="DN118" s="154">
        <f t="shared" si="258"/>
        <v>-4.2579197589665034E-10</v>
      </c>
      <c r="DO118" s="154">
        <f t="shared" si="259"/>
        <v>-5.5008890621880203E-10</v>
      </c>
      <c r="DP118" s="154">
        <f t="shared" si="260"/>
        <v>-6.6320497796055373E-10</v>
      </c>
      <c r="DQ118" s="154">
        <f t="shared" si="261"/>
        <v>-6.6320497796055373E-10</v>
      </c>
      <c r="DR118" s="154">
        <f t="shared" si="262"/>
        <v>-6.6320497796055373E-10</v>
      </c>
      <c r="DS118" s="154">
        <f t="shared" si="263"/>
        <v>-6.6320497796055373E-10</v>
      </c>
      <c r="DT118" s="154">
        <f t="shared" si="264"/>
        <v>-6.6320497796055373E-10</v>
      </c>
      <c r="DU118" s="154">
        <f t="shared" si="265"/>
        <v>-6.6320497796055373E-10</v>
      </c>
      <c r="DW118" s="155">
        <f t="shared" si="202"/>
        <v>-9.2347579496685095E-2</v>
      </c>
      <c r="DX118" s="155">
        <f t="shared" si="203"/>
        <v>3.0005547477907082E-2</v>
      </c>
      <c r="DY118" s="155">
        <f t="shared" si="204"/>
        <v>5.7073942907734293E-2</v>
      </c>
      <c r="DZ118" s="155">
        <f t="shared" si="205"/>
        <v>7.855554314820945E-2</v>
      </c>
      <c r="EA118" s="156">
        <f t="shared" si="206"/>
        <v>-9.2347579496685095E-2</v>
      </c>
      <c r="EB118" s="156">
        <f t="shared" si="207"/>
        <v>3.0005547477907082E-2</v>
      </c>
      <c r="EC118" s="156">
        <f t="shared" si="208"/>
        <v>1.1896190436258225E-17</v>
      </c>
      <c r="ED118" s="156">
        <f t="shared" si="209"/>
        <v>-9.7099991340604708E-2</v>
      </c>
      <c r="EE118" s="156">
        <f t="shared" si="210"/>
        <v>9.2347579496685095E-2</v>
      </c>
      <c r="EF118" s="156">
        <f t="shared" si="211"/>
        <v>3.0005547477907103E-2</v>
      </c>
      <c r="EG118" s="156">
        <f t="shared" si="212"/>
        <v>-5.7073942907734376E-2</v>
      </c>
      <c r="EH118" s="156">
        <f t="shared" si="213"/>
        <v>7.8555543148209381E-2</v>
      </c>
      <c r="EI118" s="156">
        <f t="shared" si="214"/>
        <v>-5.7073942907734349E-2</v>
      </c>
      <c r="EJ118" s="156">
        <f t="shared" si="215"/>
        <v>-7.8555543148209409E-2</v>
      </c>
      <c r="EK118" s="156">
        <f t="shared" si="216"/>
        <v>9.2347579496685123E-2</v>
      </c>
      <c r="EL118" s="156">
        <f t="shared" si="217"/>
        <v>-3.0005547477906978E-2</v>
      </c>
      <c r="EM118" s="156">
        <f t="shared" si="218"/>
        <v>5.0553545553019462E-17</v>
      </c>
      <c r="EN118" s="156">
        <f t="shared" si="219"/>
        <v>9.7099991340604708E-2</v>
      </c>
      <c r="EO118" s="156">
        <f t="shared" si="220"/>
        <v>-9.2347579496685081E-2</v>
      </c>
      <c r="EP118" s="156">
        <f t="shared" si="221"/>
        <v>-3.0005547477907124E-2</v>
      </c>
      <c r="EQ118" s="156">
        <f t="shared" si="222"/>
        <v>5.7073942907734335E-2</v>
      </c>
      <c r="ER118" s="156">
        <f t="shared" si="223"/>
        <v>-7.8555543148209422E-2</v>
      </c>
      <c r="ES118" s="156">
        <f t="shared" si="224"/>
        <v>-9.2347579496685109E-2</v>
      </c>
      <c r="ET118" s="156">
        <f t="shared" si="225"/>
        <v>3.0005547477907037E-2</v>
      </c>
      <c r="EU118" s="156">
        <f t="shared" si="226"/>
        <v>5.9480952181291131E-17</v>
      </c>
      <c r="EV118" s="156">
        <f t="shared" si="227"/>
        <v>-9.7099991340604708E-2</v>
      </c>
      <c r="EW118" s="156">
        <f t="shared" si="228"/>
        <v>9.2347579496685067E-2</v>
      </c>
      <c r="EX118" s="156">
        <f t="shared" si="229"/>
        <v>3.0005547477907152E-2</v>
      </c>
      <c r="EY118" s="156">
        <f t="shared" si="230"/>
        <v>-5.7073942907734349E-2</v>
      </c>
      <c r="EZ118" s="156">
        <f t="shared" si="231"/>
        <v>7.8555543148209395E-2</v>
      </c>
    </row>
    <row r="119" spans="15:156" ht="20.100000000000001" customHeight="1" x14ac:dyDescent="0.2">
      <c r="O119" s="158">
        <v>109</v>
      </c>
      <c r="P119" s="158">
        <f t="shared" si="232"/>
        <v>-2.1903882112528836</v>
      </c>
      <c r="Q119" s="147">
        <f t="shared" si="233"/>
        <v>0.95120444233690948</v>
      </c>
      <c r="R119" s="147">
        <f t="shared" si="137"/>
        <v>264.80663770151904</v>
      </c>
      <c r="S119" s="147">
        <f t="shared" si="138"/>
        <v>230.26664147958178</v>
      </c>
      <c r="T119" s="147">
        <f t="shared" si="139"/>
        <v>287.83330184947727</v>
      </c>
      <c r="U119" s="147">
        <f t="shared" si="140"/>
        <v>1</v>
      </c>
      <c r="V119" s="147">
        <f t="shared" si="141"/>
        <v>0</v>
      </c>
      <c r="W119" s="147">
        <f t="shared" si="142"/>
        <v>5.4379301534847428E-2</v>
      </c>
      <c r="X119" s="147">
        <f t="shared" si="143"/>
        <v>6.2536196765074534E-2</v>
      </c>
      <c r="Y119" s="147">
        <f t="shared" si="144"/>
        <v>5.0028957412059621E-2</v>
      </c>
      <c r="Z119" s="147">
        <f t="shared" si="145"/>
        <v>12.342386690227675</v>
      </c>
      <c r="AA119" s="147">
        <f t="shared" si="146"/>
        <v>12.342386690227675</v>
      </c>
      <c r="AB119" s="147">
        <f t="shared" si="147"/>
        <v>12.153285462455989</v>
      </c>
      <c r="AC119" s="147">
        <f t="shared" si="148"/>
        <v>11.550969491237982</v>
      </c>
      <c r="AD119" s="147">
        <f t="shared" si="149"/>
        <v>164.33057668888185</v>
      </c>
      <c r="AE119" s="147">
        <f t="shared" si="150"/>
        <v>215.68863994125886</v>
      </c>
      <c r="AF119" s="147">
        <f t="shared" si="151"/>
        <v>3.3291330304343485</v>
      </c>
      <c r="AG119" s="147">
        <f t="shared" si="152"/>
        <v>3.8001012551113376</v>
      </c>
      <c r="AH119" s="147">
        <f t="shared" si="153"/>
        <v>2.889414803725725</v>
      </c>
      <c r="AI119" s="147">
        <f t="shared" si="154"/>
        <v>15.671519720662024</v>
      </c>
      <c r="AJ119" s="147">
        <f t="shared" si="155"/>
        <v>16.471519720662023</v>
      </c>
      <c r="AK119" s="147">
        <f t="shared" si="156"/>
        <v>16.753386717567327</v>
      </c>
      <c r="AL119" s="147">
        <f t="shared" si="157"/>
        <v>15.240384294963707</v>
      </c>
      <c r="AM119" s="147">
        <f t="shared" si="234"/>
        <v>60.710852244288724</v>
      </c>
      <c r="AN119" s="147">
        <f t="shared" si="266"/>
        <v>59.689423807749648</v>
      </c>
      <c r="AO119" s="147">
        <f t="shared" si="267"/>
        <v>65.615143335359136</v>
      </c>
      <c r="AP119" s="147">
        <f t="shared" si="158"/>
        <v>6.6058011305879996</v>
      </c>
      <c r="AQ119" s="147">
        <f t="shared" si="159"/>
        <v>0.35093357371185668</v>
      </c>
      <c r="AR119" s="147">
        <f t="shared" si="160"/>
        <v>0.34833017478326656</v>
      </c>
      <c r="AS119" s="147">
        <f t="shared" si="161"/>
        <v>0.33106695586380219</v>
      </c>
      <c r="AT119" s="147">
        <f t="shared" si="162"/>
        <v>4.0444636888180348E-2</v>
      </c>
      <c r="AU119" s="147">
        <f t="shared" si="163"/>
        <v>0.1304333870409175</v>
      </c>
      <c r="AV119" s="147">
        <f t="shared" si="164"/>
        <v>0.12634329136008723</v>
      </c>
      <c r="AW119" s="147">
        <f t="shared" si="165"/>
        <v>0.12546088806299463</v>
      </c>
      <c r="AX119" s="147">
        <f t="shared" si="235"/>
        <v>3.546438250828117E-2</v>
      </c>
      <c r="AY119" s="147">
        <f t="shared" si="236"/>
        <v>3.9505144741840276E-2</v>
      </c>
      <c r="AZ119" s="147">
        <f t="shared" si="237"/>
        <v>3.1383387215944185E-2</v>
      </c>
      <c r="BA119" s="147">
        <f t="shared" si="238"/>
        <v>9.5780422400277815E-2</v>
      </c>
      <c r="BB119" s="147">
        <f t="shared" si="239"/>
        <v>0.17128763503367481</v>
      </c>
      <c r="BC119" s="147">
        <f t="shared" si="166"/>
        <v>1.3054775985575319E-2</v>
      </c>
      <c r="BD119" s="147">
        <f t="shared" si="167"/>
        <v>1.135197911789158E-2</v>
      </c>
      <c r="BE119" s="147">
        <f t="shared" si="168"/>
        <v>1.4189973897364474E-2</v>
      </c>
      <c r="BF119" s="147">
        <f t="shared" si="169"/>
        <v>0</v>
      </c>
      <c r="BG119" s="147">
        <f t="shared" si="170"/>
        <v>0</v>
      </c>
      <c r="BH119" s="147">
        <f t="shared" si="171"/>
        <v>0</v>
      </c>
      <c r="BI119" s="147">
        <f t="shared" si="240"/>
        <v>4.851915849385649E-2</v>
      </c>
      <c r="BJ119" s="147">
        <f t="shared" si="241"/>
        <v>5.0857123859731859E-2</v>
      </c>
      <c r="BK119" s="147">
        <f t="shared" si="242"/>
        <v>4.5573361113308661E-2</v>
      </c>
      <c r="BL119" s="147">
        <f t="shared" si="172"/>
        <v>12.848195224865236</v>
      </c>
      <c r="BM119" s="147">
        <f t="shared" si="173"/>
        <v>11.71069910649156</v>
      </c>
      <c r="BN119" s="147">
        <f t="shared" si="174"/>
        <v>13.117531005622201</v>
      </c>
      <c r="BO119" s="150">
        <f t="shared" si="243"/>
        <v>2.3541087409519666E-3</v>
      </c>
      <c r="BP119" s="150">
        <f t="shared" si="243"/>
        <v>2.5864470472841076E-3</v>
      </c>
      <c r="BQ119" s="150">
        <f t="shared" si="243"/>
        <v>2.0769312431640342E-3</v>
      </c>
      <c r="BR119" s="147">
        <f t="shared" si="175"/>
        <v>0</v>
      </c>
      <c r="BS119" s="147">
        <f t="shared" si="176"/>
        <v>0</v>
      </c>
      <c r="BT119" s="147">
        <f t="shared" si="177"/>
        <v>0</v>
      </c>
      <c r="BU119" s="147">
        <f t="shared" si="178"/>
        <v>0.47435805876982878</v>
      </c>
      <c r="BV119" s="147">
        <f t="shared" si="179"/>
        <v>0.15811935292327628</v>
      </c>
      <c r="BW119" s="147">
        <f t="shared" si="180"/>
        <v>2.5</v>
      </c>
      <c r="CA119" s="150">
        <f t="shared" si="181"/>
        <v>0</v>
      </c>
      <c r="CB119" s="150">
        <f t="shared" si="244"/>
        <v>0</v>
      </c>
      <c r="CC119" s="150">
        <f t="shared" si="245"/>
        <v>0</v>
      </c>
      <c r="CD119" s="150">
        <f t="shared" si="246"/>
        <v>0</v>
      </c>
      <c r="CE119" s="150">
        <f t="shared" si="182"/>
        <v>0</v>
      </c>
      <c r="CI119" s="152">
        <f t="shared" si="183"/>
        <v>0.46862577878908895</v>
      </c>
      <c r="CJ119" s="152">
        <f t="shared" si="184"/>
        <v>0.46862577878908895</v>
      </c>
      <c r="CK119" s="152">
        <f t="shared" si="185"/>
        <v>0.46862577878908895</v>
      </c>
      <c r="CL119" s="152">
        <f t="shared" si="186"/>
        <v>0.46862577878908895</v>
      </c>
      <c r="CM119" s="152">
        <f t="shared" si="187"/>
        <v>0.46862577878908895</v>
      </c>
      <c r="CN119" s="152">
        <f t="shared" si="188"/>
        <v>0.46862577878908895</v>
      </c>
      <c r="CO119" s="152">
        <f t="shared" si="189"/>
        <v>0.46862577878908895</v>
      </c>
      <c r="CP119" s="152">
        <f t="shared" si="190"/>
        <v>0.46862577878908895</v>
      </c>
      <c r="CQ119" s="152">
        <f t="shared" si="191"/>
        <v>0.43673023667380884</v>
      </c>
      <c r="CR119" s="152">
        <f t="shared" si="192"/>
        <v>0.37470440440028679</v>
      </c>
      <c r="CS119" s="152">
        <f t="shared" si="193"/>
        <v>0.31267857212676464</v>
      </c>
      <c r="CT119" s="152">
        <f t="shared" si="194"/>
        <v>0.25065273985324255</v>
      </c>
      <c r="CU119" s="152">
        <f t="shared" si="195"/>
        <v>0.18862690757972048</v>
      </c>
      <c r="CV119" s="152">
        <f t="shared" si="196"/>
        <v>0.15238707294253639</v>
      </c>
      <c r="CW119" s="152">
        <f t="shared" si="197"/>
        <v>0.15238707294253639</v>
      </c>
      <c r="CX119" s="152">
        <f t="shared" si="198"/>
        <v>0.15238707294253639</v>
      </c>
      <c r="CY119" s="152">
        <f t="shared" si="199"/>
        <v>0.15238707294253639</v>
      </c>
      <c r="CZ119" s="152">
        <f t="shared" si="200"/>
        <v>0.15238707294253639</v>
      </c>
      <c r="DA119" s="152">
        <f t="shared" si="201"/>
        <v>0.15238707294253639</v>
      </c>
      <c r="DC119" s="154">
        <f t="shared" si="247"/>
        <v>0.17533364779643856</v>
      </c>
      <c r="DD119" s="154">
        <f t="shared" si="248"/>
        <v>0.17533364779643856</v>
      </c>
      <c r="DE119" s="154">
        <f t="shared" si="249"/>
        <v>0.17533364779643856</v>
      </c>
      <c r="DF119" s="154">
        <f t="shared" si="250"/>
        <v>0.17533364779643856</v>
      </c>
      <c r="DG119" s="154">
        <f t="shared" si="251"/>
        <v>0.17533364779643856</v>
      </c>
      <c r="DH119" s="154">
        <f t="shared" si="252"/>
        <v>0.17533364779643856</v>
      </c>
      <c r="DI119" s="154">
        <f t="shared" si="253"/>
        <v>-2.3620680525458018E-10</v>
      </c>
      <c r="DJ119" s="154">
        <f t="shared" si="254"/>
        <v>-2.3620680525458018E-10</v>
      </c>
      <c r="DK119" s="154">
        <f t="shared" si="255"/>
        <v>-2.5256751614950041E-10</v>
      </c>
      <c r="DL119" s="154">
        <f t="shared" si="256"/>
        <v>-2.9188274405313277E-10</v>
      </c>
      <c r="DM119" s="154">
        <f t="shared" si="257"/>
        <v>-3.4569429607904095E-10</v>
      </c>
      <c r="DN119" s="154">
        <f t="shared" si="258"/>
        <v>-4.2383204319625516E-10</v>
      </c>
      <c r="DO119" s="154">
        <f t="shared" si="259"/>
        <v>-5.476087967085234E-10</v>
      </c>
      <c r="DP119" s="154">
        <f t="shared" si="260"/>
        <v>-6.6027190371533996E-10</v>
      </c>
      <c r="DQ119" s="154">
        <f t="shared" si="261"/>
        <v>-6.6027190371533996E-10</v>
      </c>
      <c r="DR119" s="154">
        <f t="shared" si="262"/>
        <v>-6.6027190371533996E-10</v>
      </c>
      <c r="DS119" s="154">
        <f t="shared" si="263"/>
        <v>-6.6027190371533996E-10</v>
      </c>
      <c r="DT119" s="154">
        <f t="shared" si="264"/>
        <v>-6.6027190371533996E-10</v>
      </c>
      <c r="DU119" s="154">
        <f t="shared" si="265"/>
        <v>-6.6027190371533996E-10</v>
      </c>
      <c r="DW119" s="155">
        <f t="shared" si="202"/>
        <v>-9.3042253366214633E-2</v>
      </c>
      <c r="DX119" s="155">
        <f t="shared" si="203"/>
        <v>2.7560371048753814E-2</v>
      </c>
      <c r="DY119" s="155">
        <f t="shared" si="204"/>
        <v>5.6350437491980029E-2</v>
      </c>
      <c r="DZ119" s="155">
        <f t="shared" si="205"/>
        <v>7.9000399734876769E-2</v>
      </c>
      <c r="EA119" s="156">
        <f t="shared" si="206"/>
        <v>-9.3042253366214633E-2</v>
      </c>
      <c r="EB119" s="156">
        <f t="shared" si="207"/>
        <v>2.7560371048753814E-2</v>
      </c>
      <c r="EC119" s="156">
        <f t="shared" si="208"/>
        <v>4.2327519379672376E-3</v>
      </c>
      <c r="ED119" s="156">
        <f t="shared" si="209"/>
        <v>-9.6945958011871239E-2</v>
      </c>
      <c r="EE119" s="156">
        <f t="shared" si="210"/>
        <v>9.0286154892776693E-2</v>
      </c>
      <c r="EF119" s="156">
        <f t="shared" si="211"/>
        <v>3.5564662215258017E-2</v>
      </c>
      <c r="EG119" s="156">
        <f t="shared" si="212"/>
        <v>-6.3021345580915822E-2</v>
      </c>
      <c r="EH119" s="156">
        <f t="shared" si="213"/>
        <v>7.3788515129243837E-2</v>
      </c>
      <c r="EI119" s="156">
        <f t="shared" si="214"/>
        <v>-4.9250668548405846E-2</v>
      </c>
      <c r="EJ119" s="156">
        <f t="shared" si="215"/>
        <v>-8.3611043596781731E-2</v>
      </c>
      <c r="EK119" s="156">
        <f t="shared" si="216"/>
        <v>9.5090244111087061E-2</v>
      </c>
      <c r="EL119" s="156">
        <f t="shared" si="217"/>
        <v>-1.9346328817161605E-2</v>
      </c>
      <c r="EM119" s="156">
        <f t="shared" si="218"/>
        <v>-1.2666042015848287E-2</v>
      </c>
      <c r="EN119" s="156">
        <f t="shared" si="219"/>
        <v>9.6208140733830994E-2</v>
      </c>
      <c r="EO119" s="156">
        <f t="shared" si="220"/>
        <v>-8.6842924264333862E-2</v>
      </c>
      <c r="EP119" s="156">
        <f t="shared" si="221"/>
        <v>-4.3298284827773946E-2</v>
      </c>
      <c r="EQ119" s="156">
        <f t="shared" si="222"/>
        <v>6.9212623176652069E-2</v>
      </c>
      <c r="ER119" s="156">
        <f t="shared" si="223"/>
        <v>-6.8015055368753685E-2</v>
      </c>
      <c r="ES119" s="156">
        <f t="shared" si="224"/>
        <v>-9.6414540681214897E-2</v>
      </c>
      <c r="ET119" s="156">
        <f t="shared" si="225"/>
        <v>1.098504934163809E-2</v>
      </c>
      <c r="EU119" s="156">
        <f t="shared" si="226"/>
        <v>2.1002935866023628E-2</v>
      </c>
      <c r="EV119" s="156">
        <f t="shared" si="227"/>
        <v>-9.4738121412742626E-2</v>
      </c>
      <c r="EW119" s="156">
        <f t="shared" si="228"/>
        <v>8.2738766545048262E-2</v>
      </c>
      <c r="EX119" s="156">
        <f t="shared" si="229"/>
        <v>5.0702381348531035E-2</v>
      </c>
      <c r="EY119" s="156">
        <f t="shared" si="230"/>
        <v>-7.4877150918289379E-2</v>
      </c>
      <c r="EZ119" s="156">
        <f t="shared" si="231"/>
        <v>6.1723959968294176E-2</v>
      </c>
    </row>
    <row r="120" spans="15:156" ht="20.100000000000001" customHeight="1" x14ac:dyDescent="0.2">
      <c r="O120" s="158">
        <v>110</v>
      </c>
      <c r="P120" s="158">
        <f t="shared" si="232"/>
        <v>-2.1816615649929116</v>
      </c>
      <c r="Q120" s="147">
        <f t="shared" si="233"/>
        <v>0.95993108859688125</v>
      </c>
      <c r="R120" s="147">
        <f t="shared" si="137"/>
        <v>266.44486405620182</v>
      </c>
      <c r="S120" s="147">
        <f t="shared" si="138"/>
        <v>231.69118613582771</v>
      </c>
      <c r="T120" s="147">
        <f t="shared" si="139"/>
        <v>289.6139826697846</v>
      </c>
      <c r="U120" s="147">
        <f t="shared" si="140"/>
        <v>1</v>
      </c>
      <c r="V120" s="147">
        <f t="shared" si="141"/>
        <v>0</v>
      </c>
      <c r="W120" s="147">
        <f t="shared" si="142"/>
        <v>5.4044952418233046E-2</v>
      </c>
      <c r="X120" s="147">
        <f t="shared" si="143"/>
        <v>6.2151695280967999E-2</v>
      </c>
      <c r="Y120" s="147">
        <f t="shared" si="144"/>
        <v>4.9721356224774402E-2</v>
      </c>
      <c r="Z120" s="147">
        <f t="shared" si="145"/>
        <v>12.43970965648688</v>
      </c>
      <c r="AA120" s="147">
        <f t="shared" si="146"/>
        <v>12.43970965648688</v>
      </c>
      <c r="AB120" s="147">
        <f t="shared" si="147"/>
        <v>12.250824757450145</v>
      </c>
      <c r="AC120" s="147">
        <f t="shared" si="148"/>
        <v>11.643674745644693</v>
      </c>
      <c r="AD120" s="147">
        <f t="shared" si="149"/>
        <v>165.89241400658619</v>
      </c>
      <c r="AE120" s="147">
        <f t="shared" si="150"/>
        <v>217.68751691652628</v>
      </c>
      <c r="AF120" s="147">
        <f t="shared" si="151"/>
        <v>3.3352185070039377</v>
      </c>
      <c r="AG120" s="147">
        <f t="shared" si="152"/>
        <v>3.8070476363279004</v>
      </c>
      <c r="AH120" s="147">
        <f t="shared" si="153"/>
        <v>2.8946964989680461</v>
      </c>
      <c r="AI120" s="147">
        <f t="shared" si="154"/>
        <v>15.774928163490817</v>
      </c>
      <c r="AJ120" s="147">
        <f t="shared" si="155"/>
        <v>16.574928163490817</v>
      </c>
      <c r="AK120" s="147">
        <f t="shared" si="156"/>
        <v>16.857872393778045</v>
      </c>
      <c r="AL120" s="147">
        <f t="shared" si="157"/>
        <v>15.338371244612741</v>
      </c>
      <c r="AM120" s="147">
        <f t="shared" si="234"/>
        <v>60.332086518641759</v>
      </c>
      <c r="AN120" s="147">
        <f t="shared" si="266"/>
        <v>59.319466694331076</v>
      </c>
      <c r="AO120" s="147">
        <f t="shared" si="267"/>
        <v>65.195970553342008</v>
      </c>
      <c r="AP120" s="147">
        <f t="shared" si="158"/>
        <v>6.669453277483937</v>
      </c>
      <c r="AQ120" s="147">
        <f t="shared" si="159"/>
        <v>0.35375008069471142</v>
      </c>
      <c r="AR120" s="147">
        <f t="shared" si="160"/>
        <v>0.351125787523419</v>
      </c>
      <c r="AS120" s="147">
        <f t="shared" si="161"/>
        <v>0.33372401823352715</v>
      </c>
      <c r="AT120" s="147">
        <f t="shared" si="162"/>
        <v>4.1096439554647077E-2</v>
      </c>
      <c r="AU120" s="147">
        <f t="shared" si="163"/>
        <v>0.13170857315154502</v>
      </c>
      <c r="AV120" s="147">
        <f t="shared" si="164"/>
        <v>0.12758373001104062</v>
      </c>
      <c r="AW120" s="147">
        <f t="shared" si="165"/>
        <v>0.12666840078872321</v>
      </c>
      <c r="AX120" s="147">
        <f t="shared" si="235"/>
        <v>3.5590917931877637E-2</v>
      </c>
      <c r="AY120" s="147">
        <f t="shared" si="236"/>
        <v>3.9647725650663289E-2</v>
      </c>
      <c r="AZ120" s="147">
        <f t="shared" si="237"/>
        <v>3.1490623476121554E-2</v>
      </c>
      <c r="BA120" s="147">
        <f t="shared" si="238"/>
        <v>9.6337389393047909E-2</v>
      </c>
      <c r="BB120" s="147">
        <f t="shared" si="239"/>
        <v>0.17281577433106429</v>
      </c>
      <c r="BC120" s="147">
        <f t="shared" si="166"/>
        <v>1.289456479173633E-2</v>
      </c>
      <c r="BD120" s="147">
        <f t="shared" si="167"/>
        <v>1.121266503629246E-2</v>
      </c>
      <c r="BE120" s="147">
        <f t="shared" si="168"/>
        <v>1.4015831295365579E-2</v>
      </c>
      <c r="BF120" s="147">
        <f t="shared" si="169"/>
        <v>0</v>
      </c>
      <c r="BG120" s="147">
        <f t="shared" si="170"/>
        <v>0</v>
      </c>
      <c r="BH120" s="147">
        <f t="shared" si="171"/>
        <v>0</v>
      </c>
      <c r="BI120" s="147">
        <f t="shared" si="240"/>
        <v>4.8485482723613971E-2</v>
      </c>
      <c r="BJ120" s="147">
        <f t="shared" si="241"/>
        <v>5.0860390686955748E-2</v>
      </c>
      <c r="BK120" s="147">
        <f t="shared" si="242"/>
        <v>4.5506454771487133E-2</v>
      </c>
      <c r="BL120" s="147">
        <f t="shared" si="172"/>
        <v>12.918707852992647</v>
      </c>
      <c r="BM120" s="147">
        <f t="shared" si="173"/>
        <v>11.783904245592382</v>
      </c>
      <c r="BN120" s="147">
        <f t="shared" si="174"/>
        <v>13.179305603552811</v>
      </c>
      <c r="BO120" s="150">
        <f t="shared" si="243"/>
        <v>2.350842034941869E-3</v>
      </c>
      <c r="BP120" s="150">
        <f t="shared" si="243"/>
        <v>2.586779340829775E-3</v>
      </c>
      <c r="BQ120" s="150">
        <f t="shared" si="243"/>
        <v>2.0708374258694038E-3</v>
      </c>
      <c r="BR120" s="147">
        <f t="shared" si="175"/>
        <v>0</v>
      </c>
      <c r="BS120" s="147">
        <f t="shared" si="176"/>
        <v>0</v>
      </c>
      <c r="BT120" s="147">
        <f t="shared" si="177"/>
        <v>0</v>
      </c>
      <c r="BU120" s="147">
        <f t="shared" si="178"/>
        <v>0.47729267506260026</v>
      </c>
      <c r="BV120" s="147">
        <f t="shared" si="179"/>
        <v>0.15909755835420009</v>
      </c>
      <c r="BW120" s="147">
        <f t="shared" si="180"/>
        <v>2.5</v>
      </c>
      <c r="CA120" s="150">
        <f t="shared" si="181"/>
        <v>0</v>
      </c>
      <c r="CB120" s="150">
        <f t="shared" si="244"/>
        <v>0.17895968435852858</v>
      </c>
      <c r="CC120" s="150">
        <f t="shared" si="245"/>
        <v>0</v>
      </c>
      <c r="CD120" s="150">
        <f t="shared" si="246"/>
        <v>0</v>
      </c>
      <c r="CE120" s="150">
        <f t="shared" si="182"/>
        <v>0</v>
      </c>
      <c r="CI120" s="152">
        <f t="shared" si="183"/>
        <v>0.47156039508186043</v>
      </c>
      <c r="CJ120" s="152">
        <f t="shared" si="184"/>
        <v>0.47156039508186043</v>
      </c>
      <c r="CK120" s="152">
        <f t="shared" si="185"/>
        <v>0.47156039508186043</v>
      </c>
      <c r="CL120" s="152">
        <f t="shared" si="186"/>
        <v>0.47156039508186043</v>
      </c>
      <c r="CM120" s="152">
        <f t="shared" si="187"/>
        <v>0.47156039508186043</v>
      </c>
      <c r="CN120" s="152">
        <f t="shared" si="188"/>
        <v>0.47156039508186043</v>
      </c>
      <c r="CO120" s="152">
        <f t="shared" si="189"/>
        <v>0.47156039508186043</v>
      </c>
      <c r="CP120" s="152">
        <f t="shared" si="190"/>
        <v>0.47156039508186043</v>
      </c>
      <c r="CQ120" s="152">
        <f t="shared" si="191"/>
        <v>0.43946753118437848</v>
      </c>
      <c r="CR120" s="152">
        <f t="shared" si="192"/>
        <v>0.37705797607828839</v>
      </c>
      <c r="CS120" s="152">
        <f t="shared" si="193"/>
        <v>0.31464842097219836</v>
      </c>
      <c r="CT120" s="152">
        <f t="shared" si="194"/>
        <v>0.25223886586610827</v>
      </c>
      <c r="CU120" s="152">
        <f t="shared" si="195"/>
        <v>0.18982931076001827</v>
      </c>
      <c r="CV120" s="152">
        <f t="shared" si="196"/>
        <v>0.15336527837346023</v>
      </c>
      <c r="CW120" s="152">
        <f t="shared" si="197"/>
        <v>0.15336527837346023</v>
      </c>
      <c r="CX120" s="152">
        <f t="shared" si="198"/>
        <v>0.15336527837346023</v>
      </c>
      <c r="CY120" s="152">
        <f t="shared" si="199"/>
        <v>0.15336527837346023</v>
      </c>
      <c r="CZ120" s="152">
        <f t="shared" si="200"/>
        <v>0.15336527837346023</v>
      </c>
      <c r="DA120" s="152">
        <f t="shared" si="201"/>
        <v>0.15336527837346023</v>
      </c>
      <c r="DC120" s="154">
        <f t="shared" si="247"/>
        <v>0.17670842286336177</v>
      </c>
      <c r="DD120" s="154">
        <f t="shared" si="248"/>
        <v>0.17670842286336177</v>
      </c>
      <c r="DE120" s="154">
        <f t="shared" si="249"/>
        <v>0.17670842286336177</v>
      </c>
      <c r="DF120" s="154">
        <f t="shared" si="250"/>
        <v>0.17670842286336177</v>
      </c>
      <c r="DG120" s="154">
        <f t="shared" si="251"/>
        <v>0.17670842286336177</v>
      </c>
      <c r="DH120" s="154">
        <f t="shared" si="252"/>
        <v>0.17670842286336177</v>
      </c>
      <c r="DI120" s="154">
        <f t="shared" si="253"/>
        <v>-2.3510451677499642E-10</v>
      </c>
      <c r="DJ120" s="154">
        <f t="shared" si="254"/>
        <v>-2.3510451677499642E-10</v>
      </c>
      <c r="DK120" s="154">
        <f t="shared" si="255"/>
        <v>-2.5139196479020514E-10</v>
      </c>
      <c r="DL120" s="154">
        <f t="shared" si="256"/>
        <v>-2.905327753281856E-10</v>
      </c>
      <c r="DM120" s="154">
        <f t="shared" si="257"/>
        <v>-3.4410934292923057E-10</v>
      </c>
      <c r="DN120" s="154">
        <f t="shared" si="258"/>
        <v>-4.2191358216160685E-10</v>
      </c>
      <c r="DO120" s="154">
        <f t="shared" si="259"/>
        <v>-5.4518071007688078E-10</v>
      </c>
      <c r="DP120" s="154">
        <f t="shared" si="260"/>
        <v>-6.5739986326031173E-10</v>
      </c>
      <c r="DQ120" s="154">
        <f t="shared" si="261"/>
        <v>-6.5739986326031173E-10</v>
      </c>
      <c r="DR120" s="154">
        <f t="shared" si="262"/>
        <v>-6.5739986326031173E-10</v>
      </c>
      <c r="DS120" s="154">
        <f t="shared" si="263"/>
        <v>-6.5739986326031173E-10</v>
      </c>
      <c r="DT120" s="154">
        <f t="shared" si="264"/>
        <v>-6.5739986326031173E-10</v>
      </c>
      <c r="DU120" s="154">
        <f t="shared" si="265"/>
        <v>-6.5739986326031173E-10</v>
      </c>
      <c r="DW120" s="155">
        <f t="shared" si="202"/>
        <v>-9.3666759925662341E-2</v>
      </c>
      <c r="DX120" s="155">
        <f t="shared" si="203"/>
        <v>2.5097932679721036E-2</v>
      </c>
      <c r="DY120" s="155">
        <f t="shared" si="204"/>
        <v>5.5620260790741421E-2</v>
      </c>
      <c r="DZ120" s="155">
        <f t="shared" si="205"/>
        <v>7.9433964582773964E-2</v>
      </c>
      <c r="EA120" s="156">
        <f t="shared" si="206"/>
        <v>-9.3666759925662341E-2</v>
      </c>
      <c r="EB120" s="156">
        <f t="shared" si="207"/>
        <v>2.5097932679721036E-2</v>
      </c>
      <c r="EC120" s="156">
        <f t="shared" si="208"/>
        <v>8.4515765185107367E-3</v>
      </c>
      <c r="ED120" s="156">
        <f t="shared" si="209"/>
        <v>-9.6601961647366313E-2</v>
      </c>
      <c r="EE120" s="156">
        <f t="shared" si="210"/>
        <v>8.7885541101284562E-2</v>
      </c>
      <c r="EF120" s="156">
        <f t="shared" si="211"/>
        <v>4.0981700856624989E-2</v>
      </c>
      <c r="EG120" s="156">
        <f t="shared" si="212"/>
        <v>-6.8568827245941405E-2</v>
      </c>
      <c r="EH120" s="156">
        <f t="shared" si="213"/>
        <v>6.8568827245941127E-2</v>
      </c>
      <c r="EI120" s="156">
        <f t="shared" si="214"/>
        <v>-4.0981700856624677E-2</v>
      </c>
      <c r="EJ120" s="156">
        <f t="shared" si="215"/>
        <v>-8.7885541101284714E-2</v>
      </c>
      <c r="EK120" s="156">
        <f t="shared" si="216"/>
        <v>9.6601961647366341E-2</v>
      </c>
      <c r="EL120" s="156">
        <f t="shared" si="217"/>
        <v>-8.4515765185105216E-3</v>
      </c>
      <c r="EM120" s="156">
        <f t="shared" si="218"/>
        <v>-2.5097932679721408E-2</v>
      </c>
      <c r="EN120" s="156">
        <f t="shared" si="219"/>
        <v>9.3666759925662257E-2</v>
      </c>
      <c r="EO120" s="156">
        <f t="shared" si="220"/>
        <v>-7.9433964582773881E-2</v>
      </c>
      <c r="EP120" s="156">
        <f t="shared" si="221"/>
        <v>-5.5620260790741546E-2</v>
      </c>
      <c r="EQ120" s="156">
        <f t="shared" si="222"/>
        <v>7.9433964582774019E-2</v>
      </c>
      <c r="ER120" s="156">
        <f t="shared" si="223"/>
        <v>-5.5620260790741338E-2</v>
      </c>
      <c r="ES120" s="156">
        <f t="shared" si="224"/>
        <v>-9.6601961647366286E-2</v>
      </c>
      <c r="ET120" s="156">
        <f t="shared" si="225"/>
        <v>-8.451576518511035E-3</v>
      </c>
      <c r="EU120" s="156">
        <f t="shared" si="226"/>
        <v>4.0981700856625225E-2</v>
      </c>
      <c r="EV120" s="156">
        <f t="shared" si="227"/>
        <v>-8.7885541101284451E-2</v>
      </c>
      <c r="EW120" s="156">
        <f t="shared" si="228"/>
        <v>6.8568827245940919E-2</v>
      </c>
      <c r="EX120" s="156">
        <f t="shared" si="229"/>
        <v>6.8568827245941627E-2</v>
      </c>
      <c r="EY120" s="156">
        <f t="shared" si="230"/>
        <v>-8.7885541101284881E-2</v>
      </c>
      <c r="EZ120" s="156">
        <f t="shared" si="231"/>
        <v>4.0981700856624323E-2</v>
      </c>
    </row>
    <row r="121" spans="15:156" ht="20.100000000000001" customHeight="1" x14ac:dyDescent="0.2">
      <c r="O121" s="158">
        <v>111</v>
      </c>
      <c r="P121" s="158">
        <f t="shared" si="232"/>
        <v>-2.1729349187329401</v>
      </c>
      <c r="Q121" s="147">
        <f t="shared" si="233"/>
        <v>0.96865773485685291</v>
      </c>
      <c r="R121" s="147">
        <f t="shared" si="137"/>
        <v>268.06279960290351</v>
      </c>
      <c r="S121" s="147">
        <f t="shared" si="138"/>
        <v>233.09808661122042</v>
      </c>
      <c r="T121" s="147">
        <f t="shared" si="139"/>
        <v>291.37260826402553</v>
      </c>
      <c r="U121" s="147">
        <f t="shared" si="140"/>
        <v>1</v>
      </c>
      <c r="V121" s="147">
        <f t="shared" si="141"/>
        <v>0</v>
      </c>
      <c r="W121" s="147">
        <f t="shared" si="142"/>
        <v>5.3718755535387713E-2</v>
      </c>
      <c r="X121" s="147">
        <f t="shared" si="143"/>
        <v>6.1776568865695873E-2</v>
      </c>
      <c r="Y121" s="147">
        <f t="shared" si="144"/>
        <v>4.9421255092556703E-2</v>
      </c>
      <c r="Z121" s="147">
        <f t="shared" si="145"/>
        <v>12.536069686540426</v>
      </c>
      <c r="AA121" s="147">
        <f t="shared" si="146"/>
        <v>12.536069686540426</v>
      </c>
      <c r="AB121" s="147">
        <f t="shared" si="147"/>
        <v>12.347425733780009</v>
      </c>
      <c r="AC121" s="147">
        <f t="shared" si="148"/>
        <v>11.735488184394001</v>
      </c>
      <c r="AD121" s="147">
        <f t="shared" si="149"/>
        <v>167.44011805869565</v>
      </c>
      <c r="AE121" s="147">
        <f t="shared" si="150"/>
        <v>219.668024982509</v>
      </c>
      <c r="AF121" s="147">
        <f t="shared" si="151"/>
        <v>3.3412286098401029</v>
      </c>
      <c r="AG121" s="147">
        <f t="shared" si="152"/>
        <v>3.8139079807846308</v>
      </c>
      <c r="AH121" s="147">
        <f t="shared" si="153"/>
        <v>2.8999127759831049</v>
      </c>
      <c r="AI121" s="147">
        <f t="shared" si="154"/>
        <v>15.877298296380529</v>
      </c>
      <c r="AJ121" s="147">
        <f t="shared" si="155"/>
        <v>16.677298296380528</v>
      </c>
      <c r="AK121" s="147">
        <f t="shared" si="156"/>
        <v>16.961333714564642</v>
      </c>
      <c r="AL121" s="147">
        <f t="shared" si="157"/>
        <v>15.435400960377105</v>
      </c>
      <c r="AM121" s="147">
        <f t="shared" si="234"/>
        <v>59.961750532280753</v>
      </c>
      <c r="AN121" s="147">
        <f t="shared" si="266"/>
        <v>58.957627792046992</v>
      </c>
      <c r="AO121" s="147">
        <f t="shared" si="267"/>
        <v>64.786136917791396</v>
      </c>
      <c r="AP121" s="147">
        <f t="shared" si="158"/>
        <v>6.7325322328067836</v>
      </c>
      <c r="AQ121" s="147">
        <f t="shared" si="159"/>
        <v>0.35653949315048072</v>
      </c>
      <c r="AR121" s="147">
        <f t="shared" si="160"/>
        <v>0.35389450673709699</v>
      </c>
      <c r="AS121" s="147">
        <f t="shared" si="161"/>
        <v>0.3363555199180549</v>
      </c>
      <c r="AT121" s="147">
        <f t="shared" si="162"/>
        <v>4.1747107299564407E-2</v>
      </c>
      <c r="AU121" s="147">
        <f t="shared" si="163"/>
        <v>0.13297261002399646</v>
      </c>
      <c r="AV121" s="147">
        <f t="shared" si="164"/>
        <v>0.12881316417660463</v>
      </c>
      <c r="AW121" s="147">
        <f t="shared" si="165"/>
        <v>0.1278650366545514</v>
      </c>
      <c r="AX121" s="147">
        <f t="shared" si="235"/>
        <v>3.5715615739475584E-2</v>
      </c>
      <c r="AY121" s="147">
        <f t="shared" si="236"/>
        <v>3.9788176634996966E-2</v>
      </c>
      <c r="AZ121" s="147">
        <f t="shared" si="237"/>
        <v>3.1596253054477733E-2</v>
      </c>
      <c r="BA121" s="147">
        <f t="shared" si="238"/>
        <v>9.6887622684602104E-2</v>
      </c>
      <c r="BB121" s="147">
        <f t="shared" si="239"/>
        <v>0.1743297092845642</v>
      </c>
      <c r="BC121" s="147">
        <f t="shared" si="166"/>
        <v>1.2733371626865116E-2</v>
      </c>
      <c r="BD121" s="147">
        <f t="shared" si="167"/>
        <v>1.1072497066839229E-2</v>
      </c>
      <c r="BE121" s="147">
        <f t="shared" si="168"/>
        <v>1.3840621333549042E-2</v>
      </c>
      <c r="BF121" s="147">
        <f t="shared" si="169"/>
        <v>0</v>
      </c>
      <c r="BG121" s="147">
        <f t="shared" si="170"/>
        <v>0</v>
      </c>
      <c r="BH121" s="147">
        <f t="shared" si="171"/>
        <v>0</v>
      </c>
      <c r="BI121" s="147">
        <f t="shared" si="240"/>
        <v>4.84489873663407E-2</v>
      </c>
      <c r="BJ121" s="147">
        <f t="shared" si="241"/>
        <v>5.0860673701836195E-2</v>
      </c>
      <c r="BK121" s="147">
        <f t="shared" si="242"/>
        <v>4.5436874388026773E-2</v>
      </c>
      <c r="BL121" s="147">
        <f t="shared" si="172"/>
        <v>12.987371191346991</v>
      </c>
      <c r="BM121" s="147">
        <f t="shared" si="173"/>
        <v>11.855525723655635</v>
      </c>
      <c r="BN121" s="147">
        <f t="shared" si="174"/>
        <v>13.23906060180426</v>
      </c>
      <c r="BO121" s="150">
        <f t="shared" si="243"/>
        <v>2.3473043768238409E-3</v>
      </c>
      <c r="BP121" s="150">
        <f t="shared" si="243"/>
        <v>2.5868081294046518E-3</v>
      </c>
      <c r="BQ121" s="150">
        <f t="shared" si="243"/>
        <v>2.0645095541533235E-3</v>
      </c>
      <c r="BR121" s="147">
        <f t="shared" si="175"/>
        <v>0</v>
      </c>
      <c r="BS121" s="147">
        <f t="shared" si="176"/>
        <v>0</v>
      </c>
      <c r="BT121" s="147">
        <f t="shared" si="177"/>
        <v>0</v>
      </c>
      <c r="BU121" s="147">
        <f t="shared" si="178"/>
        <v>0.48019094367025195</v>
      </c>
      <c r="BV121" s="147">
        <f t="shared" si="179"/>
        <v>0.16006364789008401</v>
      </c>
      <c r="BW121" s="147">
        <f t="shared" si="180"/>
        <v>2.5</v>
      </c>
      <c r="CA121" s="150">
        <f t="shared" si="181"/>
        <v>0</v>
      </c>
      <c r="CB121" s="150">
        <f t="shared" si="244"/>
        <v>0.18032121927582057</v>
      </c>
      <c r="CC121" s="150">
        <f t="shared" si="245"/>
        <v>0</v>
      </c>
      <c r="CD121" s="150">
        <f t="shared" si="246"/>
        <v>0</v>
      </c>
      <c r="CE121" s="150">
        <f t="shared" si="182"/>
        <v>0</v>
      </c>
      <c r="CI121" s="152">
        <f t="shared" si="183"/>
        <v>0.47445866368951212</v>
      </c>
      <c r="CJ121" s="152">
        <f t="shared" si="184"/>
        <v>0.47445866368951212</v>
      </c>
      <c r="CK121" s="152">
        <f t="shared" si="185"/>
        <v>0.47445866368951212</v>
      </c>
      <c r="CL121" s="152">
        <f t="shared" si="186"/>
        <v>0.47445866368951212</v>
      </c>
      <c r="CM121" s="152">
        <f t="shared" si="187"/>
        <v>0.47445866368951212</v>
      </c>
      <c r="CN121" s="152">
        <f t="shared" si="188"/>
        <v>0.47445866368951212</v>
      </c>
      <c r="CO121" s="152">
        <f t="shared" si="189"/>
        <v>0.47445866368951212</v>
      </c>
      <c r="CP121" s="152">
        <f t="shared" si="190"/>
        <v>0.47445866368951212</v>
      </c>
      <c r="CQ121" s="152">
        <f t="shared" si="191"/>
        <v>0.4421709220056666</v>
      </c>
      <c r="CR121" s="152">
        <f t="shared" si="192"/>
        <v>0.37938239679625851</v>
      </c>
      <c r="CS121" s="152">
        <f t="shared" si="193"/>
        <v>0.31659387158685021</v>
      </c>
      <c r="CT121" s="152">
        <f t="shared" si="194"/>
        <v>0.25380534637744195</v>
      </c>
      <c r="CU121" s="152">
        <f t="shared" si="195"/>
        <v>0.1910168211680337</v>
      </c>
      <c r="CV121" s="152">
        <f t="shared" si="196"/>
        <v>0.15433136790934412</v>
      </c>
      <c r="CW121" s="152">
        <f t="shared" si="197"/>
        <v>0.15433136790934412</v>
      </c>
      <c r="CX121" s="152">
        <f t="shared" si="198"/>
        <v>0.15433136790934412</v>
      </c>
      <c r="CY121" s="152">
        <f t="shared" si="199"/>
        <v>0.15433136790934412</v>
      </c>
      <c r="CZ121" s="152">
        <f t="shared" si="200"/>
        <v>0.15433136790934412</v>
      </c>
      <c r="DA121" s="152">
        <f t="shared" si="201"/>
        <v>0.15433136790934412</v>
      </c>
      <c r="DC121" s="154">
        <f t="shared" si="247"/>
        <v>0.17806701349209683</v>
      </c>
      <c r="DD121" s="154">
        <f t="shared" si="248"/>
        <v>0.17806701349209683</v>
      </c>
      <c r="DE121" s="154">
        <f t="shared" si="249"/>
        <v>0.17806701349209683</v>
      </c>
      <c r="DF121" s="154">
        <f t="shared" si="250"/>
        <v>0.17806701349209683</v>
      </c>
      <c r="DG121" s="154">
        <f t="shared" si="251"/>
        <v>0.17806701349209683</v>
      </c>
      <c r="DH121" s="154">
        <f t="shared" si="252"/>
        <v>0.17806701349209683</v>
      </c>
      <c r="DI121" s="154">
        <f t="shared" si="253"/>
        <v>-2.3402593406061953E-10</v>
      </c>
      <c r="DJ121" s="154">
        <f t="shared" si="254"/>
        <v>-2.3402593406061953E-10</v>
      </c>
      <c r="DK121" s="154">
        <f t="shared" si="255"/>
        <v>-2.502416668630124E-10</v>
      </c>
      <c r="DL121" s="154">
        <f t="shared" si="256"/>
        <v>-2.892117298481777E-10</v>
      </c>
      <c r="DM121" s="154">
        <f t="shared" si="257"/>
        <v>-3.4255822375158268E-10</v>
      </c>
      <c r="DN121" s="154">
        <f t="shared" si="258"/>
        <v>-4.2003585678099562E-10</v>
      </c>
      <c r="DO121" s="154">
        <f t="shared" si="259"/>
        <v>-5.4280374364217161E-10</v>
      </c>
      <c r="DP121" s="154">
        <f t="shared" si="260"/>
        <v>-6.5458781966649992E-10</v>
      </c>
      <c r="DQ121" s="154">
        <f t="shared" si="261"/>
        <v>-6.5458781966649992E-10</v>
      </c>
      <c r="DR121" s="154">
        <f t="shared" si="262"/>
        <v>-6.5458781966649992E-10</v>
      </c>
      <c r="DS121" s="154">
        <f t="shared" si="263"/>
        <v>-6.5458781966649992E-10</v>
      </c>
      <c r="DT121" s="154">
        <f t="shared" si="264"/>
        <v>-6.5458781966649992E-10</v>
      </c>
      <c r="DU121" s="154">
        <f t="shared" si="265"/>
        <v>-6.5458781966649992E-10</v>
      </c>
      <c r="DW121" s="155">
        <f t="shared" si="202"/>
        <v>-9.4220675977513491E-2</v>
      </c>
      <c r="DX121" s="155">
        <f t="shared" si="203"/>
        <v>2.262038296837111E-2</v>
      </c>
      <c r="DY121" s="155">
        <f t="shared" si="204"/>
        <v>5.4883617233975598E-2</v>
      </c>
      <c r="DZ121" s="155">
        <f t="shared" si="205"/>
        <v>7.9856158601637112E-2</v>
      </c>
      <c r="EA121" s="156">
        <f t="shared" si="206"/>
        <v>-9.4220675977513491E-2</v>
      </c>
      <c r="EB121" s="156">
        <f t="shared" si="207"/>
        <v>2.262038296837111E-2</v>
      </c>
      <c r="EC121" s="156">
        <f t="shared" si="208"/>
        <v>1.2647723675691714E-2</v>
      </c>
      <c r="ED121" s="156">
        <f t="shared" si="209"/>
        <v>-9.6068999126246293E-2</v>
      </c>
      <c r="EE121" s="156">
        <f t="shared" si="210"/>
        <v>8.5155598377367109E-2</v>
      </c>
      <c r="EF121" s="156">
        <f t="shared" si="211"/>
        <v>4.6235717495113182E-2</v>
      </c>
      <c r="EG121" s="156">
        <f t="shared" si="212"/>
        <v>-7.368179804129199E-2</v>
      </c>
      <c r="EH121" s="156">
        <f t="shared" si="213"/>
        <v>6.2930200577287404E-2</v>
      </c>
      <c r="EI121" s="156">
        <f t="shared" si="214"/>
        <v>-3.2345208611629497E-2</v>
      </c>
      <c r="EJ121" s="156">
        <f t="shared" si="215"/>
        <v>-9.1340051385827084E-2</v>
      </c>
      <c r="EK121" s="156">
        <f t="shared" si="216"/>
        <v>9.6864770216821425E-2</v>
      </c>
      <c r="EL121" s="156">
        <f t="shared" si="217"/>
        <v>2.5364932757150436E-3</v>
      </c>
      <c r="EM121" s="156">
        <f t="shared" si="218"/>
        <v>-3.7081249559928489E-2</v>
      </c>
      <c r="EN121" s="156">
        <f t="shared" si="219"/>
        <v>8.9522055597320072E-2</v>
      </c>
      <c r="EO121" s="156">
        <f t="shared" si="220"/>
        <v>-7.0287307474083238E-2</v>
      </c>
      <c r="EP121" s="156">
        <f t="shared" si="221"/>
        <v>-6.6700164282699079E-2</v>
      </c>
      <c r="EQ121" s="156">
        <f t="shared" si="222"/>
        <v>8.7458686077022979E-2</v>
      </c>
      <c r="ER121" s="156">
        <f t="shared" si="223"/>
        <v>-4.1715653380668849E-2</v>
      </c>
      <c r="ES121" s="156">
        <f t="shared" si="224"/>
        <v>-9.2907690442454338E-2</v>
      </c>
      <c r="ET121" s="156">
        <f t="shared" si="225"/>
        <v>-2.7520511694814859E-2</v>
      </c>
      <c r="EU121" s="156">
        <f t="shared" si="226"/>
        <v>5.8987749566318227E-2</v>
      </c>
      <c r="EV121" s="156">
        <f t="shared" si="227"/>
        <v>-7.6874331921628347E-2</v>
      </c>
      <c r="EW121" s="156">
        <f t="shared" si="228"/>
        <v>5.0629052721707923E-2</v>
      </c>
      <c r="EX121" s="156">
        <f t="shared" si="229"/>
        <v>8.2619105101652379E-2</v>
      </c>
      <c r="EY121" s="156">
        <f t="shared" si="230"/>
        <v>-9.527540918891711E-2</v>
      </c>
      <c r="EZ121" s="156">
        <f t="shared" si="231"/>
        <v>1.7658253344534715E-2</v>
      </c>
    </row>
    <row r="122" spans="15:156" ht="20.100000000000001" customHeight="1" x14ac:dyDescent="0.2">
      <c r="O122" s="158">
        <v>112</v>
      </c>
      <c r="P122" s="158">
        <f t="shared" si="232"/>
        <v>-2.1642082724729685</v>
      </c>
      <c r="Q122" s="147">
        <f t="shared" si="233"/>
        <v>0.97738438111682457</v>
      </c>
      <c r="R122" s="147">
        <f t="shared" si="137"/>
        <v>269.66032112956805</v>
      </c>
      <c r="S122" s="147">
        <f t="shared" si="138"/>
        <v>234.48723576484178</v>
      </c>
      <c r="T122" s="147">
        <f t="shared" si="139"/>
        <v>293.1090447060522</v>
      </c>
      <c r="U122" s="147">
        <f t="shared" si="140"/>
        <v>1</v>
      </c>
      <c r="V122" s="147">
        <f t="shared" si="141"/>
        <v>0</v>
      </c>
      <c r="W122" s="147">
        <f t="shared" si="142"/>
        <v>5.3400514913282328E-2</v>
      </c>
      <c r="X122" s="147">
        <f t="shared" si="143"/>
        <v>6.1410592150274675E-2</v>
      </c>
      <c r="Y122" s="147">
        <f t="shared" si="144"/>
        <v>4.9128473720219744E-2</v>
      </c>
      <c r="Z122" s="147">
        <f t="shared" si="145"/>
        <v>12.631449317180177</v>
      </c>
      <c r="AA122" s="147">
        <f t="shared" si="146"/>
        <v>12.631449317180177</v>
      </c>
      <c r="AB122" s="147">
        <f t="shared" si="147"/>
        <v>12.443070917441553</v>
      </c>
      <c r="AC122" s="147">
        <f t="shared" si="148"/>
        <v>11.826393199492287</v>
      </c>
      <c r="AD122" s="147">
        <f t="shared" si="149"/>
        <v>168.9733698680935</v>
      </c>
      <c r="AE122" s="147">
        <f t="shared" si="150"/>
        <v>221.62976804315335</v>
      </c>
      <c r="AF122" s="147">
        <f t="shared" si="151"/>
        <v>3.3471628812502425</v>
      </c>
      <c r="AG122" s="147">
        <f t="shared" si="152"/>
        <v>3.820681766039737</v>
      </c>
      <c r="AH122" s="147">
        <f t="shared" si="153"/>
        <v>2.9050632375312118</v>
      </c>
      <c r="AI122" s="147">
        <f t="shared" si="154"/>
        <v>15.978612198430419</v>
      </c>
      <c r="AJ122" s="147">
        <f t="shared" si="155"/>
        <v>16.77861219843042</v>
      </c>
      <c r="AK122" s="147">
        <f t="shared" si="156"/>
        <v>17.06375268348129</v>
      </c>
      <c r="AL122" s="147">
        <f t="shared" si="157"/>
        <v>15.5314564370235</v>
      </c>
      <c r="AM122" s="147">
        <f t="shared" si="234"/>
        <v>59.599684894889371</v>
      </c>
      <c r="AN122" s="147">
        <f t="shared" si="266"/>
        <v>58.603756075769809</v>
      </c>
      <c r="AO122" s="147">
        <f t="shared" si="267"/>
        <v>64.385462113921577</v>
      </c>
      <c r="AP122" s="147">
        <f t="shared" si="158"/>
        <v>6.7950247283163714</v>
      </c>
      <c r="AQ122" s="147">
        <f t="shared" si="159"/>
        <v>0.35930130650657788</v>
      </c>
      <c r="AR122" s="147">
        <f t="shared" si="160"/>
        <v>0.35663583159488332</v>
      </c>
      <c r="AS122" s="147">
        <f t="shared" si="161"/>
        <v>0.3389609849090387</v>
      </c>
      <c r="AT122" s="147">
        <f t="shared" si="162"/>
        <v>4.2396372125791344E-2</v>
      </c>
      <c r="AU122" s="147">
        <f t="shared" si="163"/>
        <v>0.13422523129262814</v>
      </c>
      <c r="AV122" s="147">
        <f t="shared" si="164"/>
        <v>0.13003133061878144</v>
      </c>
      <c r="AW122" s="147">
        <f t="shared" si="165"/>
        <v>0.12905054630504373</v>
      </c>
      <c r="AX122" s="147">
        <f t="shared" si="235"/>
        <v>3.5838482411436764E-2</v>
      </c>
      <c r="AY122" s="147">
        <f t="shared" si="236"/>
        <v>3.9926505152939121E-2</v>
      </c>
      <c r="AZ122" s="147">
        <f t="shared" si="237"/>
        <v>3.1700281947458248E-2</v>
      </c>
      <c r="BA122" s="147">
        <f t="shared" si="238"/>
        <v>9.7431077752073325E-2</v>
      </c>
      <c r="BB122" s="147">
        <f t="shared" si="239"/>
        <v>0.17582914403879357</v>
      </c>
      <c r="BC122" s="147">
        <f t="shared" si="166"/>
        <v>1.2571208766445262E-2</v>
      </c>
      <c r="BD122" s="147">
        <f t="shared" si="167"/>
        <v>1.0931485883865444E-2</v>
      </c>
      <c r="BE122" s="147">
        <f t="shared" si="168"/>
        <v>1.3664357354831807E-2</v>
      </c>
      <c r="BF122" s="147">
        <f t="shared" si="169"/>
        <v>0</v>
      </c>
      <c r="BG122" s="147">
        <f t="shared" si="170"/>
        <v>0</v>
      </c>
      <c r="BH122" s="147">
        <f t="shared" si="171"/>
        <v>0</v>
      </c>
      <c r="BI122" s="147">
        <f t="shared" si="240"/>
        <v>4.8409691177882026E-2</v>
      </c>
      <c r="BJ122" s="147">
        <f t="shared" si="241"/>
        <v>5.0857991036804565E-2</v>
      </c>
      <c r="BK122" s="147">
        <f t="shared" si="242"/>
        <v>4.5364639302290052E-2</v>
      </c>
      <c r="BL122" s="147">
        <f t="shared" si="172"/>
        <v>13.054172868810884</v>
      </c>
      <c r="BM122" s="147">
        <f t="shared" si="173"/>
        <v>11.925549734773401</v>
      </c>
      <c r="BN122" s="147">
        <f t="shared" si="174"/>
        <v>13.296786089328867</v>
      </c>
      <c r="BO122" s="150">
        <f t="shared" si="243"/>
        <v>2.343498199937909E-3</v>
      </c>
      <c r="BP122" s="150">
        <f t="shared" si="243"/>
        <v>2.5865352522996933E-3</v>
      </c>
      <c r="BQ122" s="150">
        <f t="shared" si="243"/>
        <v>2.0579504990268791E-3</v>
      </c>
      <c r="BR122" s="147">
        <f t="shared" si="175"/>
        <v>0</v>
      </c>
      <c r="BS122" s="147">
        <f t="shared" si="176"/>
        <v>0</v>
      </c>
      <c r="BT122" s="147">
        <f t="shared" si="177"/>
        <v>0</v>
      </c>
      <c r="BU122" s="147">
        <f t="shared" si="178"/>
        <v>0.48305264387840824</v>
      </c>
      <c r="BV122" s="147">
        <f t="shared" si="179"/>
        <v>0.16101754795946943</v>
      </c>
      <c r="BW122" s="147">
        <f t="shared" si="180"/>
        <v>2.5</v>
      </c>
      <c r="CA122" s="150">
        <f t="shared" si="181"/>
        <v>0</v>
      </c>
      <c r="CB122" s="150">
        <f t="shared" si="244"/>
        <v>0.1816663587718024</v>
      </c>
      <c r="CC122" s="150">
        <f t="shared" si="245"/>
        <v>0</v>
      </c>
      <c r="CD122" s="150">
        <f t="shared" si="246"/>
        <v>0</v>
      </c>
      <c r="CE122" s="150">
        <f t="shared" si="182"/>
        <v>0</v>
      </c>
      <c r="CI122" s="152">
        <f t="shared" si="183"/>
        <v>0.47732036389766841</v>
      </c>
      <c r="CJ122" s="152">
        <f t="shared" si="184"/>
        <v>0.47732036389766841</v>
      </c>
      <c r="CK122" s="152">
        <f t="shared" si="185"/>
        <v>0.47732036389766841</v>
      </c>
      <c r="CL122" s="152">
        <f t="shared" si="186"/>
        <v>0.47732036389766841</v>
      </c>
      <c r="CM122" s="152">
        <f t="shared" si="187"/>
        <v>0.47732036389766841</v>
      </c>
      <c r="CN122" s="152">
        <f t="shared" si="188"/>
        <v>0.47732036389766841</v>
      </c>
      <c r="CO122" s="152">
        <f t="shared" si="189"/>
        <v>0.47732036389766841</v>
      </c>
      <c r="CP122" s="152">
        <f t="shared" si="190"/>
        <v>0.47732036389766841</v>
      </c>
      <c r="CQ122" s="152">
        <f t="shared" si="191"/>
        <v>0.44484020326399576</v>
      </c>
      <c r="CR122" s="152">
        <f t="shared" si="192"/>
        <v>0.38167748954055974</v>
      </c>
      <c r="CS122" s="152">
        <f t="shared" si="193"/>
        <v>0.31851477581712362</v>
      </c>
      <c r="CT122" s="152">
        <f t="shared" si="194"/>
        <v>0.25535206209368755</v>
      </c>
      <c r="CU122" s="152">
        <f t="shared" si="195"/>
        <v>0.19218934837025153</v>
      </c>
      <c r="CV122" s="152">
        <f t="shared" si="196"/>
        <v>0.15528526797872955</v>
      </c>
      <c r="CW122" s="152">
        <f t="shared" si="197"/>
        <v>0.15528526797872955</v>
      </c>
      <c r="CX122" s="152">
        <f t="shared" si="198"/>
        <v>0.15528526797872955</v>
      </c>
      <c r="CY122" s="152">
        <f t="shared" si="199"/>
        <v>0.15528526797872955</v>
      </c>
      <c r="CZ122" s="152">
        <f t="shared" si="200"/>
        <v>0.15528526797872955</v>
      </c>
      <c r="DA122" s="152">
        <f t="shared" si="201"/>
        <v>0.15528526797872955</v>
      </c>
      <c r="DC122" s="154">
        <f t="shared" si="247"/>
        <v>0.17940927333613443</v>
      </c>
      <c r="DD122" s="154">
        <f t="shared" si="248"/>
        <v>0.17940927333613443</v>
      </c>
      <c r="DE122" s="154">
        <f t="shared" si="249"/>
        <v>0.17940927333613443</v>
      </c>
      <c r="DF122" s="154">
        <f t="shared" si="250"/>
        <v>0.17940927333613443</v>
      </c>
      <c r="DG122" s="154">
        <f t="shared" si="251"/>
        <v>0.17940927333613443</v>
      </c>
      <c r="DH122" s="154">
        <f t="shared" si="252"/>
        <v>0.17940927333613443</v>
      </c>
      <c r="DI122" s="154">
        <f t="shared" si="253"/>
        <v>-2.3297062789804565E-10</v>
      </c>
      <c r="DJ122" s="154">
        <f t="shared" si="254"/>
        <v>-2.3297062789804565E-10</v>
      </c>
      <c r="DK122" s="154">
        <f t="shared" si="255"/>
        <v>-2.4911616641945862E-10</v>
      </c>
      <c r="DL122" s="154">
        <f t="shared" si="256"/>
        <v>-2.8791908895262862E-10</v>
      </c>
      <c r="DM122" s="154">
        <f t="shared" si="257"/>
        <v>-3.4104033751503602E-10</v>
      </c>
      <c r="DN122" s="154">
        <f t="shared" si="258"/>
        <v>-4.1819815339969189E-10</v>
      </c>
      <c r="DO122" s="154">
        <f t="shared" si="259"/>
        <v>-5.4047702175351634E-10</v>
      </c>
      <c r="DP122" s="154">
        <f t="shared" si="260"/>
        <v>-6.5183476664757673E-10</v>
      </c>
      <c r="DQ122" s="154">
        <f t="shared" si="261"/>
        <v>-6.5183476664757673E-10</v>
      </c>
      <c r="DR122" s="154">
        <f t="shared" si="262"/>
        <v>-6.5183476664757673E-10</v>
      </c>
      <c r="DS122" s="154">
        <f t="shared" si="263"/>
        <v>-6.5183476664757673E-10</v>
      </c>
      <c r="DT122" s="154">
        <f t="shared" si="264"/>
        <v>-6.5183476664757673E-10</v>
      </c>
      <c r="DU122" s="154">
        <f t="shared" si="265"/>
        <v>-6.5183476664757673E-10</v>
      </c>
      <c r="DW122" s="155">
        <f t="shared" si="202"/>
        <v>-9.4703646555819573E-2</v>
      </c>
      <c r="DX122" s="155">
        <f t="shared" si="203"/>
        <v>2.0129881489517998E-2</v>
      </c>
      <c r="DY122" s="155">
        <f t="shared" si="204"/>
        <v>5.4140711531764085E-2</v>
      </c>
      <c r="DZ122" s="155">
        <f t="shared" si="205"/>
        <v>8.026690572450107E-2</v>
      </c>
      <c r="EA122" s="156">
        <f t="shared" si="206"/>
        <v>-9.4703646555819573E-2</v>
      </c>
      <c r="EB122" s="156">
        <f t="shared" si="207"/>
        <v>2.0129881489517998E-2</v>
      </c>
      <c r="EC122" s="156">
        <f t="shared" si="208"/>
        <v>1.6812509308916174E-2</v>
      </c>
      <c r="ED122" s="156">
        <f t="shared" si="209"/>
        <v>-9.5348478385809815E-2</v>
      </c>
      <c r="EE122" s="156">
        <f t="shared" si="210"/>
        <v>8.2107492877846716E-2</v>
      </c>
      <c r="EF122" s="156">
        <f t="shared" si="211"/>
        <v>5.1306455861479902E-2</v>
      </c>
      <c r="EG122" s="156">
        <f t="shared" si="212"/>
        <v>-7.8328525710699065E-2</v>
      </c>
      <c r="EH122" s="156">
        <f t="shared" si="213"/>
        <v>5.6909005084784178E-2</v>
      </c>
      <c r="EI122" s="156">
        <f t="shared" si="214"/>
        <v>-2.3422728510295428E-2</v>
      </c>
      <c r="EJ122" s="156">
        <f t="shared" si="215"/>
        <v>-9.3943432920479492E-2</v>
      </c>
      <c r="EK122" s="156">
        <f t="shared" si="216"/>
        <v>9.5877142782194114E-2</v>
      </c>
      <c r="EL122" s="156">
        <f t="shared" si="217"/>
        <v>1.3474653675490063E-2</v>
      </c>
      <c r="EM122" s="156">
        <f t="shared" si="218"/>
        <v>-4.8409691177882158E-2</v>
      </c>
      <c r="EN122" s="156">
        <f t="shared" si="219"/>
        <v>8.3848044698810437E-2</v>
      </c>
      <c r="EO122" s="156">
        <f t="shared" si="220"/>
        <v>-5.9607963781268647E-2</v>
      </c>
      <c r="EP122" s="156">
        <f t="shared" si="221"/>
        <v>-7.629471445390304E-2</v>
      </c>
      <c r="EQ122" s="156">
        <f t="shared" si="222"/>
        <v>9.3068763683002292E-2</v>
      </c>
      <c r="ER122" s="156">
        <f t="shared" si="223"/>
        <v>-2.6687038544377824E-2</v>
      </c>
      <c r="ES122" s="156">
        <f t="shared" si="224"/>
        <v>-8.5486440593109919E-2</v>
      </c>
      <c r="ET122" s="156">
        <f t="shared" si="225"/>
        <v>-4.5453946742525279E-2</v>
      </c>
      <c r="EU122" s="156">
        <f t="shared" si="226"/>
        <v>7.4167949839844871E-2</v>
      </c>
      <c r="EV122" s="156">
        <f t="shared" si="227"/>
        <v>-6.2234299355788447E-2</v>
      </c>
      <c r="EW122" s="156">
        <f t="shared" si="228"/>
        <v>2.9918834532816803E-2</v>
      </c>
      <c r="EX122" s="156">
        <f t="shared" si="229"/>
        <v>9.2080704493121501E-2</v>
      </c>
      <c r="EY122" s="156">
        <f t="shared" si="230"/>
        <v>-9.6583535206470533E-2</v>
      </c>
      <c r="EZ122" s="156">
        <f t="shared" si="231"/>
        <v>-6.7537787032226158E-3</v>
      </c>
    </row>
    <row r="123" spans="15:156" ht="20.100000000000001" customHeight="1" x14ac:dyDescent="0.2">
      <c r="O123" s="158">
        <v>113</v>
      </c>
      <c r="P123" s="158">
        <f t="shared" si="232"/>
        <v>-2.155481626212997</v>
      </c>
      <c r="Q123" s="147">
        <f t="shared" si="233"/>
        <v>0.98611102737679612</v>
      </c>
      <c r="R123" s="147">
        <f t="shared" si="137"/>
        <v>271.23730697874612</v>
      </c>
      <c r="S123" s="147">
        <f t="shared" si="138"/>
        <v>235.85852780760536</v>
      </c>
      <c r="T123" s="147">
        <f t="shared" si="139"/>
        <v>294.82315975950667</v>
      </c>
      <c r="U123" s="147">
        <f t="shared" si="140"/>
        <v>1</v>
      </c>
      <c r="V123" s="147">
        <f t="shared" si="141"/>
        <v>0</v>
      </c>
      <c r="W123" s="147">
        <f t="shared" si="142"/>
        <v>5.309004192822328E-2</v>
      </c>
      <c r="X123" s="147">
        <f t="shared" si="143"/>
        <v>6.105354821745676E-2</v>
      </c>
      <c r="Y123" s="147">
        <f t="shared" si="144"/>
        <v>4.8842838573965416E-2</v>
      </c>
      <c r="Z123" s="147">
        <f t="shared" si="145"/>
        <v>12.725831231007627</v>
      </c>
      <c r="AA123" s="147">
        <f t="shared" si="146"/>
        <v>12.725831231007627</v>
      </c>
      <c r="AB123" s="147">
        <f t="shared" si="147"/>
        <v>12.537742974777361</v>
      </c>
      <c r="AC123" s="147">
        <f t="shared" si="148"/>
        <v>11.916373316336978</v>
      </c>
      <c r="AD123" s="147">
        <f t="shared" si="149"/>
        <v>170.49185339358917</v>
      </c>
      <c r="AE123" s="147">
        <f t="shared" si="150"/>
        <v>223.57235356673525</v>
      </c>
      <c r="AF123" s="147">
        <f t="shared" si="151"/>
        <v>3.3530208693166146</v>
      </c>
      <c r="AG123" s="147">
        <f t="shared" si="152"/>
        <v>3.8273684762432469</v>
      </c>
      <c r="AH123" s="147">
        <f t="shared" si="153"/>
        <v>2.9101474913847794</v>
      </c>
      <c r="AI123" s="147">
        <f t="shared" si="154"/>
        <v>16.078852100324241</v>
      </c>
      <c r="AJ123" s="147">
        <f t="shared" si="155"/>
        <v>16.878852100324242</v>
      </c>
      <c r="AK123" s="147">
        <f t="shared" si="156"/>
        <v>17.165111451020607</v>
      </c>
      <c r="AL123" s="147">
        <f t="shared" si="157"/>
        <v>15.626520807721757</v>
      </c>
      <c r="AM123" s="147">
        <f t="shared" si="234"/>
        <v>59.245735080573994</v>
      </c>
      <c r="AN123" s="147">
        <f t="shared" si="266"/>
        <v>58.257705046275234</v>
      </c>
      <c r="AO123" s="147">
        <f t="shared" si="267"/>
        <v>63.993771377814035</v>
      </c>
      <c r="AP123" s="147">
        <f t="shared" si="158"/>
        <v>6.8569176212800018</v>
      </c>
      <c r="AQ123" s="147">
        <f t="shared" si="159"/>
        <v>0.36203502024301093</v>
      </c>
      <c r="AR123" s="147">
        <f t="shared" si="160"/>
        <v>0.35934926528989081</v>
      </c>
      <c r="AS123" s="147">
        <f t="shared" si="161"/>
        <v>0.34153994102130592</v>
      </c>
      <c r="AT123" s="147">
        <f t="shared" si="162"/>
        <v>4.3043964821461445E-2</v>
      </c>
      <c r="AU123" s="147">
        <f t="shared" si="163"/>
        <v>0.13546617303831979</v>
      </c>
      <c r="AV123" s="147">
        <f t="shared" si="164"/>
        <v>0.13123796861347412</v>
      </c>
      <c r="AW123" s="147">
        <f t="shared" si="165"/>
        <v>0.13022468274065149</v>
      </c>
      <c r="AX123" s="147">
        <f t="shared" si="235"/>
        <v>3.5959524115830116E-2</v>
      </c>
      <c r="AY123" s="147">
        <f t="shared" si="236"/>
        <v>4.0062718318380715E-2</v>
      </c>
      <c r="AZ123" s="147">
        <f t="shared" si="237"/>
        <v>3.1802715870051929E-2</v>
      </c>
      <c r="BA123" s="147">
        <f t="shared" si="238"/>
        <v>9.7967710303704866E-2</v>
      </c>
      <c r="BB123" s="147">
        <f t="shared" si="239"/>
        <v>0.17731378534687608</v>
      </c>
      <c r="BC123" s="147">
        <f t="shared" si="166"/>
        <v>1.2408088559806433E-2</v>
      </c>
      <c r="BD123" s="147">
        <f t="shared" si="167"/>
        <v>1.0789642225918638E-2</v>
      </c>
      <c r="BE123" s="147">
        <f t="shared" si="168"/>
        <v>1.3487052782398297E-2</v>
      </c>
      <c r="BF123" s="147">
        <f t="shared" si="169"/>
        <v>0</v>
      </c>
      <c r="BG123" s="147">
        <f t="shared" si="170"/>
        <v>0</v>
      </c>
      <c r="BH123" s="147">
        <f t="shared" si="171"/>
        <v>0</v>
      </c>
      <c r="BI123" s="147">
        <f t="shared" si="240"/>
        <v>4.8367612675636551E-2</v>
      </c>
      <c r="BJ123" s="147">
        <f t="shared" si="241"/>
        <v>5.0852360544299355E-2</v>
      </c>
      <c r="BK123" s="147">
        <f t="shared" si="242"/>
        <v>4.5289768652450227E-2</v>
      </c>
      <c r="BL123" s="147">
        <f t="shared" si="172"/>
        <v>13.119101007130723</v>
      </c>
      <c r="BM123" s="147">
        <f t="shared" si="173"/>
        <v>11.993962893520003</v>
      </c>
      <c r="BN123" s="147">
        <f t="shared" si="174"/>
        <v>13.352472698892431</v>
      </c>
      <c r="BO123" s="150">
        <f t="shared" si="243"/>
        <v>2.3394259559403976E-3</v>
      </c>
      <c r="BP123" s="150">
        <f t="shared" si="243"/>
        <v>2.5859625729274137E-3</v>
      </c>
      <c r="BQ123" s="150">
        <f t="shared" si="243"/>
        <v>2.0511631445924634E-3</v>
      </c>
      <c r="BR123" s="147">
        <f t="shared" si="175"/>
        <v>0</v>
      </c>
      <c r="BS123" s="147">
        <f t="shared" si="176"/>
        <v>0</v>
      </c>
      <c r="BT123" s="147">
        <f t="shared" si="177"/>
        <v>0</v>
      </c>
      <c r="BU123" s="147">
        <f t="shared" si="178"/>
        <v>0.48587755775751879</v>
      </c>
      <c r="BV123" s="147">
        <f t="shared" si="179"/>
        <v>0.16195918591917291</v>
      </c>
      <c r="BW123" s="147">
        <f t="shared" si="180"/>
        <v>2.5</v>
      </c>
      <c r="CA123" s="150">
        <f t="shared" si="181"/>
        <v>0</v>
      </c>
      <c r="CB123" s="150">
        <f t="shared" si="244"/>
        <v>0.18299496021142714</v>
      </c>
      <c r="CC123" s="150">
        <f t="shared" si="245"/>
        <v>0</v>
      </c>
      <c r="CD123" s="150">
        <f t="shared" si="246"/>
        <v>0</v>
      </c>
      <c r="CE123" s="150">
        <f t="shared" si="182"/>
        <v>0</v>
      </c>
      <c r="CI123" s="152">
        <f t="shared" si="183"/>
        <v>0.48014527777677879</v>
      </c>
      <c r="CJ123" s="152">
        <f t="shared" si="184"/>
        <v>0.48014527777677879</v>
      </c>
      <c r="CK123" s="152">
        <f t="shared" si="185"/>
        <v>0.48014527777677879</v>
      </c>
      <c r="CL123" s="152">
        <f t="shared" si="186"/>
        <v>0.48014527777677879</v>
      </c>
      <c r="CM123" s="152">
        <f t="shared" si="187"/>
        <v>0.48014527777677879</v>
      </c>
      <c r="CN123" s="152">
        <f t="shared" si="188"/>
        <v>0.48014527777677879</v>
      </c>
      <c r="CO123" s="152">
        <f t="shared" si="189"/>
        <v>0.48014527777677879</v>
      </c>
      <c r="CP123" s="152">
        <f t="shared" si="190"/>
        <v>0.48014527777677879</v>
      </c>
      <c r="CQ123" s="152">
        <f t="shared" si="191"/>
        <v>0.4474751716832634</v>
      </c>
      <c r="CR123" s="152">
        <f t="shared" si="192"/>
        <v>0.38394307953099394</v>
      </c>
      <c r="CS123" s="152">
        <f t="shared" si="193"/>
        <v>0.32041098737872448</v>
      </c>
      <c r="CT123" s="152">
        <f t="shared" si="194"/>
        <v>0.25687889522645502</v>
      </c>
      <c r="CU123" s="152">
        <f t="shared" si="195"/>
        <v>0.19334680307418564</v>
      </c>
      <c r="CV123" s="152">
        <f t="shared" si="196"/>
        <v>0.15622690593843308</v>
      </c>
      <c r="CW123" s="152">
        <f t="shared" si="197"/>
        <v>0.15622690593843308</v>
      </c>
      <c r="CX123" s="152">
        <f t="shared" si="198"/>
        <v>0.15622690593843308</v>
      </c>
      <c r="CY123" s="152">
        <f t="shared" si="199"/>
        <v>0.15622690593843308</v>
      </c>
      <c r="CZ123" s="152">
        <f t="shared" si="200"/>
        <v>0.15622690593843308</v>
      </c>
      <c r="DA123" s="152">
        <f t="shared" si="201"/>
        <v>0.15622690593843308</v>
      </c>
      <c r="DC123" s="154">
        <f t="shared" si="247"/>
        <v>0.18073505855437663</v>
      </c>
      <c r="DD123" s="154">
        <f t="shared" si="248"/>
        <v>0.18073505855437663</v>
      </c>
      <c r="DE123" s="154">
        <f t="shared" si="249"/>
        <v>0.18073505855437663</v>
      </c>
      <c r="DF123" s="154">
        <f t="shared" si="250"/>
        <v>0.18073505855437663</v>
      </c>
      <c r="DG123" s="154">
        <f t="shared" si="251"/>
        <v>0.18073505855437663</v>
      </c>
      <c r="DH123" s="154">
        <f t="shared" si="252"/>
        <v>0.18073505855437663</v>
      </c>
      <c r="DI123" s="154">
        <f t="shared" si="253"/>
        <v>-2.3193818235731959E-10</v>
      </c>
      <c r="DJ123" s="154">
        <f t="shared" si="254"/>
        <v>-2.3193818235731959E-10</v>
      </c>
      <c r="DK123" s="154">
        <f t="shared" si="255"/>
        <v>-2.4801502159666975E-10</v>
      </c>
      <c r="DL123" s="154">
        <f t="shared" si="256"/>
        <v>-2.8665434993487889E-10</v>
      </c>
      <c r="DM123" s="154">
        <f t="shared" si="257"/>
        <v>-3.3955510156623909E-10</v>
      </c>
      <c r="DN123" s="154">
        <f t="shared" si="258"/>
        <v>-4.1639977999464611E-10</v>
      </c>
      <c r="DO123" s="154">
        <f t="shared" si="259"/>
        <v>-5.3819969493201428E-10</v>
      </c>
      <c r="DP123" s="154">
        <f t="shared" si="260"/>
        <v>-6.4913972760512325E-10</v>
      </c>
      <c r="DQ123" s="154">
        <f t="shared" si="261"/>
        <v>-6.4913972760512325E-10</v>
      </c>
      <c r="DR123" s="154">
        <f t="shared" si="262"/>
        <v>-6.4913972760512325E-10</v>
      </c>
      <c r="DS123" s="154">
        <f t="shared" si="263"/>
        <v>-6.4913972760512325E-10</v>
      </c>
      <c r="DT123" s="154">
        <f t="shared" si="264"/>
        <v>-6.4913972760512325E-10</v>
      </c>
      <c r="DU123" s="154">
        <f t="shared" si="265"/>
        <v>-6.4913972760512325E-10</v>
      </c>
      <c r="DW123" s="155">
        <f t="shared" si="202"/>
        <v>-9.5115385060944357E-2</v>
      </c>
      <c r="DX123" s="155">
        <f t="shared" si="203"/>
        <v>1.7628594625490566E-2</v>
      </c>
      <c r="DY123" s="155">
        <f t="shared" si="204"/>
        <v>5.3391748653864264E-2</v>
      </c>
      <c r="DZ123" s="155">
        <f t="shared" si="205"/>
        <v>8.066613291489913E-2</v>
      </c>
      <c r="EA123" s="156">
        <f t="shared" si="206"/>
        <v>-9.5115385060944357E-2</v>
      </c>
      <c r="EB123" s="156">
        <f t="shared" si="207"/>
        <v>1.7628594625490566E-2</v>
      </c>
      <c r="EC123" s="156">
        <f t="shared" si="208"/>
        <v>2.0937334829244963E-2</v>
      </c>
      <c r="ED123" s="156">
        <f t="shared" si="209"/>
        <v>-9.4442214258294882E-2</v>
      </c>
      <c r="EE123" s="156">
        <f t="shared" si="210"/>
        <v>7.8753648130167081E-2</v>
      </c>
      <c r="EF123" s="156">
        <f t="shared" si="211"/>
        <v>5.6174431282848068E-2</v>
      </c>
      <c r="EG123" s="156">
        <f t="shared" si="212"/>
        <v>-8.2480338442339679E-2</v>
      </c>
      <c r="EH123" s="156">
        <f t="shared" si="213"/>
        <v>5.0544016403514011E-2</v>
      </c>
      <c r="EI123" s="156">
        <f t="shared" si="214"/>
        <v>-1.4298376694661972E-2</v>
      </c>
      <c r="EJ123" s="156">
        <f t="shared" si="215"/>
        <v>-9.5672672418298937E-2</v>
      </c>
      <c r="EK123" s="156">
        <f t="shared" si="216"/>
        <v>9.3653980165279552E-2</v>
      </c>
      <c r="EL123" s="156">
        <f t="shared" si="217"/>
        <v>2.4220566115659113E-2</v>
      </c>
      <c r="EM123" s="156">
        <f t="shared" si="218"/>
        <v>-5.8888674020321531E-2</v>
      </c>
      <c r="EN123" s="156">
        <f t="shared" si="219"/>
        <v>7.6745214156257957E-2</v>
      </c>
      <c r="EO123" s="156">
        <f t="shared" si="220"/>
        <v>-4.7634704054885027E-2</v>
      </c>
      <c r="EP123" s="156">
        <f t="shared" si="221"/>
        <v>-8.4194054382510347E-2</v>
      </c>
      <c r="EQ123" s="156">
        <f t="shared" si="222"/>
        <v>9.6113397361557301E-2</v>
      </c>
      <c r="ER123" s="156">
        <f t="shared" si="223"/>
        <v>-1.0950738394326762E-2</v>
      </c>
      <c r="ES123" s="156">
        <f t="shared" si="224"/>
        <v>-7.4643277960593404E-2</v>
      </c>
      <c r="ET123" s="156">
        <f t="shared" si="225"/>
        <v>-6.1531169979606115E-2</v>
      </c>
      <c r="EU123" s="156">
        <f t="shared" si="226"/>
        <v>8.580519283651579E-2</v>
      </c>
      <c r="EV123" s="156">
        <f t="shared" si="227"/>
        <v>-4.4667356156928829E-2</v>
      </c>
      <c r="EW123" s="156">
        <f t="shared" si="228"/>
        <v>7.5897583060901726E-3</v>
      </c>
      <c r="EX123" s="156">
        <f t="shared" si="229"/>
        <v>9.6437022935264474E-2</v>
      </c>
      <c r="EY123" s="156">
        <f t="shared" si="230"/>
        <v>-9.1736302492314764E-2</v>
      </c>
      <c r="EZ123" s="156">
        <f t="shared" si="231"/>
        <v>-3.0694537442354716E-2</v>
      </c>
    </row>
    <row r="124" spans="15:156" ht="20.100000000000001" customHeight="1" x14ac:dyDescent="0.2">
      <c r="O124" s="158">
        <v>114</v>
      </c>
      <c r="P124" s="158">
        <f t="shared" si="232"/>
        <v>-2.1467549799530254</v>
      </c>
      <c r="Q124" s="147">
        <f t="shared" si="233"/>
        <v>0.99483767363676778</v>
      </c>
      <c r="R124" s="147">
        <f t="shared" si="137"/>
        <v>272.79363705685995</v>
      </c>
      <c r="S124" s="147">
        <f t="shared" si="138"/>
        <v>237.21185831031298</v>
      </c>
      <c r="T124" s="147">
        <f t="shared" si="139"/>
        <v>296.51482288789123</v>
      </c>
      <c r="U124" s="147">
        <f t="shared" si="140"/>
        <v>1</v>
      </c>
      <c r="V124" s="147">
        <f t="shared" si="141"/>
        <v>0</v>
      </c>
      <c r="W124" s="147">
        <f t="shared" si="142"/>
        <v>5.2787154991443312E-2</v>
      </c>
      <c r="X124" s="147">
        <f t="shared" si="143"/>
        <v>6.0705228240159816E-2</v>
      </c>
      <c r="Y124" s="147">
        <f t="shared" si="144"/>
        <v>4.8564182592127851E-2</v>
      </c>
      <c r="Z124" s="147">
        <f t="shared" si="145"/>
        <v>12.819198260815167</v>
      </c>
      <c r="AA124" s="147">
        <f t="shared" si="146"/>
        <v>12.819198260815167</v>
      </c>
      <c r="AB124" s="147">
        <f t="shared" si="147"/>
        <v>12.63142471685795</v>
      </c>
      <c r="AC124" s="147">
        <f t="shared" si="148"/>
        <v>12.005412197880721</v>
      </c>
      <c r="AD124" s="147">
        <f t="shared" si="149"/>
        <v>171.99525558829581</v>
      </c>
      <c r="AE124" s="147">
        <f t="shared" si="150"/>
        <v>225.49539266257602</v>
      </c>
      <c r="AF124" s="147">
        <f t="shared" si="151"/>
        <v>3.3588021279307472</v>
      </c>
      <c r="AG124" s="147">
        <f t="shared" si="152"/>
        <v>3.8339676021762896</v>
      </c>
      <c r="AH124" s="147">
        <f t="shared" si="153"/>
        <v>2.9151651503581912</v>
      </c>
      <c r="AI124" s="147">
        <f t="shared" si="154"/>
        <v>16.178000388745915</v>
      </c>
      <c r="AJ124" s="147">
        <f t="shared" si="155"/>
        <v>16.978000388745915</v>
      </c>
      <c r="AK124" s="147">
        <f t="shared" si="156"/>
        <v>17.265392319034241</v>
      </c>
      <c r="AL124" s="147">
        <f t="shared" si="157"/>
        <v>15.720577348238914</v>
      </c>
      <c r="AM124" s="147">
        <f t="shared" si="234"/>
        <v>58.899751272409134</v>
      </c>
      <c r="AN124" s="147">
        <f t="shared" si="266"/>
        <v>57.91933258866927</v>
      </c>
      <c r="AO124" s="147">
        <f t="shared" si="267"/>
        <v>63.61089531562429</v>
      </c>
      <c r="AP124" s="147">
        <f t="shared" si="158"/>
        <v>6.9181978967505149</v>
      </c>
      <c r="AQ124" s="147">
        <f t="shared" si="159"/>
        <v>0.36474013801889593</v>
      </c>
      <c r="AR124" s="147">
        <f t="shared" si="160"/>
        <v>0.36203431516333778</v>
      </c>
      <c r="AS124" s="147">
        <f t="shared" si="161"/>
        <v>0.34409192001220928</v>
      </c>
      <c r="AT124" s="147">
        <f t="shared" si="162"/>
        <v>4.3689615118595669E-2</v>
      </c>
      <c r="AU124" s="147">
        <f t="shared" si="163"/>
        <v>0.13669517383386801</v>
      </c>
      <c r="AV124" s="147">
        <f t="shared" si="164"/>
        <v>0.13243281999440365</v>
      </c>
      <c r="AW124" s="147">
        <f t="shared" si="165"/>
        <v>0.13138720136042126</v>
      </c>
      <c r="AX124" s="147">
        <f t="shared" si="235"/>
        <v>3.6078746721306724E-2</v>
      </c>
      <c r="AY124" s="147">
        <f t="shared" si="236"/>
        <v>4.0196822914996405E-2</v>
      </c>
      <c r="AZ124" s="147">
        <f t="shared" si="237"/>
        <v>3.1903560267517804E-2</v>
      </c>
      <c r="BA124" s="147">
        <f t="shared" si="238"/>
        <v>9.8497476298541761E-2</v>
      </c>
      <c r="BB124" s="147">
        <f t="shared" si="239"/>
        <v>0.17878334263133674</v>
      </c>
      <c r="BC124" s="147">
        <f t="shared" si="166"/>
        <v>1.2244023429183905E-2</v>
      </c>
      <c r="BD124" s="147">
        <f t="shared" si="167"/>
        <v>1.0646976894942527E-2</v>
      </c>
      <c r="BE124" s="147">
        <f t="shared" si="168"/>
        <v>1.3308721118678158E-2</v>
      </c>
      <c r="BF124" s="147">
        <f t="shared" si="169"/>
        <v>0</v>
      </c>
      <c r="BG124" s="147">
        <f t="shared" si="170"/>
        <v>0</v>
      </c>
      <c r="BH124" s="147">
        <f t="shared" si="171"/>
        <v>0</v>
      </c>
      <c r="BI124" s="147">
        <f t="shared" si="240"/>
        <v>4.8322770150490628E-2</v>
      </c>
      <c r="BJ124" s="147">
        <f t="shared" si="241"/>
        <v>5.084379980993893E-2</v>
      </c>
      <c r="BK124" s="147">
        <f t="shared" si="242"/>
        <v>4.5212281386195964E-2</v>
      </c>
      <c r="BL124" s="147">
        <f t="shared" si="172"/>
        <v>13.182144222015006</v>
      </c>
      <c r="BM124" s="147">
        <f t="shared" si="173"/>
        <v>12.060752236473151</v>
      </c>
      <c r="BN124" s="147">
        <f t="shared" si="174"/>
        <v>13.406111607585398</v>
      </c>
      <c r="BO124" s="150">
        <f t="shared" si="243"/>
        <v>2.3350901150171479E-3</v>
      </c>
      <c r="BP124" s="150">
        <f t="shared" si="243"/>
        <v>2.5850919791131459E-3</v>
      </c>
      <c r="BQ124" s="150">
        <f t="shared" si="243"/>
        <v>2.0441503881445619E-3</v>
      </c>
      <c r="BR124" s="147">
        <f t="shared" si="175"/>
        <v>0</v>
      </c>
      <c r="BS124" s="147">
        <f t="shared" si="176"/>
        <v>0</v>
      </c>
      <c r="BT124" s="147">
        <f t="shared" si="177"/>
        <v>0</v>
      </c>
      <c r="BU124" s="147">
        <f t="shared" si="178"/>
        <v>0.48866547017945478</v>
      </c>
      <c r="BV124" s="147">
        <f t="shared" si="179"/>
        <v>0.16288849005981826</v>
      </c>
      <c r="BW124" s="147">
        <f t="shared" si="180"/>
        <v>2.5</v>
      </c>
      <c r="CA124" s="150">
        <f t="shared" si="181"/>
        <v>0</v>
      </c>
      <c r="CB124" s="150">
        <f t="shared" si="244"/>
        <v>0.18430688339831439</v>
      </c>
      <c r="CC124" s="150">
        <f t="shared" si="245"/>
        <v>0</v>
      </c>
      <c r="CD124" s="150">
        <f t="shared" si="246"/>
        <v>0</v>
      </c>
      <c r="CE124" s="150">
        <f t="shared" si="182"/>
        <v>0</v>
      </c>
      <c r="CI124" s="152">
        <f t="shared" si="183"/>
        <v>0.48293319019871489</v>
      </c>
      <c r="CJ124" s="152">
        <f t="shared" si="184"/>
        <v>0.48293319019871489</v>
      </c>
      <c r="CK124" s="152">
        <f t="shared" si="185"/>
        <v>0.48293319019871489</v>
      </c>
      <c r="CL124" s="152">
        <f t="shared" si="186"/>
        <v>0.48293319019871489</v>
      </c>
      <c r="CM124" s="152">
        <f t="shared" si="187"/>
        <v>0.48293319019871489</v>
      </c>
      <c r="CN124" s="152">
        <f t="shared" si="188"/>
        <v>0.48293319019871489</v>
      </c>
      <c r="CO124" s="152">
        <f t="shared" si="189"/>
        <v>0.48293319019871489</v>
      </c>
      <c r="CP124" s="152">
        <f t="shared" si="190"/>
        <v>0.48293319019871489</v>
      </c>
      <c r="CQ124" s="152">
        <f t="shared" si="191"/>
        <v>0.45007562660042305</v>
      </c>
      <c r="CR124" s="152">
        <f t="shared" si="192"/>
        <v>0.38617899423411206</v>
      </c>
      <c r="CS124" s="152">
        <f t="shared" si="193"/>
        <v>0.32228236186780107</v>
      </c>
      <c r="CT124" s="152">
        <f t="shared" si="194"/>
        <v>0.25838572950149008</v>
      </c>
      <c r="CU124" s="152">
        <f t="shared" si="195"/>
        <v>0.19448909713517915</v>
      </c>
      <c r="CV124" s="152">
        <f t="shared" si="196"/>
        <v>0.1571562100790784</v>
      </c>
      <c r="CW124" s="152">
        <f t="shared" si="197"/>
        <v>0.1571562100790784</v>
      </c>
      <c r="CX124" s="152">
        <f t="shared" si="198"/>
        <v>0.1571562100790784</v>
      </c>
      <c r="CY124" s="152">
        <f t="shared" si="199"/>
        <v>0.1571562100790784</v>
      </c>
      <c r="CZ124" s="152">
        <f t="shared" si="200"/>
        <v>0.1571562100790784</v>
      </c>
      <c r="DA124" s="152">
        <f t="shared" si="201"/>
        <v>0.1571562100790784</v>
      </c>
      <c r="DC124" s="154">
        <f t="shared" si="247"/>
        <v>0.18204422778261703</v>
      </c>
      <c r="DD124" s="154">
        <f t="shared" si="248"/>
        <v>0.18204422778261703</v>
      </c>
      <c r="DE124" s="154">
        <f t="shared" si="249"/>
        <v>0.18204422778261703</v>
      </c>
      <c r="DF124" s="154">
        <f t="shared" si="250"/>
        <v>0.18204422778261703</v>
      </c>
      <c r="DG124" s="154">
        <f t="shared" si="251"/>
        <v>0.18204422778261703</v>
      </c>
      <c r="DH124" s="154">
        <f t="shared" si="252"/>
        <v>0.18204422778261703</v>
      </c>
      <c r="DI124" s="154">
        <f t="shared" si="253"/>
        <v>-2.3092819435198089E-10</v>
      </c>
      <c r="DJ124" s="154">
        <f t="shared" si="254"/>
        <v>-2.3092819435198089E-10</v>
      </c>
      <c r="DK124" s="154">
        <f t="shared" si="255"/>
        <v>-2.4693780415204363E-10</v>
      </c>
      <c r="DL124" s="154">
        <f t="shared" si="256"/>
        <v>-2.8541702551834411E-10</v>
      </c>
      <c r="DM124" s="154">
        <f t="shared" si="257"/>
        <v>-3.3810195103143513E-10</v>
      </c>
      <c r="DN124" s="154">
        <f t="shared" si="258"/>
        <v>-4.1464006547941998E-10</v>
      </c>
      <c r="DO124" s="154">
        <f t="shared" si="259"/>
        <v>-5.3597093904709911E-10</v>
      </c>
      <c r="DP124" s="154">
        <f t="shared" si="260"/>
        <v>-6.4650175471242141E-10</v>
      </c>
      <c r="DQ124" s="154">
        <f t="shared" si="261"/>
        <v>-6.4650175471242141E-10</v>
      </c>
      <c r="DR124" s="154">
        <f t="shared" si="262"/>
        <v>-6.4650175471242141E-10</v>
      </c>
      <c r="DS124" s="154">
        <f t="shared" si="263"/>
        <v>-6.4650175471242141E-10</v>
      </c>
      <c r="DT124" s="154">
        <f t="shared" si="264"/>
        <v>-6.4650175471242141E-10</v>
      </c>
      <c r="DU124" s="154">
        <f t="shared" si="265"/>
        <v>-6.4650175471242141E-10</v>
      </c>
      <c r="DW124" s="155">
        <f t="shared" si="202"/>
        <v>-9.5455673325796672E-2</v>
      </c>
      <c r="DX124" s="155">
        <f t="shared" si="203"/>
        <v>1.5118693395508111E-2</v>
      </c>
      <c r="DY124" s="155">
        <f t="shared" si="204"/>
        <v>5.2636933808032346E-2</v>
      </c>
      <c r="DZ124" s="155">
        <f t="shared" si="205"/>
        <v>8.1053770173616313E-2</v>
      </c>
      <c r="EA124" s="156">
        <f t="shared" si="206"/>
        <v>-9.5455673325796672E-2</v>
      </c>
      <c r="EB124" s="156">
        <f t="shared" si="207"/>
        <v>1.5118693395508111E-2</v>
      </c>
      <c r="EC124" s="156">
        <f t="shared" si="208"/>
        <v>2.5013706454117143E-2</v>
      </c>
      <c r="ED124" s="156">
        <f t="shared" si="209"/>
        <v>-9.3352423372378771E-2</v>
      </c>
      <c r="EE124" s="156">
        <f t="shared" si="210"/>
        <v>7.5107691337734567E-2</v>
      </c>
      <c r="EF124" s="156">
        <f t="shared" si="211"/>
        <v>6.0821009215436289E-2</v>
      </c>
      <c r="EG124" s="156">
        <f t="shared" si="212"/>
        <v>-8.611180694188407E-2</v>
      </c>
      <c r="EH124" s="156">
        <f t="shared" si="213"/>
        <v>4.3876157138841125E-2</v>
      </c>
      <c r="EI124" s="156">
        <f t="shared" si="214"/>
        <v>-5.0580367682679095E-3</v>
      </c>
      <c r="EJ124" s="156">
        <f t="shared" si="215"/>
        <v>-9.6513090946873326E-2</v>
      </c>
      <c r="EK124" s="156">
        <f t="shared" si="216"/>
        <v>9.0226384733242584E-2</v>
      </c>
      <c r="EL124" s="156">
        <f t="shared" si="217"/>
        <v>3.4634664110360314E-2</v>
      </c>
      <c r="EM124" s="156">
        <f t="shared" si="218"/>
        <v>-6.8338716918261461E-2</v>
      </c>
      <c r="EN124" s="156">
        <f t="shared" si="219"/>
        <v>6.8338716918261766E-2</v>
      </c>
      <c r="EO124" s="156">
        <f t="shared" si="220"/>
        <v>-3.4634664110360328E-2</v>
      </c>
      <c r="EP124" s="156">
        <f t="shared" si="221"/>
        <v>-9.0226384733242584E-2</v>
      </c>
      <c r="EQ124" s="156">
        <f t="shared" si="222"/>
        <v>9.6513090946873339E-2</v>
      </c>
      <c r="ER124" s="156">
        <f t="shared" si="223"/>
        <v>5.0580367682677178E-3</v>
      </c>
      <c r="ES124" s="156">
        <f t="shared" si="224"/>
        <v>-6.082100921543647E-2</v>
      </c>
      <c r="ET124" s="156">
        <f t="shared" si="225"/>
        <v>-7.5107691337734414E-2</v>
      </c>
      <c r="EU124" s="156">
        <f t="shared" si="226"/>
        <v>9.3352423372378701E-2</v>
      </c>
      <c r="EV124" s="156">
        <f t="shared" si="227"/>
        <v>-2.5013706454117407E-2</v>
      </c>
      <c r="EW124" s="156">
        <f t="shared" si="228"/>
        <v>-1.5118693395508049E-2</v>
      </c>
      <c r="EX124" s="156">
        <f t="shared" si="229"/>
        <v>9.5455673325796686E-2</v>
      </c>
      <c r="EY124" s="156">
        <f t="shared" si="230"/>
        <v>-8.1053770173616396E-2</v>
      </c>
      <c r="EZ124" s="156">
        <f t="shared" si="231"/>
        <v>-5.2636933808032221E-2</v>
      </c>
    </row>
    <row r="125" spans="15:156" ht="20.100000000000001" customHeight="1" x14ac:dyDescent="0.2">
      <c r="O125" s="158">
        <v>115</v>
      </c>
      <c r="P125" s="158">
        <f t="shared" si="232"/>
        <v>-2.1380283336930535</v>
      </c>
      <c r="Q125" s="147">
        <f t="shared" si="233"/>
        <v>1.0035643198967394</v>
      </c>
      <c r="R125" s="147">
        <f t="shared" si="137"/>
        <v>274.32919284334838</v>
      </c>
      <c r="S125" s="147">
        <f t="shared" si="138"/>
        <v>238.54712421160727</v>
      </c>
      <c r="T125" s="147">
        <f t="shared" si="139"/>
        <v>298.18390526450906</v>
      </c>
      <c r="U125" s="147">
        <f t="shared" si="140"/>
        <v>1</v>
      </c>
      <c r="V125" s="147">
        <f t="shared" si="141"/>
        <v>0</v>
      </c>
      <c r="W125" s="147">
        <f t="shared" si="142"/>
        <v>5.2491679251296115E-2</v>
      </c>
      <c r="X125" s="147">
        <f t="shared" si="143"/>
        <v>6.0365431138990532E-2</v>
      </c>
      <c r="Y125" s="147">
        <f t="shared" si="144"/>
        <v>4.8292344911192428E-2</v>
      </c>
      <c r="Z125" s="147">
        <f t="shared" si="145"/>
        <v>12.911533393933363</v>
      </c>
      <c r="AA125" s="147">
        <f t="shared" si="146"/>
        <v>12.911533393933363</v>
      </c>
      <c r="AB125" s="147">
        <f t="shared" si="147"/>
        <v>12.724099103830566</v>
      </c>
      <c r="AC125" s="147">
        <f t="shared" si="148"/>
        <v>12.093493648764662</v>
      </c>
      <c r="AD125" s="147">
        <f t="shared" si="149"/>
        <v>173.48326645823539</v>
      </c>
      <c r="AE125" s="147">
        <f t="shared" si="150"/>
        <v>227.39850015792169</v>
      </c>
      <c r="AF125" s="147">
        <f t="shared" si="151"/>
        <v>3.3645062168274138</v>
      </c>
      <c r="AG125" s="147">
        <f t="shared" si="152"/>
        <v>3.8404786412898759</v>
      </c>
      <c r="AH125" s="147">
        <f t="shared" si="153"/>
        <v>2.9201158323372907</v>
      </c>
      <c r="AI125" s="147">
        <f t="shared" si="154"/>
        <v>16.276039610760776</v>
      </c>
      <c r="AJ125" s="147">
        <f t="shared" si="155"/>
        <v>17.076039610760777</v>
      </c>
      <c r="AK125" s="147">
        <f t="shared" si="156"/>
        <v>17.364577745120442</v>
      </c>
      <c r="AL125" s="147">
        <f t="shared" si="157"/>
        <v>15.813609481101953</v>
      </c>
      <c r="AM125" s="147">
        <f t="shared" si="234"/>
        <v>58.561588213336762</v>
      </c>
      <c r="AN125" s="147">
        <f t="shared" si="266"/>
        <v>57.588500836480542</v>
      </c>
      <c r="AO125" s="147">
        <f t="shared" si="267"/>
        <v>63.236669730275658</v>
      </c>
      <c r="AP125" s="147">
        <f t="shared" si="158"/>
        <v>6.9788526698567006</v>
      </c>
      <c r="AQ125" s="147">
        <f t="shared" si="159"/>
        <v>0.36741616779803049</v>
      </c>
      <c r="AR125" s="147">
        <f t="shared" si="160"/>
        <v>0.36469049282919014</v>
      </c>
      <c r="AS125" s="147">
        <f t="shared" si="161"/>
        <v>0.34661645770009197</v>
      </c>
      <c r="AT125" s="147">
        <f t="shared" si="162"/>
        <v>4.4333051853332535E-2</v>
      </c>
      <c r="AU125" s="147">
        <f t="shared" si="163"/>
        <v>0.13791197478965808</v>
      </c>
      <c r="AV125" s="147">
        <f t="shared" si="164"/>
        <v>0.13361562919729675</v>
      </c>
      <c r="AW125" s="147">
        <f t="shared" si="165"/>
        <v>0.13253786000494869</v>
      </c>
      <c r="AX125" s="147">
        <f t="shared" si="235"/>
        <v>3.6196155809464753E-2</v>
      </c>
      <c r="AY125" s="147">
        <f t="shared" si="236"/>
        <v>4.0328825409692355E-2</v>
      </c>
      <c r="AZ125" s="147">
        <f t="shared" si="237"/>
        <v>3.2002820326639821E-2</v>
      </c>
      <c r="BA125" s="147">
        <f t="shared" si="238"/>
        <v>9.9020331965655989E-2</v>
      </c>
      <c r="BB125" s="147">
        <f t="shared" si="239"/>
        <v>0.18023752804494492</v>
      </c>
      <c r="BC125" s="147">
        <f t="shared" si="166"/>
        <v>1.2079025868772578E-2</v>
      </c>
      <c r="BD125" s="147">
        <f t="shared" si="167"/>
        <v>1.0503500755454417E-2</v>
      </c>
      <c r="BE125" s="147">
        <f t="shared" si="168"/>
        <v>1.3129375944318022E-2</v>
      </c>
      <c r="BF125" s="147">
        <f t="shared" si="169"/>
        <v>0</v>
      </c>
      <c r="BG125" s="147">
        <f t="shared" si="170"/>
        <v>0</v>
      </c>
      <c r="BH125" s="147">
        <f t="shared" si="171"/>
        <v>0</v>
      </c>
      <c r="BI125" s="147">
        <f t="shared" si="240"/>
        <v>4.8275181678237328E-2</v>
      </c>
      <c r="BJ125" s="147">
        <f t="shared" si="241"/>
        <v>5.0832326165146768E-2</v>
      </c>
      <c r="BK125" s="147">
        <f t="shared" si="242"/>
        <v>4.5132196270957839E-2</v>
      </c>
      <c r="BL125" s="147">
        <f t="shared" si="172"/>
        <v>13.243291624156846</v>
      </c>
      <c r="BM125" s="147">
        <f t="shared" si="173"/>
        <v>12.125905223682201</v>
      </c>
      <c r="BN125" s="147">
        <f t="shared" si="174"/>
        <v>13.457694537238522</v>
      </c>
      <c r="BO125" s="150">
        <f t="shared" si="243"/>
        <v>2.3304931660668208E-3</v>
      </c>
      <c r="BP125" s="150">
        <f t="shared" si="243"/>
        <v>2.5839253833598646E-3</v>
      </c>
      <c r="BQ125" s="150">
        <f t="shared" si="243"/>
        <v>2.0369151402402606E-3</v>
      </c>
      <c r="BR125" s="147">
        <f t="shared" si="175"/>
        <v>0</v>
      </c>
      <c r="BS125" s="147">
        <f t="shared" si="176"/>
        <v>0</v>
      </c>
      <c r="BT125" s="147">
        <f t="shared" si="177"/>
        <v>0</v>
      </c>
      <c r="BU125" s="147">
        <f t="shared" si="178"/>
        <v>0.49141616883389128</v>
      </c>
      <c r="BV125" s="147">
        <f t="shared" si="179"/>
        <v>0.16380538961129709</v>
      </c>
      <c r="BW125" s="147">
        <f t="shared" si="180"/>
        <v>2.5</v>
      </c>
      <c r="CA125" s="150">
        <f t="shared" si="181"/>
        <v>0</v>
      </c>
      <c r="CB125" s="150">
        <f t="shared" si="244"/>
        <v>0.18560199054898685</v>
      </c>
      <c r="CC125" s="150">
        <f t="shared" si="245"/>
        <v>0</v>
      </c>
      <c r="CD125" s="150">
        <f t="shared" si="246"/>
        <v>0</v>
      </c>
      <c r="CE125" s="150">
        <f t="shared" si="182"/>
        <v>0</v>
      </c>
      <c r="CI125" s="152">
        <f t="shared" si="183"/>
        <v>0.48568388885315145</v>
      </c>
      <c r="CJ125" s="152">
        <f t="shared" si="184"/>
        <v>0.48568388885315145</v>
      </c>
      <c r="CK125" s="152">
        <f t="shared" si="185"/>
        <v>0.48568388885315145</v>
      </c>
      <c r="CL125" s="152">
        <f t="shared" si="186"/>
        <v>0.48568388885315145</v>
      </c>
      <c r="CM125" s="152">
        <f t="shared" si="187"/>
        <v>0.48568388885315145</v>
      </c>
      <c r="CN125" s="152">
        <f t="shared" si="188"/>
        <v>0.48568388885315145</v>
      </c>
      <c r="CO125" s="152">
        <f t="shared" si="189"/>
        <v>0.48568388885315145</v>
      </c>
      <c r="CP125" s="152">
        <f t="shared" si="190"/>
        <v>0.48568388885315145</v>
      </c>
      <c r="CQ125" s="152">
        <f t="shared" si="191"/>
        <v>0.45264136998076437</v>
      </c>
      <c r="CR125" s="152">
        <f t="shared" si="192"/>
        <v>0.38838506337635248</v>
      </c>
      <c r="CS125" s="152">
        <f t="shared" si="193"/>
        <v>0.32412875677194053</v>
      </c>
      <c r="CT125" s="152">
        <f t="shared" si="194"/>
        <v>0.25987245016752852</v>
      </c>
      <c r="CU125" s="152">
        <f t="shared" si="195"/>
        <v>0.19561614356311671</v>
      </c>
      <c r="CV125" s="152">
        <f t="shared" si="196"/>
        <v>0.15807310963055723</v>
      </c>
      <c r="CW125" s="152">
        <f t="shared" si="197"/>
        <v>0.15807310963055723</v>
      </c>
      <c r="CX125" s="152">
        <f t="shared" si="198"/>
        <v>0.15807310963055723</v>
      </c>
      <c r="CY125" s="152">
        <f t="shared" si="199"/>
        <v>0.15807310963055723</v>
      </c>
      <c r="CZ125" s="152">
        <f t="shared" si="200"/>
        <v>0.15807310963055723</v>
      </c>
      <c r="DA125" s="152">
        <f t="shared" si="201"/>
        <v>0.15807310963055723</v>
      </c>
      <c r="DC125" s="154">
        <f t="shared" si="247"/>
        <v>0.18333664210647579</v>
      </c>
      <c r="DD125" s="154">
        <f t="shared" si="248"/>
        <v>0.18333664210647579</v>
      </c>
      <c r="DE125" s="154">
        <f t="shared" si="249"/>
        <v>0.18333664210647579</v>
      </c>
      <c r="DF125" s="154">
        <f t="shared" si="250"/>
        <v>0.18333664210647579</v>
      </c>
      <c r="DG125" s="154">
        <f t="shared" si="251"/>
        <v>0.18333664210647579</v>
      </c>
      <c r="DH125" s="154">
        <f t="shared" si="252"/>
        <v>0.18333664210647579</v>
      </c>
      <c r="DI125" s="154">
        <f t="shared" si="253"/>
        <v>-2.2994027321780827E-10</v>
      </c>
      <c r="DJ125" s="154">
        <f t="shared" si="254"/>
        <v>-2.2994027321780827E-10</v>
      </c>
      <c r="DK125" s="154">
        <f t="shared" si="255"/>
        <v>-2.458840990176692E-10</v>
      </c>
      <c r="DL125" s="154">
        <f t="shared" si="256"/>
        <v>-2.8420664335486984E-10</v>
      </c>
      <c r="DM125" s="154">
        <f t="shared" si="257"/>
        <v>-3.366803382434103E-10</v>
      </c>
      <c r="DN125" s="154">
        <f t="shared" si="258"/>
        <v>-4.1291835903794706E-10</v>
      </c>
      <c r="DO125" s="154">
        <f t="shared" si="259"/>
        <v>-5.337899545264974E-10</v>
      </c>
      <c r="DP125" s="154">
        <f t="shared" si="260"/>
        <v>-6.4391992803504898E-10</v>
      </c>
      <c r="DQ125" s="154">
        <f t="shared" si="261"/>
        <v>-6.4391992803504898E-10</v>
      </c>
      <c r="DR125" s="154">
        <f t="shared" si="262"/>
        <v>-6.4391992803504898E-10</v>
      </c>
      <c r="DS125" s="154">
        <f t="shared" si="263"/>
        <v>-6.4391992803504898E-10</v>
      </c>
      <c r="DT125" s="154">
        <f t="shared" si="264"/>
        <v>-6.4391992803504898E-10</v>
      </c>
      <c r="DU125" s="154">
        <f t="shared" si="265"/>
        <v>-6.4391992803504898E-10</v>
      </c>
      <c r="DW125" s="155">
        <f t="shared" si="202"/>
        <v>-9.5724361613551051E-2</v>
      </c>
      <c r="DX125" s="155">
        <f t="shared" si="203"/>
        <v>1.2602351286382974E-2</v>
      </c>
      <c r="DY125" s="155">
        <f t="shared" si="204"/>
        <v>5.1876472417177355E-2</v>
      </c>
      <c r="DZ125" s="155">
        <f t="shared" si="205"/>
        <v>8.1429750544976615E-2</v>
      </c>
      <c r="EA125" s="156">
        <f t="shared" si="206"/>
        <v>-9.5724361613551051E-2</v>
      </c>
      <c r="EB125" s="156">
        <f t="shared" si="207"/>
        <v>1.2602351286382974E-2</v>
      </c>
      <c r="EC125" s="156">
        <f t="shared" si="208"/>
        <v>2.9033254205536808E-2</v>
      </c>
      <c r="ED125" s="156">
        <f t="shared" si="209"/>
        <v>-9.2081718133970342E-2</v>
      </c>
      <c r="EE125" s="156">
        <f t="shared" si="210"/>
        <v>7.1184394763511349E-2</v>
      </c>
      <c r="EF125" s="156">
        <f t="shared" si="211"/>
        <v>6.5228480025368241E-2</v>
      </c>
      <c r="EG125" s="156">
        <f t="shared" si="212"/>
        <v>-8.9200904561574701E-2</v>
      </c>
      <c r="EH125" s="156">
        <f t="shared" si="213"/>
        <v>3.6948224445352257E-2</v>
      </c>
      <c r="EI125" s="156">
        <f t="shared" si="214"/>
        <v>4.2114676995100297E-3</v>
      </c>
      <c r="EJ125" s="156">
        <f t="shared" si="215"/>
        <v>-9.6458468804368175E-2</v>
      </c>
      <c r="EK125" s="156">
        <f t="shared" si="216"/>
        <v>8.5641218244486533E-2</v>
      </c>
      <c r="EL125" s="156">
        <f t="shared" si="217"/>
        <v>4.4581996387191014E-2</v>
      </c>
      <c r="EM125" s="156">
        <f t="shared" si="218"/>
        <v>-7.6598553275191647E-2</v>
      </c>
      <c r="EN125" s="156">
        <f t="shared" si="219"/>
        <v>5.8776137168198711E-2</v>
      </c>
      <c r="EO125" s="156">
        <f t="shared" si="220"/>
        <v>-2.0897323370458618E-2</v>
      </c>
      <c r="EP125" s="156">
        <f t="shared" si="221"/>
        <v>-9.4261734230905003E-2</v>
      </c>
      <c r="EQ125" s="156">
        <f t="shared" si="222"/>
        <v>9.4261734230904864E-2</v>
      </c>
      <c r="ER125" s="156">
        <f t="shared" si="223"/>
        <v>2.0897323370459197E-2</v>
      </c>
      <c r="ES125" s="156">
        <f t="shared" si="224"/>
        <v>-4.4581996387190639E-2</v>
      </c>
      <c r="ET125" s="156">
        <f t="shared" si="225"/>
        <v>-8.5641218244486714E-2</v>
      </c>
      <c r="EU125" s="156">
        <f t="shared" si="226"/>
        <v>9.6458468804368189E-2</v>
      </c>
      <c r="EV125" s="156">
        <f t="shared" si="227"/>
        <v>-4.2114676995096949E-3</v>
      </c>
      <c r="EW125" s="156">
        <f t="shared" si="228"/>
        <v>-3.6948224445352562E-2</v>
      </c>
      <c r="EX125" s="156">
        <f t="shared" si="229"/>
        <v>8.9200904561574576E-2</v>
      </c>
      <c r="EY125" s="156">
        <f t="shared" si="230"/>
        <v>-6.5228480025367977E-2</v>
      </c>
      <c r="EZ125" s="156">
        <f t="shared" si="231"/>
        <v>-7.1184394763511571E-2</v>
      </c>
    </row>
    <row r="126" spans="15:156" ht="20.100000000000001" customHeight="1" x14ac:dyDescent="0.2">
      <c r="O126" s="158">
        <v>116</v>
      </c>
      <c r="P126" s="158">
        <f t="shared" si="232"/>
        <v>-2.1293016874330819</v>
      </c>
      <c r="Q126" s="147">
        <f t="shared" si="233"/>
        <v>1.0122909661567112</v>
      </c>
      <c r="R126" s="147">
        <f t="shared" si="137"/>
        <v>275.84385739969304</v>
      </c>
      <c r="S126" s="147">
        <f t="shared" si="138"/>
        <v>239.86422382582006</v>
      </c>
      <c r="T126" s="147">
        <f t="shared" si="139"/>
        <v>299.83027978227506</v>
      </c>
      <c r="U126" s="147">
        <f t="shared" si="140"/>
        <v>1</v>
      </c>
      <c r="V126" s="147">
        <f t="shared" si="141"/>
        <v>0</v>
      </c>
      <c r="W126" s="147">
        <f t="shared" si="142"/>
        <v>5.2203446311057951E-2</v>
      </c>
      <c r="X126" s="147">
        <f t="shared" si="143"/>
        <v>6.0033963257716635E-2</v>
      </c>
      <c r="Y126" s="147">
        <f t="shared" si="144"/>
        <v>4.8027170606173307E-2</v>
      </c>
      <c r="Z126" s="147">
        <f t="shared" si="145"/>
        <v>13.002819776542903</v>
      </c>
      <c r="AA126" s="147">
        <f t="shared" si="146"/>
        <v>13.002819776542903</v>
      </c>
      <c r="AB126" s="147">
        <f t="shared" si="147"/>
        <v>12.815749249234168</v>
      </c>
      <c r="AC126" s="147">
        <f t="shared" si="148"/>
        <v>12.180601619419589</v>
      </c>
      <c r="AD126" s="147">
        <f t="shared" si="149"/>
        <v>174.95557912111281</v>
      </c>
      <c r="AE126" s="147">
        <f t="shared" si="150"/>
        <v>229.28129467491718</v>
      </c>
      <c r="AF126" s="147">
        <f t="shared" si="151"/>
        <v>3.3701327016181608</v>
      </c>
      <c r="AG126" s="147">
        <f t="shared" si="152"/>
        <v>3.8469010977431681</v>
      </c>
      <c r="AH126" s="147">
        <f t="shared" si="153"/>
        <v>2.9249991603084773</v>
      </c>
      <c r="AI126" s="147">
        <f t="shared" si="154"/>
        <v>16.372952478161064</v>
      </c>
      <c r="AJ126" s="147">
        <f t="shared" si="155"/>
        <v>17.172952478161065</v>
      </c>
      <c r="AK126" s="147">
        <f t="shared" si="156"/>
        <v>17.462650346977338</v>
      </c>
      <c r="AL126" s="147">
        <f t="shared" si="157"/>
        <v>15.905600779728067</v>
      </c>
      <c r="AM126" s="147">
        <f t="shared" si="234"/>
        <v>58.231105063133747</v>
      </c>
      <c r="AN126" s="147">
        <f t="shared" si="266"/>
        <v>57.265076041168804</v>
      </c>
      <c r="AO126" s="147">
        <f t="shared" si="267"/>
        <v>62.870935455296689</v>
      </c>
      <c r="AP126" s="147">
        <f t="shared" si="158"/>
        <v>7.0388691881035381</v>
      </c>
      <c r="AQ126" s="147">
        <f t="shared" si="159"/>
        <v>0.37006262197349243</v>
      </c>
      <c r="AR126" s="147">
        <f t="shared" si="160"/>
        <v>0.36731731429783498</v>
      </c>
      <c r="AS126" s="147">
        <f t="shared" si="161"/>
        <v>0.3491130940818325</v>
      </c>
      <c r="AT126" s="147">
        <f t="shared" si="162"/>
        <v>4.4974003127658174E-2</v>
      </c>
      <c r="AU126" s="147">
        <f t="shared" si="163"/>
        <v>0.13911631959956341</v>
      </c>
      <c r="AV126" s="147">
        <f t="shared" si="164"/>
        <v>0.13478614330429461</v>
      </c>
      <c r="AW126" s="147">
        <f t="shared" si="165"/>
        <v>0.13367641899952945</v>
      </c>
      <c r="AX126" s="147">
        <f t="shared" si="235"/>
        <v>3.6311756686727183E-2</v>
      </c>
      <c r="AY126" s="147">
        <f t="shared" si="236"/>
        <v>4.0458731965534657E-2</v>
      </c>
      <c r="AZ126" s="147">
        <f t="shared" si="237"/>
        <v>3.2100500986530889E-2</v>
      </c>
      <c r="BA126" s="147">
        <f t="shared" si="238"/>
        <v>9.9536233822918818E-2</v>
      </c>
      <c r="BB126" s="147">
        <f t="shared" si="239"/>
        <v>0.18167605653146068</v>
      </c>
      <c r="BC126" s="147">
        <f t="shared" si="166"/>
        <v>1.1913108443775494E-2</v>
      </c>
      <c r="BD126" s="147">
        <f t="shared" si="167"/>
        <v>1.0359224733717821E-2</v>
      </c>
      <c r="BE126" s="147">
        <f t="shared" si="168"/>
        <v>1.2949030917147279E-2</v>
      </c>
      <c r="BF126" s="147">
        <f t="shared" si="169"/>
        <v>0</v>
      </c>
      <c r="BG126" s="147">
        <f t="shared" si="170"/>
        <v>0</v>
      </c>
      <c r="BH126" s="147">
        <f t="shared" si="171"/>
        <v>0</v>
      </c>
      <c r="BI126" s="147">
        <f t="shared" si="240"/>
        <v>4.8224865130502677E-2</v>
      </c>
      <c r="BJ126" s="147">
        <f t="shared" si="241"/>
        <v>5.081795669925248E-2</v>
      </c>
      <c r="BK126" s="147">
        <f t="shared" si="242"/>
        <v>4.5049531903678164E-2</v>
      </c>
      <c r="BL126" s="147">
        <f t="shared" si="172"/>
        <v>13.302532820177809</v>
      </c>
      <c r="BM126" s="147">
        <f t="shared" si="173"/>
        <v>12.189409740080329</v>
      </c>
      <c r="BN126" s="147">
        <f t="shared" si="174"/>
        <v>13.50721375474035</v>
      </c>
      <c r="BO126" s="150">
        <f t="shared" si="243"/>
        <v>2.325637616855173E-3</v>
      </c>
      <c r="BP126" s="150">
        <f t="shared" si="243"/>
        <v>2.5824647230870998E-3</v>
      </c>
      <c r="BQ126" s="150">
        <f t="shared" si="243"/>
        <v>2.0294603247405169E-3</v>
      </c>
      <c r="BR126" s="147">
        <f t="shared" si="175"/>
        <v>0</v>
      </c>
      <c r="BS126" s="147">
        <f t="shared" si="176"/>
        <v>0</v>
      </c>
      <c r="BT126" s="147">
        <f t="shared" si="177"/>
        <v>0</v>
      </c>
      <c r="BU126" s="147">
        <f t="shared" si="178"/>
        <v>0.49412944424447591</v>
      </c>
      <c r="BV126" s="147">
        <f t="shared" si="179"/>
        <v>0.16470981474815863</v>
      </c>
      <c r="BW126" s="147">
        <f t="shared" si="180"/>
        <v>2.5</v>
      </c>
      <c r="CA126" s="150">
        <f t="shared" si="181"/>
        <v>0</v>
      </c>
      <c r="CB126" s="150">
        <f t="shared" si="244"/>
        <v>0.18688014626843263</v>
      </c>
      <c r="CC126" s="150">
        <f t="shared" si="245"/>
        <v>0</v>
      </c>
      <c r="CD126" s="150">
        <f t="shared" si="246"/>
        <v>0</v>
      </c>
      <c r="CE126" s="150">
        <f t="shared" si="182"/>
        <v>0</v>
      </c>
      <c r="CI126" s="152">
        <f t="shared" si="183"/>
        <v>0.48839716426373603</v>
      </c>
      <c r="CJ126" s="152">
        <f t="shared" si="184"/>
        <v>0.48839716426373603</v>
      </c>
      <c r="CK126" s="152">
        <f t="shared" si="185"/>
        <v>0.48839716426373603</v>
      </c>
      <c r="CL126" s="152">
        <f t="shared" si="186"/>
        <v>0.48839716426373603</v>
      </c>
      <c r="CM126" s="152">
        <f t="shared" si="187"/>
        <v>0.48839716426373603</v>
      </c>
      <c r="CN126" s="152">
        <f t="shared" si="188"/>
        <v>0.48839716426373603</v>
      </c>
      <c r="CO126" s="152">
        <f t="shared" si="189"/>
        <v>0.48839716426373603</v>
      </c>
      <c r="CP126" s="152">
        <f t="shared" si="190"/>
        <v>0.48839716426373603</v>
      </c>
      <c r="CQ126" s="152">
        <f t="shared" si="191"/>
        <v>0.45517220643299527</v>
      </c>
      <c r="CR126" s="152">
        <f t="shared" si="192"/>
        <v>0.39056111895700873</v>
      </c>
      <c r="CS126" s="152">
        <f t="shared" si="193"/>
        <v>0.3259500314810222</v>
      </c>
      <c r="CT126" s="152">
        <f t="shared" si="194"/>
        <v>0.26133894400503566</v>
      </c>
      <c r="CU126" s="152">
        <f t="shared" si="195"/>
        <v>0.19672785652904923</v>
      </c>
      <c r="CV126" s="152">
        <f t="shared" si="196"/>
        <v>0.15897753476741877</v>
      </c>
      <c r="CW126" s="152">
        <f t="shared" si="197"/>
        <v>0.15897753476741877</v>
      </c>
      <c r="CX126" s="152">
        <f t="shared" si="198"/>
        <v>0.15897753476741877</v>
      </c>
      <c r="CY126" s="152">
        <f t="shared" si="199"/>
        <v>0.15897753476741877</v>
      </c>
      <c r="CZ126" s="152">
        <f t="shared" si="200"/>
        <v>0.15897753476741877</v>
      </c>
      <c r="DA126" s="152">
        <f t="shared" si="201"/>
        <v>0.15897753476741877</v>
      </c>
      <c r="DC126" s="154">
        <f t="shared" si="247"/>
        <v>0.18461216503571826</v>
      </c>
      <c r="DD126" s="154">
        <f t="shared" si="248"/>
        <v>0.18461216503571826</v>
      </c>
      <c r="DE126" s="154">
        <f t="shared" si="249"/>
        <v>0.18461216503571826</v>
      </c>
      <c r="DF126" s="154">
        <f t="shared" si="250"/>
        <v>0.18461216503571826</v>
      </c>
      <c r="DG126" s="154">
        <f t="shared" si="251"/>
        <v>0.18461216503571826</v>
      </c>
      <c r="DH126" s="154">
        <f t="shared" si="252"/>
        <v>0.18461216503571826</v>
      </c>
      <c r="DI126" s="154">
        <f t="shared" si="253"/>
        <v>-2.2897404030937769E-10</v>
      </c>
      <c r="DJ126" s="154">
        <f t="shared" si="254"/>
        <v>-2.2897404030937769E-10</v>
      </c>
      <c r="DK126" s="154">
        <f t="shared" si="255"/>
        <v>-2.4485350387354791E-10</v>
      </c>
      <c r="DL126" s="154">
        <f t="shared" si="256"/>
        <v>-2.8302274554415042E-10</v>
      </c>
      <c r="DM126" s="154">
        <f t="shared" si="257"/>
        <v>-3.3528973219233936E-10</v>
      </c>
      <c r="DN126" s="154">
        <f t="shared" si="258"/>
        <v>-4.1123402948579496E-10</v>
      </c>
      <c r="DO126" s="154">
        <f t="shared" si="259"/>
        <v>-5.316559655982676E-10</v>
      </c>
      <c r="DP126" s="154">
        <f t="shared" si="260"/>
        <v>-6.413933546866477E-10</v>
      </c>
      <c r="DQ126" s="154">
        <f t="shared" si="261"/>
        <v>-6.413933546866477E-10</v>
      </c>
      <c r="DR126" s="154">
        <f t="shared" si="262"/>
        <v>-6.413933546866477E-10</v>
      </c>
      <c r="DS126" s="154">
        <f t="shared" si="263"/>
        <v>-6.413933546866477E-10</v>
      </c>
      <c r="DT126" s="154">
        <f t="shared" si="264"/>
        <v>-6.413933546866477E-10</v>
      </c>
      <c r="DU126" s="154">
        <f t="shared" si="265"/>
        <v>-6.413933546866477E-10</v>
      </c>
      <c r="DW126" s="155">
        <f t="shared" si="202"/>
        <v>-9.5921368546933755E-2</v>
      </c>
      <c r="DX126" s="155">
        <f t="shared" si="203"/>
        <v>1.0081742086762548E-2</v>
      </c>
      <c r="DY126" s="155">
        <f t="shared" si="204"/>
        <v>5.1110570095403027E-2</v>
      </c>
      <c r="DZ126" s="155">
        <f t="shared" si="205"/>
        <v>8.1794010122646421E-2</v>
      </c>
      <c r="EA126" s="156">
        <f t="shared" si="206"/>
        <v>-9.5921368546933755E-2</v>
      </c>
      <c r="EB126" s="156">
        <f t="shared" si="207"/>
        <v>1.0081742086762548E-2</v>
      </c>
      <c r="EC126" s="156">
        <f t="shared" si="208"/>
        <v>3.2987750567591234E-2</v>
      </c>
      <c r="ED126" s="156">
        <f t="shared" si="209"/>
        <v>-9.0633099803058018E-2</v>
      </c>
      <c r="EE126" s="156">
        <f t="shared" si="210"/>
        <v>6.699961245431979E-2</v>
      </c>
      <c r="EF126" s="156">
        <f t="shared" si="211"/>
        <v>6.9380129708668373E-2</v>
      </c>
      <c r="EG126" s="156">
        <f t="shared" si="212"/>
        <v>-9.1729144459639061E-2</v>
      </c>
      <c r="EH126" s="156">
        <f t="shared" si="213"/>
        <v>2.9804605753530104E-2</v>
      </c>
      <c r="EI126" s="156">
        <f t="shared" si="214"/>
        <v>1.342320804718602E-2</v>
      </c>
      <c r="EJ126" s="156">
        <f t="shared" si="215"/>
        <v>-9.551108811621116E-2</v>
      </c>
      <c r="EK126" s="156">
        <f t="shared" si="216"/>
        <v>7.9960450249172296E-2</v>
      </c>
      <c r="EL126" s="156">
        <f t="shared" si="217"/>
        <v>5.393400470362214E-2</v>
      </c>
      <c r="EM126" s="156">
        <f t="shared" si="218"/>
        <v>-8.3527916594187401E-2</v>
      </c>
      <c r="EN126" s="156">
        <f t="shared" si="219"/>
        <v>4.82248651305026E-2</v>
      </c>
      <c r="EO126" s="156">
        <f t="shared" si="220"/>
        <v>-6.7279930765796756E-3</v>
      </c>
      <c r="EP126" s="156">
        <f t="shared" si="221"/>
        <v>-9.6214783565636036E-2</v>
      </c>
      <c r="EQ126" s="156">
        <f t="shared" si="222"/>
        <v>8.9426632675325815E-2</v>
      </c>
      <c r="ER126" s="156">
        <f t="shared" si="223"/>
        <v>3.6130704888958941E-2</v>
      </c>
      <c r="ES126" s="156">
        <f t="shared" si="224"/>
        <v>-2.6585148618405989E-2</v>
      </c>
      <c r="ET126" s="156">
        <f t="shared" si="225"/>
        <v>-9.2713431283487496E-2</v>
      </c>
      <c r="EU126" s="156">
        <f t="shared" si="226"/>
        <v>9.4984442136974212E-2</v>
      </c>
      <c r="EV126" s="156">
        <f t="shared" si="227"/>
        <v>1.6748319896290768E-2</v>
      </c>
      <c r="EW126" s="156">
        <f t="shared" si="228"/>
        <v>-5.6691729035006189E-2</v>
      </c>
      <c r="EX126" s="156">
        <f t="shared" si="229"/>
        <v>7.8029470884032823E-2</v>
      </c>
      <c r="EY126" s="156">
        <f t="shared" si="230"/>
        <v>-4.5280405595911427E-2</v>
      </c>
      <c r="EZ126" s="156">
        <f t="shared" si="231"/>
        <v>-8.516005716584768E-2</v>
      </c>
    </row>
    <row r="127" spans="15:156" ht="20.100000000000001" customHeight="1" x14ac:dyDescent="0.2">
      <c r="O127" s="158">
        <v>117</v>
      </c>
      <c r="P127" s="158">
        <f t="shared" si="232"/>
        <v>-2.1205750411731104</v>
      </c>
      <c r="Q127" s="147">
        <f t="shared" si="233"/>
        <v>1.0210176124166828</v>
      </c>
      <c r="R127" s="147">
        <f t="shared" si="137"/>
        <v>277.33751537832387</v>
      </c>
      <c r="S127" s="147">
        <f t="shared" si="138"/>
        <v>241.1630568507164</v>
      </c>
      <c r="T127" s="147">
        <f t="shared" si="139"/>
        <v>301.45382106339548</v>
      </c>
      <c r="U127" s="147">
        <f t="shared" si="140"/>
        <v>1</v>
      </c>
      <c r="V127" s="147">
        <f t="shared" si="141"/>
        <v>0</v>
      </c>
      <c r="W127" s="147">
        <f t="shared" si="142"/>
        <v>5.1922293961408565E-2</v>
      </c>
      <c r="X127" s="147">
        <f t="shared" si="143"/>
        <v>5.9710638055619852E-2</v>
      </c>
      <c r="Y127" s="147">
        <f t="shared" si="144"/>
        <v>4.7768510444495885E-2</v>
      </c>
      <c r="Z127" s="147">
        <f t="shared" si="145"/>
        <v>13.093040717949982</v>
      </c>
      <c r="AA127" s="147">
        <f t="shared" si="146"/>
        <v>13.093040717949982</v>
      </c>
      <c r="AB127" s="147">
        <f t="shared" si="147"/>
        <v>12.906358424279421</v>
      </c>
      <c r="AC127" s="147">
        <f t="shared" si="148"/>
        <v>12.266720210133775</v>
      </c>
      <c r="AD127" s="147">
        <f t="shared" si="149"/>
        <v>176.41188986520069</v>
      </c>
      <c r="AE127" s="147">
        <f t="shared" si="150"/>
        <v>231.14339870760404</v>
      </c>
      <c r="AF127" s="147">
        <f t="shared" si="151"/>
        <v>3.3756811538243872</v>
      </c>
      <c r="AG127" s="147">
        <f t="shared" si="152"/>
        <v>3.853234482441243</v>
      </c>
      <c r="AH127" s="147">
        <f t="shared" si="153"/>
        <v>2.9298147623874198</v>
      </c>
      <c r="AI127" s="147">
        <f t="shared" si="154"/>
        <v>16.46872187177437</v>
      </c>
      <c r="AJ127" s="147">
        <f t="shared" si="155"/>
        <v>17.268721871774371</v>
      </c>
      <c r="AK127" s="147">
        <f t="shared" si="156"/>
        <v>17.559592906720663</v>
      </c>
      <c r="AL127" s="147">
        <f t="shared" si="157"/>
        <v>15.996534972521195</v>
      </c>
      <c r="AM127" s="147">
        <f t="shared" si="234"/>
        <v>57.9081652611763</v>
      </c>
      <c r="AN127" s="147">
        <f t="shared" si="266"/>
        <v>56.948928446812992</v>
      </c>
      <c r="AO127" s="147">
        <f t="shared" si="267"/>
        <v>62.513538195477793</v>
      </c>
      <c r="AP127" s="147">
        <f t="shared" si="158"/>
        <v>7.0982348336798475</v>
      </c>
      <c r="AQ127" s="147">
        <f t="shared" si="159"/>
        <v>0.37267901749122656</v>
      </c>
      <c r="AR127" s="147">
        <f t="shared" si="160"/>
        <v>0.36991430009875126</v>
      </c>
      <c r="AS127" s="147">
        <f t="shared" si="161"/>
        <v>0.3515813734494348</v>
      </c>
      <c r="AT127" s="147">
        <f t="shared" si="162"/>
        <v>4.5612196472516353E-2</v>
      </c>
      <c r="AU127" s="147">
        <f t="shared" si="163"/>
        <v>0.14030795458702483</v>
      </c>
      <c r="AV127" s="147">
        <f t="shared" si="164"/>
        <v>0.13594411208853516</v>
      </c>
      <c r="AW127" s="147">
        <f t="shared" si="165"/>
        <v>0.13480264119746174</v>
      </c>
      <c r="AX127" s="147">
        <f t="shared" si="235"/>
        <v>3.6425554395753838E-2</v>
      </c>
      <c r="AY127" s="147">
        <f t="shared" si="236"/>
        <v>4.0586548454181109E-2</v>
      </c>
      <c r="AZ127" s="147">
        <f t="shared" si="237"/>
        <v>3.2196606949006369E-2</v>
      </c>
      <c r="BA127" s="147">
        <f t="shared" si="238"/>
        <v>0.10004513869533245</v>
      </c>
      <c r="BB127" s="147">
        <f t="shared" si="239"/>
        <v>0.18309864588624292</v>
      </c>
      <c r="BC127" s="147">
        <f t="shared" si="166"/>
        <v>1.1746283789446947E-2</v>
      </c>
      <c r="BD127" s="147">
        <f t="shared" si="167"/>
        <v>1.0214159816910389E-2</v>
      </c>
      <c r="BE127" s="147">
        <f t="shared" si="168"/>
        <v>1.2767699771137985E-2</v>
      </c>
      <c r="BF127" s="147">
        <f t="shared" si="169"/>
        <v>0</v>
      </c>
      <c r="BG127" s="147">
        <f t="shared" si="170"/>
        <v>0</v>
      </c>
      <c r="BH127" s="147">
        <f t="shared" si="171"/>
        <v>0</v>
      </c>
      <c r="BI127" s="147">
        <f t="shared" si="240"/>
        <v>4.8171838185200787E-2</v>
      </c>
      <c r="BJ127" s="147">
        <f t="shared" si="241"/>
        <v>5.0800708271091496E-2</v>
      </c>
      <c r="BK127" s="147">
        <f t="shared" si="242"/>
        <v>4.4964306720144356E-2</v>
      </c>
      <c r="BL127" s="147">
        <f t="shared" si="172"/>
        <v>13.359857913490252</v>
      </c>
      <c r="BM127" s="147">
        <f t="shared" si="173"/>
        <v>12.251254096837897</v>
      </c>
      <c r="BN127" s="147">
        <f t="shared" si="174"/>
        <v>13.554662072254027</v>
      </c>
      <c r="BO127" s="150">
        <f t="shared" si="243"/>
        <v>2.3205259941411686E-3</v>
      </c>
      <c r="BP127" s="150">
        <f t="shared" si="243"/>
        <v>2.580711960844544E-3</v>
      </c>
      <c r="BQ127" s="150">
        <f t="shared" si="243"/>
        <v>2.0217888788232191E-3</v>
      </c>
      <c r="BR127" s="147">
        <f t="shared" si="175"/>
        <v>0</v>
      </c>
      <c r="BS127" s="147">
        <f t="shared" si="176"/>
        <v>0</v>
      </c>
      <c r="BT127" s="147">
        <f t="shared" si="177"/>
        <v>0</v>
      </c>
      <c r="BU127" s="147">
        <f t="shared" si="178"/>
        <v>0.4968050897847815</v>
      </c>
      <c r="BV127" s="147">
        <f t="shared" si="179"/>
        <v>0.16560169659492718</v>
      </c>
      <c r="BW127" s="147">
        <f t="shared" si="180"/>
        <v>2.5</v>
      </c>
      <c r="CA127" s="150">
        <f t="shared" si="181"/>
        <v>0</v>
      </c>
      <c r="CB127" s="150">
        <f t="shared" si="244"/>
        <v>0.18814121752692428</v>
      </c>
      <c r="CC127" s="150">
        <f t="shared" si="245"/>
        <v>0</v>
      </c>
      <c r="CD127" s="150">
        <f t="shared" si="246"/>
        <v>0</v>
      </c>
      <c r="CE127" s="150">
        <f t="shared" si="182"/>
        <v>0</v>
      </c>
      <c r="CI127" s="152">
        <f t="shared" si="183"/>
        <v>0.49107280980404167</v>
      </c>
      <c r="CJ127" s="152">
        <f t="shared" si="184"/>
        <v>0.49107280980404167</v>
      </c>
      <c r="CK127" s="152">
        <f t="shared" si="185"/>
        <v>0.49107280980404167</v>
      </c>
      <c r="CL127" s="152">
        <f t="shared" si="186"/>
        <v>0.49107280980404167</v>
      </c>
      <c r="CM127" s="152">
        <f t="shared" si="187"/>
        <v>0.49107280980404167</v>
      </c>
      <c r="CN127" s="152">
        <f t="shared" si="188"/>
        <v>0.49107280980404167</v>
      </c>
      <c r="CO127" s="152">
        <f t="shared" si="189"/>
        <v>0.49107280980404167</v>
      </c>
      <c r="CP127" s="152">
        <f t="shared" si="190"/>
        <v>0.49107280980404167</v>
      </c>
      <c r="CQ127" s="152">
        <f t="shared" si="191"/>
        <v>0.45766794322412163</v>
      </c>
      <c r="CR127" s="152">
        <f t="shared" si="192"/>
        <v>0.39270699526102382</v>
      </c>
      <c r="CS127" s="152">
        <f t="shared" si="193"/>
        <v>0.32774604729792595</v>
      </c>
      <c r="CT127" s="152">
        <f t="shared" si="194"/>
        <v>0.26278509933482808</v>
      </c>
      <c r="CU127" s="152">
        <f t="shared" si="195"/>
        <v>0.19782415137173029</v>
      </c>
      <c r="CV127" s="152">
        <f t="shared" si="196"/>
        <v>0.1598694166141873</v>
      </c>
      <c r="CW127" s="152">
        <f t="shared" si="197"/>
        <v>0.1598694166141873</v>
      </c>
      <c r="CX127" s="152">
        <f t="shared" si="198"/>
        <v>0.1598694166141873</v>
      </c>
      <c r="CY127" s="152">
        <f t="shared" si="199"/>
        <v>0.1598694166141873</v>
      </c>
      <c r="CZ127" s="152">
        <f t="shared" si="200"/>
        <v>0.1598694166141873</v>
      </c>
      <c r="DA127" s="152">
        <f t="shared" si="201"/>
        <v>0.1598694166141873</v>
      </c>
      <c r="DC127" s="154">
        <f t="shared" si="247"/>
        <v>0.18587066247988387</v>
      </c>
      <c r="DD127" s="154">
        <f t="shared" si="248"/>
        <v>0.18587066247988387</v>
      </c>
      <c r="DE127" s="154">
        <f t="shared" si="249"/>
        <v>0.18587066247988387</v>
      </c>
      <c r="DF127" s="154">
        <f t="shared" si="250"/>
        <v>0.18587066247988387</v>
      </c>
      <c r="DG127" s="154">
        <f t="shared" si="251"/>
        <v>0.18587066247988387</v>
      </c>
      <c r="DH127" s="154">
        <f t="shared" si="252"/>
        <v>0.18587066247988387</v>
      </c>
      <c r="DI127" s="154">
        <f t="shared" si="253"/>
        <v>-2.2802912861359857E-10</v>
      </c>
      <c r="DJ127" s="154">
        <f t="shared" si="254"/>
        <v>-2.2802912861359857E-10</v>
      </c>
      <c r="DK127" s="154">
        <f t="shared" si="255"/>
        <v>-2.4384562873873962E-10</v>
      </c>
      <c r="DL127" s="154">
        <f t="shared" si="256"/>
        <v>-2.8186488817323103E-10</v>
      </c>
      <c r="DM127" s="154">
        <f t="shared" si="257"/>
        <v>-3.3392961799942421E-10</v>
      </c>
      <c r="DN127" s="154">
        <f t="shared" si="258"/>
        <v>-4.0958646465767673E-10</v>
      </c>
      <c r="DO127" s="154">
        <f t="shared" si="259"/>
        <v>-5.2956821956348955E-10</v>
      </c>
      <c r="DP127" s="154">
        <f t="shared" si="260"/>
        <v>-6.3892116801831621E-10</v>
      </c>
      <c r="DQ127" s="154">
        <f t="shared" si="261"/>
        <v>-6.3892116801831621E-10</v>
      </c>
      <c r="DR127" s="154">
        <f t="shared" si="262"/>
        <v>-6.3892116801831621E-10</v>
      </c>
      <c r="DS127" s="154">
        <f t="shared" si="263"/>
        <v>-6.3892116801831621E-10</v>
      </c>
      <c r="DT127" s="154">
        <f t="shared" si="264"/>
        <v>-6.3892116801831621E-10</v>
      </c>
      <c r="DU127" s="154">
        <f t="shared" si="265"/>
        <v>-6.3892116801831621E-10</v>
      </c>
      <c r="DW127" s="155">
        <f t="shared" si="202"/>
        <v>-9.6046680969228096E-2</v>
      </c>
      <c r="DX127" s="155">
        <f t="shared" si="203"/>
        <v>7.5590377271178653E-3</v>
      </c>
      <c r="DY127" s="155">
        <f t="shared" si="204"/>
        <v>5.0339432622992702E-2</v>
      </c>
      <c r="DZ127" s="155">
        <f t="shared" si="205"/>
        <v>8.214648805493667E-2</v>
      </c>
      <c r="EA127" s="156">
        <f t="shared" si="206"/>
        <v>-9.6046680969228096E-2</v>
      </c>
      <c r="EB127" s="156">
        <f t="shared" si="207"/>
        <v>7.5590377271178653E-3</v>
      </c>
      <c r="EC127" s="156">
        <f t="shared" si="208"/>
        <v>3.6869128760096716E-2</v>
      </c>
      <c r="ED127" s="156">
        <f t="shared" si="209"/>
        <v>-8.9009950685505296E-2</v>
      </c>
      <c r="EE127" s="156">
        <f t="shared" si="210"/>
        <v>6.2570212587712157E-2</v>
      </c>
      <c r="EF127" s="156">
        <f t="shared" si="211"/>
        <v>7.3260306259892077E-2</v>
      </c>
      <c r="EG127" s="156">
        <f t="shared" si="212"/>
        <v>-9.3681692923106893E-2</v>
      </c>
      <c r="EH127" s="156">
        <f t="shared" si="213"/>
        <v>2.2490984585504015E-2</v>
      </c>
      <c r="EI127" s="156">
        <f t="shared" si="214"/>
        <v>2.2490984585503974E-2</v>
      </c>
      <c r="EJ127" s="156">
        <f t="shared" si="215"/>
        <v>-9.3681692923106893E-2</v>
      </c>
      <c r="EK127" s="156">
        <f t="shared" si="216"/>
        <v>7.326030625989205E-2</v>
      </c>
      <c r="EL127" s="156">
        <f t="shared" si="217"/>
        <v>6.2570212587712185E-2</v>
      </c>
      <c r="EM127" s="156">
        <f t="shared" si="218"/>
        <v>-8.9009950685505351E-2</v>
      </c>
      <c r="EN127" s="156">
        <f t="shared" si="219"/>
        <v>3.6869128760096598E-2</v>
      </c>
      <c r="EO127" s="156">
        <f t="shared" si="220"/>
        <v>7.5590377271177569E-3</v>
      </c>
      <c r="EP127" s="156">
        <f t="shared" si="221"/>
        <v>-9.604668096922811E-2</v>
      </c>
      <c r="EQ127" s="156">
        <f t="shared" si="222"/>
        <v>8.2146488054936573E-2</v>
      </c>
      <c r="ER127" s="156">
        <f t="shared" si="223"/>
        <v>5.0339432622992841E-2</v>
      </c>
      <c r="ES127" s="156">
        <f t="shared" si="224"/>
        <v>-7.5590377271178453E-3</v>
      </c>
      <c r="ET127" s="156">
        <f t="shared" si="225"/>
        <v>-9.6046680969228096E-2</v>
      </c>
      <c r="EU127" s="156">
        <f t="shared" si="226"/>
        <v>8.9009950685505268E-2</v>
      </c>
      <c r="EV127" s="156">
        <f t="shared" si="227"/>
        <v>3.686912876009675E-2</v>
      </c>
      <c r="EW127" s="156">
        <f t="shared" si="228"/>
        <v>-7.3260306259892105E-2</v>
      </c>
      <c r="EX127" s="156">
        <f t="shared" si="229"/>
        <v>6.2570212587712115E-2</v>
      </c>
      <c r="EY127" s="156">
        <f t="shared" si="230"/>
        <v>-2.249098458550406E-2</v>
      </c>
      <c r="EZ127" s="156">
        <f t="shared" si="231"/>
        <v>-9.368169292310688E-2</v>
      </c>
    </row>
    <row r="128" spans="15:156" ht="20.100000000000001" customHeight="1" x14ac:dyDescent="0.2">
      <c r="O128" s="158">
        <v>118</v>
      </c>
      <c r="P128" s="158">
        <f t="shared" si="232"/>
        <v>-2.1118483949131388</v>
      </c>
      <c r="Q128" s="147">
        <f t="shared" si="233"/>
        <v>1.0297442586766543</v>
      </c>
      <c r="R128" s="147">
        <f t="shared" si="137"/>
        <v>278.81005303140273</v>
      </c>
      <c r="S128" s="147">
        <f t="shared" si="138"/>
        <v>242.44352437513282</v>
      </c>
      <c r="T128" s="147">
        <f t="shared" si="139"/>
        <v>303.05440546891606</v>
      </c>
      <c r="U128" s="147">
        <f t="shared" si="140"/>
        <v>1</v>
      </c>
      <c r="V128" s="147">
        <f t="shared" si="141"/>
        <v>0</v>
      </c>
      <c r="W128" s="147">
        <f t="shared" si="142"/>
        <v>5.1648065926726501E-2</v>
      </c>
      <c r="X128" s="147">
        <f t="shared" si="143"/>
        <v>5.9395275815735477E-2</v>
      </c>
      <c r="Y128" s="147">
        <f t="shared" si="144"/>
        <v>4.7516220652588377E-2</v>
      </c>
      <c r="Z128" s="147">
        <f t="shared" si="145"/>
        <v>13.182179694823953</v>
      </c>
      <c r="AA128" s="147">
        <f t="shared" si="146"/>
        <v>13.182179694823953</v>
      </c>
      <c r="AB128" s="147">
        <f t="shared" si="147"/>
        <v>12.995910062092344</v>
      </c>
      <c r="AC128" s="147">
        <f t="shared" si="148"/>
        <v>12.351833675086361</v>
      </c>
      <c r="AD128" s="147">
        <f t="shared" si="149"/>
        <v>177.85189820827887</v>
      </c>
      <c r="AE128" s="147">
        <f t="shared" si="150"/>
        <v>232.98443869887728</v>
      </c>
      <c r="AF128" s="147">
        <f t="shared" si="151"/>
        <v>3.3811511509099761</v>
      </c>
      <c r="AG128" s="147">
        <f t="shared" si="152"/>
        <v>3.8594783130723336</v>
      </c>
      <c r="AH128" s="147">
        <f t="shared" si="153"/>
        <v>2.9345622718473754</v>
      </c>
      <c r="AI128" s="147">
        <f t="shared" si="154"/>
        <v>16.56333084573393</v>
      </c>
      <c r="AJ128" s="147">
        <f t="shared" si="155"/>
        <v>17.36333084573393</v>
      </c>
      <c r="AK128" s="147">
        <f t="shared" si="156"/>
        <v>17.65538837516468</v>
      </c>
      <c r="AL128" s="147">
        <f t="shared" si="157"/>
        <v>16.086395946933738</v>
      </c>
      <c r="AM128" s="147">
        <f t="shared" si="234"/>
        <v>57.592636394744169</v>
      </c>
      <c r="AN128" s="147">
        <f t="shared" si="266"/>
        <v>56.639932169754523</v>
      </c>
      <c r="AO128" s="147">
        <f t="shared" si="267"/>
        <v>62.164328374039066</v>
      </c>
      <c r="AP128" s="147">
        <f t="shared" si="158"/>
        <v>7.1569371257709875</v>
      </c>
      <c r="AQ128" s="147">
        <f t="shared" si="159"/>
        <v>0.37526487597258307</v>
      </c>
      <c r="AR128" s="147">
        <f t="shared" si="160"/>
        <v>0.3724809754021387</v>
      </c>
      <c r="AS128" s="147">
        <f t="shared" si="161"/>
        <v>0.35402084450563037</v>
      </c>
      <c r="AT128" s="147">
        <f t="shared" si="162"/>
        <v>4.6247359012176234E-2</v>
      </c>
      <c r="AU128" s="147">
        <f t="shared" si="163"/>
        <v>0.14148662875125997</v>
      </c>
      <c r="AV128" s="147">
        <f t="shared" si="164"/>
        <v>0.13708928805886153</v>
      </c>
      <c r="AW128" s="147">
        <f t="shared" si="165"/>
        <v>0.13591629202345315</v>
      </c>
      <c r="AX128" s="147">
        <f t="shared" si="235"/>
        <v>3.6537553726407629E-2</v>
      </c>
      <c r="AY128" s="147">
        <f t="shared" si="236"/>
        <v>4.0712280467836912E-2</v>
      </c>
      <c r="AZ128" s="147">
        <f t="shared" si="237"/>
        <v>3.2291142688545951E-2</v>
      </c>
      <c r="BA128" s="147">
        <f t="shared" si="238"/>
        <v>0.10054700373293191</v>
      </c>
      <c r="BB128" s="147">
        <f t="shared" si="239"/>
        <v>0.18450501681667639</v>
      </c>
      <c r="BC128" s="147">
        <f t="shared" si="166"/>
        <v>1.1578564610130244E-2</v>
      </c>
      <c r="BD128" s="147">
        <f t="shared" si="167"/>
        <v>1.006831705228717E-2</v>
      </c>
      <c r="BE128" s="147">
        <f t="shared" si="168"/>
        <v>1.2585396315358962E-2</v>
      </c>
      <c r="BF128" s="147">
        <f t="shared" si="169"/>
        <v>0</v>
      </c>
      <c r="BG128" s="147">
        <f t="shared" si="170"/>
        <v>0</v>
      </c>
      <c r="BH128" s="147">
        <f t="shared" si="171"/>
        <v>0</v>
      </c>
      <c r="BI128" s="147">
        <f t="shared" si="240"/>
        <v>4.8116118336537873E-2</v>
      </c>
      <c r="BJ128" s="147">
        <f t="shared" si="241"/>
        <v>5.0780597520124079E-2</v>
      </c>
      <c r="BK128" s="147">
        <f t="shared" si="242"/>
        <v>4.4876539003904911E-2</v>
      </c>
      <c r="BL128" s="147">
        <f t="shared" si="172"/>
        <v>13.415257505075374</v>
      </c>
      <c r="BM128" s="147">
        <f t="shared" si="173"/>
        <v>12.311427032654011</v>
      </c>
      <c r="BN128" s="147">
        <f t="shared" si="174"/>
        <v>13.600032847331025</v>
      </c>
      <c r="BO128" s="150">
        <f t="shared" si="243"/>
        <v>2.3151608437757161E-3</v>
      </c>
      <c r="BP128" s="150">
        <f t="shared" si="243"/>
        <v>2.5786690845008317E-3</v>
      </c>
      <c r="BQ128" s="150">
        <f t="shared" si="243"/>
        <v>2.0139037529689988E-3</v>
      </c>
      <c r="BR128" s="147">
        <f t="shared" si="175"/>
        <v>0</v>
      </c>
      <c r="BS128" s="147">
        <f t="shared" si="176"/>
        <v>0</v>
      </c>
      <c r="BT128" s="147">
        <f t="shared" si="177"/>
        <v>0</v>
      </c>
      <c r="BU128" s="147">
        <f t="shared" si="178"/>
        <v>0.49944290169404076</v>
      </c>
      <c r="BV128" s="147">
        <f t="shared" si="179"/>
        <v>0.16648096723134692</v>
      </c>
      <c r="BW128" s="147">
        <f t="shared" si="180"/>
        <v>2.5</v>
      </c>
      <c r="CA128" s="150">
        <f t="shared" si="181"/>
        <v>0</v>
      </c>
      <c r="CB128" s="150">
        <f t="shared" si="244"/>
        <v>0.18938507363803175</v>
      </c>
      <c r="CC128" s="150">
        <f t="shared" si="245"/>
        <v>0</v>
      </c>
      <c r="CD128" s="150">
        <f t="shared" si="246"/>
        <v>0</v>
      </c>
      <c r="CE128" s="150">
        <f t="shared" si="182"/>
        <v>0</v>
      </c>
      <c r="CI128" s="152">
        <f t="shared" si="183"/>
        <v>0.49371062171330082</v>
      </c>
      <c r="CJ128" s="152">
        <f t="shared" si="184"/>
        <v>0.49371062171330082</v>
      </c>
      <c r="CK128" s="152">
        <f t="shared" si="185"/>
        <v>0.49371062171330082</v>
      </c>
      <c r="CL128" s="152">
        <f t="shared" si="186"/>
        <v>0.49371062171330082</v>
      </c>
      <c r="CM128" s="152">
        <f t="shared" si="187"/>
        <v>0.49371062171330082</v>
      </c>
      <c r="CN128" s="152">
        <f t="shared" si="188"/>
        <v>0.49371062171330082</v>
      </c>
      <c r="CO128" s="152">
        <f t="shared" si="189"/>
        <v>0.49371062171330082</v>
      </c>
      <c r="CP128" s="152">
        <f t="shared" si="190"/>
        <v>0.49371062171330082</v>
      </c>
      <c r="CQ128" s="152">
        <f t="shared" si="191"/>
        <v>0.46012839029412383</v>
      </c>
      <c r="CR128" s="152">
        <f t="shared" si="192"/>
        <v>0.39482252887160868</v>
      </c>
      <c r="CS128" s="152">
        <f t="shared" si="193"/>
        <v>0.32951666744909347</v>
      </c>
      <c r="CT128" s="152">
        <f t="shared" si="194"/>
        <v>0.2642108060265782</v>
      </c>
      <c r="CU128" s="152">
        <f t="shared" si="195"/>
        <v>0.19890494460406308</v>
      </c>
      <c r="CV128" s="152">
        <f t="shared" si="196"/>
        <v>0.16074868725060704</v>
      </c>
      <c r="CW128" s="152">
        <f t="shared" si="197"/>
        <v>0.16074868725060704</v>
      </c>
      <c r="CX128" s="152">
        <f t="shared" si="198"/>
        <v>0.16074868725060704</v>
      </c>
      <c r="CY128" s="152">
        <f t="shared" si="199"/>
        <v>0.16074868725060704</v>
      </c>
      <c r="CZ128" s="152">
        <f t="shared" si="200"/>
        <v>0.16074868725060704</v>
      </c>
      <c r="DA128" s="152">
        <f t="shared" si="201"/>
        <v>0.16074868725060704</v>
      </c>
      <c r="DC128" s="154">
        <f t="shared" si="247"/>
        <v>0.18711200272515913</v>
      </c>
      <c r="DD128" s="154">
        <f t="shared" si="248"/>
        <v>0.18711200272515913</v>
      </c>
      <c r="DE128" s="154">
        <f t="shared" si="249"/>
        <v>0.18711200272515913</v>
      </c>
      <c r="DF128" s="154">
        <f t="shared" si="250"/>
        <v>0.18711200272515913</v>
      </c>
      <c r="DG128" s="154">
        <f t="shared" si="251"/>
        <v>0.18711200272515913</v>
      </c>
      <c r="DH128" s="154">
        <f t="shared" si="252"/>
        <v>0.18711200272515913</v>
      </c>
      <c r="DI128" s="154">
        <f t="shared" si="253"/>
        <v>-2.2710518237943731E-10</v>
      </c>
      <c r="DJ128" s="154">
        <f t="shared" si="254"/>
        <v>-2.2710518237943731E-10</v>
      </c>
      <c r="DK128" s="154">
        <f t="shared" si="255"/>
        <v>-2.4286009557959877E-10</v>
      </c>
      <c r="DL128" s="154">
        <f t="shared" si="256"/>
        <v>-2.807326408751666E-10</v>
      </c>
      <c r="DM128" s="154">
        <f t="shared" si="257"/>
        <v>-3.3259949641228268E-10</v>
      </c>
      <c r="DN128" s="154">
        <f t="shared" si="258"/>
        <v>-4.0797507082001985E-10</v>
      </c>
      <c r="DO128" s="154">
        <f t="shared" si="259"/>
        <v>-5.2752598609823719E-10</v>
      </c>
      <c r="DP128" s="154">
        <f t="shared" si="260"/>
        <v>-6.3650252684016047E-10</v>
      </c>
      <c r="DQ128" s="154">
        <f t="shared" si="261"/>
        <v>-6.3650252684016047E-10</v>
      </c>
      <c r="DR128" s="154">
        <f t="shared" si="262"/>
        <v>-6.3650252684016047E-10</v>
      </c>
      <c r="DS128" s="154">
        <f t="shared" si="263"/>
        <v>-6.3650252684016047E-10</v>
      </c>
      <c r="DT128" s="154">
        <f t="shared" si="264"/>
        <v>-6.3650252684016047E-10</v>
      </c>
      <c r="DU128" s="154">
        <f t="shared" si="265"/>
        <v>-6.3650252684016047E-10</v>
      </c>
      <c r="DW128" s="155">
        <f t="shared" si="202"/>
        <v>-9.6100353737225669E-2</v>
      </c>
      <c r="DX128" s="155">
        <f t="shared" si="203"/>
        <v>5.0364061276827292E-3</v>
      </c>
      <c r="DY128" s="155">
        <f t="shared" si="204"/>
        <v>4.9563265920389662E-2</v>
      </c>
      <c r="DZ128" s="155">
        <f t="shared" si="205"/>
        <v>8.2487126549587148E-2</v>
      </c>
      <c r="EA128" s="156">
        <f t="shared" si="206"/>
        <v>-9.6100353737225669E-2</v>
      </c>
      <c r="EB128" s="156">
        <f t="shared" si="207"/>
        <v>5.0364061276827292E-3</v>
      </c>
      <c r="EC128" s="156">
        <f t="shared" si="208"/>
        <v>4.0669500586194826E-2</v>
      </c>
      <c r="ED128" s="156">
        <f t="shared" si="209"/>
        <v>-8.7216025460762459E-2</v>
      </c>
      <c r="EE128" s="156">
        <f t="shared" si="210"/>
        <v>5.7914005741380517E-2</v>
      </c>
      <c r="EF128" s="156">
        <f t="shared" si="211"/>
        <v>7.6854481418393628E-2</v>
      </c>
      <c r="EG128" s="156">
        <f t="shared" si="212"/>
        <v>-9.5047458151388736E-2</v>
      </c>
      <c r="EH128" s="156">
        <f t="shared" si="213"/>
        <v>1.5054038463577557E-2</v>
      </c>
      <c r="EI128" s="156">
        <f t="shared" si="214"/>
        <v>3.13301516929375E-2</v>
      </c>
      <c r="EJ128" s="156">
        <f t="shared" si="215"/>
        <v>-9.0989367345862937E-2</v>
      </c>
      <c r="EK128" s="156">
        <f t="shared" si="216"/>
        <v>6.5630227596183963E-2</v>
      </c>
      <c r="EL128" s="156">
        <f t="shared" si="217"/>
        <v>7.0379802505945971E-2</v>
      </c>
      <c r="EM128" s="156">
        <f t="shared" si="218"/>
        <v>-9.2953202724085832E-2</v>
      </c>
      <c r="EN128" s="156">
        <f t="shared" si="219"/>
        <v>2.4906735603805352E-2</v>
      </c>
      <c r="EO128" s="156">
        <f t="shared" si="220"/>
        <v>2.1647543101476617E-2</v>
      </c>
      <c r="EP128" s="156">
        <f t="shared" si="221"/>
        <v>-9.3765810681572928E-2</v>
      </c>
      <c r="EQ128" s="156">
        <f t="shared" si="222"/>
        <v>7.2627390943435538E-2</v>
      </c>
      <c r="ER128" s="156">
        <f t="shared" si="223"/>
        <v>6.3134027749322655E-2</v>
      </c>
      <c r="ES128" s="156">
        <f t="shared" si="224"/>
        <v>1.1727759497756325E-2</v>
      </c>
      <c r="ET128" s="156">
        <f t="shared" si="225"/>
        <v>-9.5514936173698245E-2</v>
      </c>
      <c r="EU128" s="156">
        <f t="shared" si="226"/>
        <v>7.882883339725219E-2</v>
      </c>
      <c r="EV128" s="156">
        <f t="shared" si="227"/>
        <v>5.5196543373033077E-2</v>
      </c>
      <c r="EW128" s="156">
        <f t="shared" si="228"/>
        <v>-8.5743550712949507E-2</v>
      </c>
      <c r="EX128" s="156">
        <f t="shared" si="229"/>
        <v>4.3688521218264179E-2</v>
      </c>
      <c r="EY128" s="156">
        <f t="shared" si="230"/>
        <v>1.6794841067871613E-3</v>
      </c>
      <c r="EZ128" s="156">
        <f t="shared" si="231"/>
        <v>-9.6217580037319131E-2</v>
      </c>
    </row>
    <row r="129" spans="15:156" ht="20.100000000000001" customHeight="1" x14ac:dyDescent="0.2">
      <c r="O129" s="158">
        <v>119</v>
      </c>
      <c r="P129" s="158">
        <f t="shared" si="232"/>
        <v>-2.1031217486531673</v>
      </c>
      <c r="Q129" s="147">
        <f t="shared" si="233"/>
        <v>1.0384709049366261</v>
      </c>
      <c r="R129" s="147">
        <f t="shared" si="137"/>
        <v>280.26135821948634</v>
      </c>
      <c r="S129" s="147">
        <f t="shared" si="138"/>
        <v>243.70552888650982</v>
      </c>
      <c r="T129" s="147">
        <f t="shared" si="139"/>
        <v>304.63191110813727</v>
      </c>
      <c r="U129" s="147">
        <f t="shared" si="140"/>
        <v>1</v>
      </c>
      <c r="V129" s="147">
        <f t="shared" si="141"/>
        <v>0</v>
      </c>
      <c r="W129" s="147">
        <f t="shared" si="142"/>
        <v>5.1380611624391892E-2</v>
      </c>
      <c r="X129" s="147">
        <f t="shared" si="143"/>
        <v>5.9087703368050686E-2</v>
      </c>
      <c r="Y129" s="147">
        <f t="shared" si="144"/>
        <v>4.7270162694440551E-2</v>
      </c>
      <c r="Z129" s="147">
        <f t="shared" si="145"/>
        <v>13.270220355395887</v>
      </c>
      <c r="AA129" s="147">
        <f t="shared" si="146"/>
        <v>13.270220355395887</v>
      </c>
      <c r="AB129" s="147">
        <f t="shared" si="147"/>
        <v>13.084387761920532</v>
      </c>
      <c r="AC129" s="147">
        <f t="shared" si="148"/>
        <v>12.435926426345059</v>
      </c>
      <c r="AD129" s="147">
        <f t="shared" si="149"/>
        <v>179.27530695657492</v>
      </c>
      <c r="AE129" s="147">
        <f t="shared" si="150"/>
        <v>234.80404511733684</v>
      </c>
      <c r="AF129" s="147">
        <f t="shared" si="151"/>
        <v>3.386542276313472</v>
      </c>
      <c r="AG129" s="147">
        <f t="shared" si="152"/>
        <v>3.8656321141445646</v>
      </c>
      <c r="AH129" s="147">
        <f t="shared" si="153"/>
        <v>2.9392413271471178</v>
      </c>
      <c r="AI129" s="147">
        <f t="shared" si="154"/>
        <v>16.656762631709359</v>
      </c>
      <c r="AJ129" s="147">
        <f t="shared" si="155"/>
        <v>17.45676263170936</v>
      </c>
      <c r="AK129" s="147">
        <f t="shared" si="156"/>
        <v>17.750019876065096</v>
      </c>
      <c r="AL129" s="147">
        <f t="shared" si="157"/>
        <v>16.175167753492175</v>
      </c>
      <c r="AM129" s="147">
        <f t="shared" si="234"/>
        <v>57.284390072621406</v>
      </c>
      <c r="AN129" s="147">
        <f t="shared" si="266"/>
        <v>56.337965082982457</v>
      </c>
      <c r="AO129" s="147">
        <f t="shared" si="267"/>
        <v>61.82316098601838</v>
      </c>
      <c r="AP129" s="147">
        <f t="shared" si="158"/>
        <v>7.2149637228743853</v>
      </c>
      <c r="AQ129" s="147">
        <f t="shared" si="159"/>
        <v>0.37781972383577456</v>
      </c>
      <c r="AR129" s="147">
        <f t="shared" si="160"/>
        <v>0.37501687013947382</v>
      </c>
      <c r="AS129" s="147">
        <f t="shared" si="161"/>
        <v>0.35643106047845829</v>
      </c>
      <c r="AT129" s="147">
        <f t="shared" si="162"/>
        <v>4.6879217629735667E-2</v>
      </c>
      <c r="AU129" s="147">
        <f t="shared" si="163"/>
        <v>0.14265209381356014</v>
      </c>
      <c r="AV129" s="147">
        <f t="shared" si="164"/>
        <v>0.13822142650461183</v>
      </c>
      <c r="AW129" s="147">
        <f t="shared" si="165"/>
        <v>0.13701713951709121</v>
      </c>
      <c r="AX129" s="147">
        <f t="shared" si="235"/>
        <v>3.6647759226294839E-2</v>
      </c>
      <c r="AY129" s="147">
        <f t="shared" si="236"/>
        <v>4.0835933330754755E-2</v>
      </c>
      <c r="AZ129" s="147">
        <f t="shared" si="237"/>
        <v>3.2384112461862305E-2</v>
      </c>
      <c r="BA129" s="147">
        <f t="shared" si="238"/>
        <v>0.10104178642826893</v>
      </c>
      <c r="BB129" s="147">
        <f t="shared" si="239"/>
        <v>0.18589489300238046</v>
      </c>
      <c r="BC129" s="147">
        <f t="shared" si="166"/>
        <v>1.140996367829024E-2</v>
      </c>
      <c r="BD129" s="147">
        <f t="shared" si="167"/>
        <v>9.9217075463393419E-3</v>
      </c>
      <c r="BE129" s="147">
        <f t="shared" si="168"/>
        <v>1.2402134432924176E-2</v>
      </c>
      <c r="BF129" s="147">
        <f t="shared" si="169"/>
        <v>0</v>
      </c>
      <c r="BG129" s="147">
        <f t="shared" si="170"/>
        <v>0</v>
      </c>
      <c r="BH129" s="147">
        <f t="shared" si="171"/>
        <v>0</v>
      </c>
      <c r="BI129" s="147">
        <f t="shared" si="240"/>
        <v>4.8057722904585078E-2</v>
      </c>
      <c r="BJ129" s="147">
        <f t="shared" si="241"/>
        <v>5.0757640877094098E-2</v>
      </c>
      <c r="BK129" s="147">
        <f t="shared" si="242"/>
        <v>4.4786246894786483E-2</v>
      </c>
      <c r="BL129" s="147">
        <f t="shared" si="172"/>
        <v>13.468722694174732</v>
      </c>
      <c r="BM129" s="147">
        <f t="shared" si="173"/>
        <v>12.369917714983748</v>
      </c>
      <c r="BN129" s="147">
        <f t="shared" si="174"/>
        <v>13.643319982919685</v>
      </c>
      <c r="BO129" s="150">
        <f t="shared" si="243"/>
        <v>2.3095447307738813E-3</v>
      </c>
      <c r="BP129" s="150">
        <f t="shared" si="243"/>
        <v>2.5763381074080539E-3</v>
      </c>
      <c r="BQ129" s="150">
        <f t="shared" si="243"/>
        <v>2.005807910920772E-3</v>
      </c>
      <c r="BR129" s="147">
        <f t="shared" si="175"/>
        <v>0</v>
      </c>
      <c r="BS129" s="147">
        <f t="shared" si="176"/>
        <v>0</v>
      </c>
      <c r="BT129" s="147">
        <f t="shared" si="177"/>
        <v>0</v>
      </c>
      <c r="BU129" s="147">
        <f t="shared" si="178"/>
        <v>0.50204267909266431</v>
      </c>
      <c r="BV129" s="147">
        <f t="shared" si="179"/>
        <v>0.1673475596975548</v>
      </c>
      <c r="BW129" s="147">
        <f t="shared" si="180"/>
        <v>2.5</v>
      </c>
      <c r="CA129" s="150">
        <f t="shared" si="181"/>
        <v>0</v>
      </c>
      <c r="CB129" s="150">
        <f t="shared" si="244"/>
        <v>0.19061158623776847</v>
      </c>
      <c r="CC129" s="150">
        <f t="shared" si="245"/>
        <v>0</v>
      </c>
      <c r="CD129" s="150">
        <f t="shared" si="246"/>
        <v>0</v>
      </c>
      <c r="CE129" s="150">
        <f t="shared" si="182"/>
        <v>0</v>
      </c>
      <c r="CI129" s="152">
        <f t="shared" si="183"/>
        <v>0.49631039911192443</v>
      </c>
      <c r="CJ129" s="152">
        <f t="shared" si="184"/>
        <v>0.49631039911192443</v>
      </c>
      <c r="CK129" s="152">
        <f t="shared" si="185"/>
        <v>0.49631039911192443</v>
      </c>
      <c r="CL129" s="152">
        <f t="shared" si="186"/>
        <v>0.49631039911192443</v>
      </c>
      <c r="CM129" s="152">
        <f t="shared" si="187"/>
        <v>0.49631039911192443</v>
      </c>
      <c r="CN129" s="152">
        <f t="shared" si="188"/>
        <v>0.49631039911192443</v>
      </c>
      <c r="CO129" s="152">
        <f t="shared" si="189"/>
        <v>0.49631039911192443</v>
      </c>
      <c r="CP129" s="152">
        <f t="shared" si="190"/>
        <v>0.49631039911192443</v>
      </c>
      <c r="CQ129" s="152">
        <f t="shared" si="191"/>
        <v>0.46255336027043192</v>
      </c>
      <c r="CR129" s="152">
        <f t="shared" si="192"/>
        <v>0.39690755868268862</v>
      </c>
      <c r="CS129" s="152">
        <f t="shared" si="193"/>
        <v>0.33126175709494521</v>
      </c>
      <c r="CT129" s="152">
        <f t="shared" si="194"/>
        <v>0.2656159555072018</v>
      </c>
      <c r="CU129" s="152">
        <f t="shared" si="195"/>
        <v>0.19997015391945852</v>
      </c>
      <c r="CV129" s="152">
        <f t="shared" si="196"/>
        <v>0.16161527971681491</v>
      </c>
      <c r="CW129" s="152">
        <f t="shared" si="197"/>
        <v>0.16161527971681491</v>
      </c>
      <c r="CX129" s="152">
        <f t="shared" si="198"/>
        <v>0.16161527971681491</v>
      </c>
      <c r="CY129" s="152">
        <f t="shared" si="199"/>
        <v>0.16161527971681491</v>
      </c>
      <c r="CZ129" s="152">
        <f t="shared" si="200"/>
        <v>0.16161527971681491</v>
      </c>
      <c r="DA129" s="152">
        <f t="shared" si="201"/>
        <v>0.16161527971681491</v>
      </c>
      <c r="DC129" s="154">
        <f t="shared" si="247"/>
        <v>0.18833605641243412</v>
      </c>
      <c r="DD129" s="154">
        <f t="shared" si="248"/>
        <v>0.18833605641243412</v>
      </c>
      <c r="DE129" s="154">
        <f t="shared" si="249"/>
        <v>0.18833605641243412</v>
      </c>
      <c r="DF129" s="154">
        <f t="shared" si="250"/>
        <v>0.18833605641243412</v>
      </c>
      <c r="DG129" s="154">
        <f t="shared" si="251"/>
        <v>0.18833605641243412</v>
      </c>
      <c r="DH129" s="154">
        <f t="shared" si="252"/>
        <v>0.18833605641243412</v>
      </c>
      <c r="DI129" s="154">
        <f t="shared" si="253"/>
        <v>-2.2620185676308065E-10</v>
      </c>
      <c r="DJ129" s="154">
        <f t="shared" si="254"/>
        <v>-2.2620185676308065E-10</v>
      </c>
      <c r="DK129" s="154">
        <f t="shared" si="255"/>
        <v>-2.4189653793431335E-10</v>
      </c>
      <c r="DL129" s="154">
        <f t="shared" si="256"/>
        <v>-2.7962558640595871E-10</v>
      </c>
      <c r="DM129" s="154">
        <f t="shared" si="257"/>
        <v>-3.3129888332109631E-10</v>
      </c>
      <c r="DN129" s="154">
        <f t="shared" si="258"/>
        <v>-4.0639927210746943E-10</v>
      </c>
      <c r="DO129" s="154">
        <f t="shared" si="259"/>
        <v>-5.2552855658354724E-10</v>
      </c>
      <c r="DP129" s="154">
        <f t="shared" si="260"/>
        <v>-6.3413661467361052E-10</v>
      </c>
      <c r="DQ129" s="154">
        <f t="shared" si="261"/>
        <v>-6.3413661467361052E-10</v>
      </c>
      <c r="DR129" s="154">
        <f t="shared" si="262"/>
        <v>-6.3413661467361052E-10</v>
      </c>
      <c r="DS129" s="154">
        <f t="shared" si="263"/>
        <v>-6.3413661467361052E-10</v>
      </c>
      <c r="DT129" s="154">
        <f t="shared" si="264"/>
        <v>-6.3413661467361052E-10</v>
      </c>
      <c r="DU129" s="154">
        <f t="shared" si="265"/>
        <v>-6.3413661467361052E-10</v>
      </c>
      <c r="DW129" s="155">
        <f t="shared" si="202"/>
        <v>-9.6082509446428169E-2</v>
      </c>
      <c r="DX129" s="155">
        <f t="shared" si="203"/>
        <v>2.5160090565348389E-3</v>
      </c>
      <c r="DY129" s="155">
        <f t="shared" si="204"/>
        <v>4.8782276021224508E-2</v>
      </c>
      <c r="DZ129" s="155">
        <f t="shared" si="205"/>
        <v>8.2815870878018241E-2</v>
      </c>
      <c r="EA129" s="156">
        <f t="shared" si="206"/>
        <v>-9.6082509446428169E-2</v>
      </c>
      <c r="EB129" s="156">
        <f t="shared" si="207"/>
        <v>2.5160090565348389E-3</v>
      </c>
      <c r="EC129" s="156">
        <f t="shared" si="208"/>
        <v>4.4381173812851338E-2</v>
      </c>
      <c r="ED129" s="156">
        <f t="shared" si="209"/>
        <v>-8.5255441668488252E-2</v>
      </c>
      <c r="EE129" s="156">
        <f t="shared" si="210"/>
        <v>5.3049669401837904E-2</v>
      </c>
      <c r="EF129" s="156">
        <f t="shared" si="211"/>
        <v>8.0149307541932197E-2</v>
      </c>
      <c r="EG129" s="156">
        <f t="shared" si="212"/>
        <v>-9.5819153966648862E-2</v>
      </c>
      <c r="EH129" s="156">
        <f t="shared" si="213"/>
        <v>7.541130963666199E-3</v>
      </c>
      <c r="EI129" s="156">
        <f t="shared" si="214"/>
        <v>3.9858425891954735E-2</v>
      </c>
      <c r="EJ129" s="156">
        <f t="shared" si="215"/>
        <v>-8.7461333219378018E-2</v>
      </c>
      <c r="EK129" s="156">
        <f t="shared" si="216"/>
        <v>5.7171657326058195E-2</v>
      </c>
      <c r="EL129" s="156">
        <f t="shared" si="217"/>
        <v>7.7263060524983745E-2</v>
      </c>
      <c r="EM129" s="156">
        <f t="shared" si="218"/>
        <v>-9.5293164846154688E-2</v>
      </c>
      <c r="EN129" s="156">
        <f t="shared" si="219"/>
        <v>1.2545583155003821E-2</v>
      </c>
      <c r="EO129" s="156">
        <f t="shared" si="220"/>
        <v>3.5226428796213585E-2</v>
      </c>
      <c r="EP129" s="156">
        <f t="shared" si="221"/>
        <v>-8.9427499335276162E-2</v>
      </c>
      <c r="EQ129" s="156">
        <f t="shared" si="222"/>
        <v>6.1136941711501039E-2</v>
      </c>
      <c r="ER129" s="156">
        <f t="shared" si="223"/>
        <v>7.4165040829625717E-2</v>
      </c>
      <c r="ES129" s="156">
        <f t="shared" si="224"/>
        <v>3.0497878507700981E-2</v>
      </c>
      <c r="ET129" s="156">
        <f t="shared" si="225"/>
        <v>-9.1148550891525612E-2</v>
      </c>
      <c r="EU129" s="156">
        <f t="shared" si="226"/>
        <v>6.4934653989289215E-2</v>
      </c>
      <c r="EV129" s="156">
        <f t="shared" si="227"/>
        <v>7.0863739912502569E-2</v>
      </c>
      <c r="EW129" s="156">
        <f t="shared" si="228"/>
        <v>-9.3459768390449963E-2</v>
      </c>
      <c r="EX129" s="156">
        <f t="shared" si="229"/>
        <v>2.2437705219094356E-2</v>
      </c>
      <c r="EY129" s="156">
        <f t="shared" si="230"/>
        <v>2.5685735654080308E-2</v>
      </c>
      <c r="EZ129" s="156">
        <f t="shared" si="231"/>
        <v>-9.261977060543948E-2</v>
      </c>
    </row>
    <row r="130" spans="15:156" ht="20.100000000000001" customHeight="1" x14ac:dyDescent="0.2">
      <c r="O130" s="158">
        <v>120</v>
      </c>
      <c r="P130" s="158">
        <f t="shared" si="232"/>
        <v>-2.0943951023931953</v>
      </c>
      <c r="Q130" s="147">
        <f t="shared" si="233"/>
        <v>1.0471975511965976</v>
      </c>
      <c r="R130" s="147">
        <f t="shared" si="137"/>
        <v>281.69132042006549</v>
      </c>
      <c r="S130" s="147">
        <f t="shared" si="138"/>
        <v>244.94897427831779</v>
      </c>
      <c r="T130" s="147">
        <f t="shared" si="139"/>
        <v>306.18621784789724</v>
      </c>
      <c r="U130" s="147">
        <f t="shared" si="140"/>
        <v>1</v>
      </c>
      <c r="V130" s="147">
        <f t="shared" si="141"/>
        <v>1</v>
      </c>
      <c r="W130" s="147">
        <f t="shared" si="142"/>
        <v>5.1119785936344586E-2</v>
      </c>
      <c r="X130" s="147">
        <f t="shared" si="143"/>
        <v>5.8787753826796282E-2</v>
      </c>
      <c r="Y130" s="147">
        <f t="shared" si="144"/>
        <v>4.7030203061437022E-2</v>
      </c>
      <c r="Z130" s="147">
        <f t="shared" si="145"/>
        <v>13.357146523617009</v>
      </c>
      <c r="AA130" s="147">
        <f t="shared" si="146"/>
        <v>13.357146523617009</v>
      </c>
      <c r="AB130" s="147">
        <f t="shared" si="147"/>
        <v>13.171775293300577</v>
      </c>
      <c r="AC130" s="147">
        <f t="shared" si="148"/>
        <v>12.518983037827097</v>
      </c>
      <c r="AD130" s="147">
        <f t="shared" si="149"/>
        <v>180.68182226365425</v>
      </c>
      <c r="AE130" s="147">
        <f t="shared" si="150"/>
        <v>236.60185253397248</v>
      </c>
      <c r="AF130" s="147">
        <f t="shared" si="151"/>
        <v>3.3918541194798015</v>
      </c>
      <c r="AG130" s="147">
        <f t="shared" si="152"/>
        <v>3.871695417022158</v>
      </c>
      <c r="AH130" s="147">
        <f t="shared" si="153"/>
        <v>2.9438515719584704</v>
      </c>
      <c r="AI130" s="147">
        <f t="shared" si="154"/>
        <v>16.74900064309681</v>
      </c>
      <c r="AJ130" s="147">
        <f t="shared" si="155"/>
        <v>17.549000643096811</v>
      </c>
      <c r="AK130" s="147">
        <f t="shared" si="156"/>
        <v>17.843470710322737</v>
      </c>
      <c r="AL130" s="147">
        <f t="shared" si="157"/>
        <v>16.262834609785568</v>
      </c>
      <c r="AM130" s="147">
        <f t="shared" si="234"/>
        <v>56.98330180376206</v>
      </c>
      <c r="AN130" s="147">
        <f t="shared" si="266"/>
        <v>56.042908705058359</v>
      </c>
      <c r="AO130" s="147">
        <f t="shared" si="267"/>
        <v>61.489895457602849</v>
      </c>
      <c r="AP130" s="147">
        <f t="shared" si="158"/>
        <v>7.2723024251156856</v>
      </c>
      <c r="AQ130" s="147">
        <f t="shared" si="159"/>
        <v>0.38034309241621256</v>
      </c>
      <c r="AR130" s="147">
        <f t="shared" si="160"/>
        <v>0.3775215191229544</v>
      </c>
      <c r="AS130" s="147">
        <f t="shared" si="161"/>
        <v>0.35881157923479112</v>
      </c>
      <c r="AT130" s="147">
        <f t="shared" si="162"/>
        <v>4.7507499133634418E-2</v>
      </c>
      <c r="AU130" s="147">
        <f t="shared" si="163"/>
        <v>0.14380410426362711</v>
      </c>
      <c r="AV130" s="147">
        <f t="shared" si="164"/>
        <v>0.13934028554044683</v>
      </c>
      <c r="AW130" s="147">
        <f t="shared" si="165"/>
        <v>0.13810495437633422</v>
      </c>
      <c r="AX130" s="147">
        <f t="shared" si="235"/>
        <v>3.6756175210896899E-2</v>
      </c>
      <c r="AY130" s="147">
        <f t="shared" si="236"/>
        <v>4.0957512110298092E-2</v>
      </c>
      <c r="AZ130" s="147">
        <f t="shared" si="237"/>
        <v>3.2475520317093373E-2</v>
      </c>
      <c r="BA130" s="147">
        <f t="shared" si="238"/>
        <v>0.10152944463348727</v>
      </c>
      <c r="BB130" s="147">
        <f t="shared" si="239"/>
        <v>0.18726800115515868</v>
      </c>
      <c r="BC130" s="147">
        <f t="shared" si="166"/>
        <v>1.1240493833540669E-2</v>
      </c>
      <c r="BD130" s="147">
        <f t="shared" si="167"/>
        <v>9.7743424639484093E-3</v>
      </c>
      <c r="BE130" s="147">
        <f t="shared" si="168"/>
        <v>1.2217928079935511E-2</v>
      </c>
      <c r="BF130" s="147">
        <f t="shared" si="169"/>
        <v>0</v>
      </c>
      <c r="BG130" s="147">
        <f t="shared" si="170"/>
        <v>0</v>
      </c>
      <c r="BH130" s="147">
        <f t="shared" si="171"/>
        <v>0</v>
      </c>
      <c r="BI130" s="147">
        <f t="shared" si="240"/>
        <v>4.799666904443757E-2</v>
      </c>
      <c r="BJ130" s="147">
        <f t="shared" si="241"/>
        <v>5.0731854574246504E-2</v>
      </c>
      <c r="BK130" s="147">
        <f t="shared" si="242"/>
        <v>4.4693448397028886E-2</v>
      </c>
      <c r="BL130" s="147">
        <f t="shared" si="172"/>
        <v>13.520245078892502</v>
      </c>
      <c r="BM130" s="147">
        <f t="shared" si="173"/>
        <v>12.426715741198466</v>
      </c>
      <c r="BN130" s="147">
        <f t="shared" si="174"/>
        <v>13.684517927266439</v>
      </c>
      <c r="BO130" s="150">
        <f t="shared" si="243"/>
        <v>2.3036802393612719E-3</v>
      </c>
      <c r="BP130" s="150">
        <f t="shared" si="243"/>
        <v>2.5737210685424961E-3</v>
      </c>
      <c r="BQ130" s="150">
        <f t="shared" si="243"/>
        <v>1.997504329617884E-3</v>
      </c>
      <c r="BR130" s="147" t="e">
        <f t="shared" si="175"/>
        <v>#NUM!</v>
      </c>
      <c r="BS130" s="147">
        <f t="shared" si="176"/>
        <v>224.34816863970281</v>
      </c>
      <c r="BT130" s="147">
        <f t="shared" si="177"/>
        <v>0.50460422399753768</v>
      </c>
      <c r="BU130" s="147">
        <f t="shared" si="178"/>
        <v>0.50460422399753768</v>
      </c>
      <c r="BV130" s="147">
        <f t="shared" si="179"/>
        <v>0.16820140799917924</v>
      </c>
      <c r="BW130" s="147">
        <f t="shared" si="180"/>
        <v>17.605707526254093</v>
      </c>
      <c r="CA130" s="150">
        <f t="shared" si="181"/>
        <v>0.19182062926481219</v>
      </c>
      <c r="CB130" s="150">
        <f t="shared" si="244"/>
        <v>0.19182062926481219</v>
      </c>
      <c r="CC130" s="150">
        <f t="shared" si="245"/>
        <v>0</v>
      </c>
      <c r="CD130" s="150">
        <f t="shared" si="246"/>
        <v>4.9029147589522031E-2</v>
      </c>
      <c r="CE130" s="150">
        <f t="shared" si="182"/>
        <v>6.0269641423062702E-2</v>
      </c>
      <c r="CI130" s="152">
        <f t="shared" si="183"/>
        <v>0.49887194401679785</v>
      </c>
      <c r="CJ130" s="152">
        <f t="shared" si="184"/>
        <v>0.49887194401679785</v>
      </c>
      <c r="CK130" s="152">
        <f t="shared" si="185"/>
        <v>0.49887194401679785</v>
      </c>
      <c r="CL130" s="152">
        <f t="shared" si="186"/>
        <v>0.49887194401679785</v>
      </c>
      <c r="CM130" s="152">
        <f t="shared" si="187"/>
        <v>0.49887194401679785</v>
      </c>
      <c r="CN130" s="152">
        <f t="shared" si="188"/>
        <v>0.49887194401679785</v>
      </c>
      <c r="CO130" s="152">
        <f t="shared" si="189"/>
        <v>0.49887194401679785</v>
      </c>
      <c r="CP130" s="152">
        <f t="shared" si="190"/>
        <v>0.49887194401679785</v>
      </c>
      <c r="CQ130" s="152">
        <f t="shared" si="191"/>
        <v>0.46494266848219318</v>
      </c>
      <c r="CR130" s="152">
        <f t="shared" si="192"/>
        <v>0.39896192591117069</v>
      </c>
      <c r="CS130" s="152">
        <f t="shared" si="193"/>
        <v>0.33298118334014815</v>
      </c>
      <c r="CT130" s="152">
        <f t="shared" si="194"/>
        <v>0.2670004407691256</v>
      </c>
      <c r="CU130" s="152">
        <f t="shared" si="195"/>
        <v>0.20101969819810311</v>
      </c>
      <c r="CV130" s="152">
        <f t="shared" si="196"/>
        <v>0.16246912801843935</v>
      </c>
      <c r="CW130" s="152">
        <f t="shared" si="197"/>
        <v>0.16246912801843935</v>
      </c>
      <c r="CX130" s="152">
        <f t="shared" si="198"/>
        <v>0.16246912801843935</v>
      </c>
      <c r="CY130" s="152">
        <f t="shared" si="199"/>
        <v>0.16246912801843935</v>
      </c>
      <c r="CZ130" s="152">
        <f t="shared" si="200"/>
        <v>0.16246912801843935</v>
      </c>
      <c r="DA130" s="152">
        <f t="shared" si="201"/>
        <v>0.16246912801843935</v>
      </c>
      <c r="DC130" s="154">
        <f t="shared" si="247"/>
        <v>0.18954269651647898</v>
      </c>
      <c r="DD130" s="154">
        <f t="shared" si="248"/>
        <v>0.18954269651647898</v>
      </c>
      <c r="DE130" s="154">
        <f t="shared" si="249"/>
        <v>0.18954269651647898</v>
      </c>
      <c r="DF130" s="154">
        <f t="shared" si="250"/>
        <v>0.18954269651647898</v>
      </c>
      <c r="DG130" s="154">
        <f t="shared" si="251"/>
        <v>0.18954269651647898</v>
      </c>
      <c r="DH130" s="154">
        <f t="shared" si="252"/>
        <v>0.18954269651647898</v>
      </c>
      <c r="DI130" s="154">
        <f t="shared" si="253"/>
        <v>0.18954269651647898</v>
      </c>
      <c r="DJ130" s="154">
        <f t="shared" si="254"/>
        <v>-2.2531881748783185E-10</v>
      </c>
      <c r="DK130" s="154">
        <f t="shared" si="255"/>
        <v>-2.4095460055300364E-10</v>
      </c>
      <c r="DL130" s="154">
        <f t="shared" si="256"/>
        <v>-2.7854332023893986E-10</v>
      </c>
      <c r="DM130" s="154">
        <f t="shared" si="257"/>
        <v>-3.3002730929458379E-10</v>
      </c>
      <c r="DN130" s="154">
        <f t="shared" si="258"/>
        <v>-4.0485850998225653E-10</v>
      </c>
      <c r="DO130" s="154">
        <f t="shared" si="259"/>
        <v>-5.2357524346215707E-10</v>
      </c>
      <c r="DP130" s="154">
        <f t="shared" si="260"/>
        <v>-6.3182263903317927E-10</v>
      </c>
      <c r="DQ130" s="154">
        <f t="shared" si="261"/>
        <v>-6.3182263903317927E-10</v>
      </c>
      <c r="DR130" s="154">
        <f t="shared" si="262"/>
        <v>-6.3182263903317927E-10</v>
      </c>
      <c r="DS130" s="154">
        <f t="shared" si="263"/>
        <v>-6.3182263903317927E-10</v>
      </c>
      <c r="DT130" s="154">
        <f t="shared" si="264"/>
        <v>-6.3182263903317927E-10</v>
      </c>
      <c r="DU130" s="154">
        <f t="shared" si="265"/>
        <v>-6.3182263903317927E-10</v>
      </c>
      <c r="DW130" s="155">
        <f t="shared" si="202"/>
        <v>-9.5993338088875141E-2</v>
      </c>
      <c r="DX130" s="155">
        <f t="shared" si="203"/>
        <v>-5.8803044920553082E-18</v>
      </c>
      <c r="DY130" s="155">
        <f t="shared" si="204"/>
        <v>4.799666904443757E-2</v>
      </c>
      <c r="DZ130" s="155">
        <f t="shared" si="205"/>
        <v>8.3132669379034227E-2</v>
      </c>
      <c r="EA130" s="156">
        <f t="shared" si="206"/>
        <v>-9.5993338088875141E-2</v>
      </c>
      <c r="EB130" s="156">
        <f t="shared" si="207"/>
        <v>-5.8803044920553082E-18</v>
      </c>
      <c r="EC130" s="156">
        <f t="shared" si="208"/>
        <v>4.7996669044437598E-2</v>
      </c>
      <c r="ED130" s="156">
        <f t="shared" si="209"/>
        <v>-8.3132669379034213E-2</v>
      </c>
      <c r="EE130" s="156">
        <f t="shared" si="210"/>
        <v>4.799666904443755E-2</v>
      </c>
      <c r="EF130" s="156">
        <f t="shared" si="211"/>
        <v>8.3132669379034241E-2</v>
      </c>
      <c r="EG130" s="156">
        <f t="shared" si="212"/>
        <v>-9.5993338088875141E-2</v>
      </c>
      <c r="EH130" s="156">
        <f t="shared" si="213"/>
        <v>-1.7640913476165925E-17</v>
      </c>
      <c r="EI130" s="156">
        <f t="shared" si="214"/>
        <v>4.7996669044437612E-2</v>
      </c>
      <c r="EJ130" s="156">
        <f t="shared" si="215"/>
        <v>-8.3132669379034213E-2</v>
      </c>
      <c r="EK130" s="156">
        <f t="shared" si="216"/>
        <v>4.7996669044437501E-2</v>
      </c>
      <c r="EL130" s="156">
        <f t="shared" si="217"/>
        <v>8.3132669379034269E-2</v>
      </c>
      <c r="EM130" s="156">
        <f t="shared" si="218"/>
        <v>-9.5993338088875141E-2</v>
      </c>
      <c r="EN130" s="156">
        <f t="shared" si="219"/>
        <v>-1.1466073378579349E-16</v>
      </c>
      <c r="EO130" s="156">
        <f t="shared" si="220"/>
        <v>4.7996669044437695E-2</v>
      </c>
      <c r="EP130" s="156">
        <f t="shared" si="221"/>
        <v>-8.3132669379034158E-2</v>
      </c>
      <c r="EQ130" s="156">
        <f t="shared" si="222"/>
        <v>4.7996669044437487E-2</v>
      </c>
      <c r="ER130" s="156">
        <f t="shared" si="223"/>
        <v>8.3132669379034282E-2</v>
      </c>
      <c r="ES130" s="156">
        <f t="shared" si="224"/>
        <v>4.7996669044437709E-2</v>
      </c>
      <c r="ET130" s="156">
        <f t="shared" si="225"/>
        <v>-8.3132669379034144E-2</v>
      </c>
      <c r="EU130" s="156">
        <f t="shared" si="226"/>
        <v>4.7996669044437473E-2</v>
      </c>
      <c r="EV130" s="156">
        <f t="shared" si="227"/>
        <v>8.3132669379034282E-2</v>
      </c>
      <c r="EW130" s="156">
        <f t="shared" si="228"/>
        <v>-9.5993338088875141E-2</v>
      </c>
      <c r="EX130" s="156">
        <f t="shared" si="229"/>
        <v>-2.2344116307953171E-16</v>
      </c>
      <c r="EY130" s="156">
        <f t="shared" si="230"/>
        <v>4.7996669044437716E-2</v>
      </c>
      <c r="EZ130" s="156">
        <f t="shared" si="231"/>
        <v>-8.313266937903413E-2</v>
      </c>
    </row>
    <row r="131" spans="15:156" ht="20.100000000000001" customHeight="1" x14ac:dyDescent="0.2">
      <c r="O131" s="158">
        <v>121</v>
      </c>
      <c r="P131" s="158">
        <f t="shared" si="232"/>
        <v>-2.0856684561332237</v>
      </c>
      <c r="Q131" s="147">
        <f t="shared" si="233"/>
        <v>1.0559241974565694</v>
      </c>
      <c r="R131" s="147">
        <f t="shared" si="137"/>
        <v>283.09983073598238</v>
      </c>
      <c r="S131" s="147">
        <f t="shared" si="138"/>
        <v>246.173765857376</v>
      </c>
      <c r="T131" s="147">
        <f t="shared" si="139"/>
        <v>307.71720732171997</v>
      </c>
      <c r="U131" s="147">
        <f t="shared" si="140"/>
        <v>1</v>
      </c>
      <c r="V131" s="147">
        <f t="shared" si="141"/>
        <v>1</v>
      </c>
      <c r="W131" s="147">
        <f t="shared" si="142"/>
        <v>5.0865448992194473E-2</v>
      </c>
      <c r="X131" s="147">
        <f t="shared" si="143"/>
        <v>5.8495266341023637E-2</v>
      </c>
      <c r="Y131" s="147">
        <f t="shared" si="144"/>
        <v>4.6796213072818914E-2</v>
      </c>
      <c r="Z131" s="147">
        <f t="shared" si="145"/>
        <v>13.442942203275612</v>
      </c>
      <c r="AA131" s="147">
        <f t="shared" si="146"/>
        <v>13.442942203275612</v>
      </c>
      <c r="AB131" s="147">
        <f t="shared" si="147"/>
        <v>13.258056600185634</v>
      </c>
      <c r="AC131" s="147">
        <f t="shared" si="148"/>
        <v>12.600988249222176</v>
      </c>
      <c r="AD131" s="147">
        <f t="shared" si="149"/>
        <v>182.07115368920972</v>
      </c>
      <c r="AE131" s="147">
        <f t="shared" si="150"/>
        <v>238.37749969862281</v>
      </c>
      <c r="AF131" s="147">
        <f t="shared" si="151"/>
        <v>3.3970862758915432</v>
      </c>
      <c r="AG131" s="147">
        <f t="shared" si="152"/>
        <v>3.8776677599611253</v>
      </c>
      <c r="AH131" s="147">
        <f t="shared" si="153"/>
        <v>2.9483926551934418</v>
      </c>
      <c r="AI131" s="147">
        <f t="shared" si="154"/>
        <v>16.840028479167156</v>
      </c>
      <c r="AJ131" s="147">
        <f t="shared" si="155"/>
        <v>17.640028479167157</v>
      </c>
      <c r="AK131" s="147">
        <f t="shared" si="156"/>
        <v>17.935724360146761</v>
      </c>
      <c r="AL131" s="147">
        <f t="shared" si="157"/>
        <v>16.349380904415618</v>
      </c>
      <c r="AM131" s="147">
        <f t="shared" si="234"/>
        <v>56.689250880802049</v>
      </c>
      <c r="AN131" s="147">
        <f t="shared" si="266"/>
        <v>55.754648093388596</v>
      </c>
      <c r="AO131" s="147">
        <f t="shared" si="267"/>
        <v>61.164395511142651</v>
      </c>
      <c r="AP131" s="147">
        <f t="shared" si="158"/>
        <v>7.3289411765634656</v>
      </c>
      <c r="AQ131" s="147">
        <f t="shared" si="159"/>
        <v>0.38283451808569441</v>
      </c>
      <c r="AR131" s="147">
        <f t="shared" si="160"/>
        <v>0.37999446216380084</v>
      </c>
      <c r="AS131" s="147">
        <f t="shared" si="161"/>
        <v>0.3611619633927729</v>
      </c>
      <c r="AT131" s="147">
        <f t="shared" si="162"/>
        <v>4.8131930425052094E-2</v>
      </c>
      <c r="AU131" s="147">
        <f t="shared" si="163"/>
        <v>0.14494241740591213</v>
      </c>
      <c r="AV131" s="147">
        <f t="shared" si="164"/>
        <v>0.14044562615117404</v>
      </c>
      <c r="AW131" s="147">
        <f t="shared" si="165"/>
        <v>0.139179510000983</v>
      </c>
      <c r="AX131" s="147">
        <f t="shared" si="235"/>
        <v>3.6862805773312086E-2</v>
      </c>
      <c r="AY131" s="147">
        <f t="shared" si="236"/>
        <v>4.1077021627585968E-2</v>
      </c>
      <c r="AZ131" s="147">
        <f t="shared" si="237"/>
        <v>3.2565370102634952E-2</v>
      </c>
      <c r="BA131" s="147">
        <f t="shared" si="238"/>
        <v>0.102009936577</v>
      </c>
      <c r="BB131" s="147">
        <f t="shared" si="239"/>
        <v>0.18862407107865403</v>
      </c>
      <c r="BC131" s="147">
        <f t="shared" si="166"/>
        <v>1.1070167981666329E-2</v>
      </c>
      <c r="BD131" s="147">
        <f t="shared" si="167"/>
        <v>9.6262330275359367E-3</v>
      </c>
      <c r="BE131" s="147">
        <f t="shared" si="168"/>
        <v>1.2032791284419923E-2</v>
      </c>
      <c r="BF131" s="147">
        <f t="shared" si="169"/>
        <v>0</v>
      </c>
      <c r="BG131" s="147">
        <f t="shared" si="170"/>
        <v>0</v>
      </c>
      <c r="BH131" s="147">
        <f t="shared" si="171"/>
        <v>0</v>
      </c>
      <c r="BI131" s="147">
        <f t="shared" si="240"/>
        <v>4.7932973754978417E-2</v>
      </c>
      <c r="BJ131" s="147">
        <f t="shared" si="241"/>
        <v>5.0703254655121904E-2</v>
      </c>
      <c r="BK131" s="147">
        <f t="shared" si="242"/>
        <v>4.4598161387054872E-2</v>
      </c>
      <c r="BL131" s="147">
        <f t="shared" si="172"/>
        <v>13.569816756706675</v>
      </c>
      <c r="BM131" s="147">
        <f t="shared" si="173"/>
        <v>12.481811139676889</v>
      </c>
      <c r="BN131" s="147">
        <f t="shared" si="174"/>
        <v>13.723621673707891</v>
      </c>
      <c r="BO131" s="150">
        <f t="shared" si="243"/>
        <v>2.2975699729954496E-3</v>
      </c>
      <c r="BP131" s="150">
        <f t="shared" si="243"/>
        <v>2.5708200326221412E-3</v>
      </c>
      <c r="BQ131" s="150">
        <f t="shared" si="243"/>
        <v>1.9889959991057919E-3</v>
      </c>
      <c r="BR131" s="147" t="e">
        <f t="shared" si="175"/>
        <v>#NUM!</v>
      </c>
      <c r="BS131" s="147">
        <f t="shared" si="176"/>
        <v>225.69854228494484</v>
      </c>
      <c r="BT131" s="147">
        <f t="shared" si="177"/>
        <v>0.50712734133709891</v>
      </c>
      <c r="BU131" s="147">
        <f t="shared" si="178"/>
        <v>0.50712734133709891</v>
      </c>
      <c r="BV131" s="147">
        <f t="shared" si="179"/>
        <v>0.16904244711236632</v>
      </c>
      <c r="BW131" s="147">
        <f t="shared" si="180"/>
        <v>17.693739420998899</v>
      </c>
      <c r="CA131" s="150">
        <f t="shared" si="181"/>
        <v>0.19301207894174779</v>
      </c>
      <c r="CB131" s="150">
        <f t="shared" si="244"/>
        <v>0.19301207894174779</v>
      </c>
      <c r="CC131" s="150">
        <f t="shared" si="245"/>
        <v>0</v>
      </c>
      <c r="CD131" s="150">
        <f t="shared" si="246"/>
        <v>4.9088230339486505E-2</v>
      </c>
      <c r="CE131" s="150">
        <f t="shared" si="182"/>
        <v>6.0158398321152835E-2</v>
      </c>
      <c r="CI131" s="152">
        <f t="shared" si="183"/>
        <v>0.50139506135635903</v>
      </c>
      <c r="CJ131" s="152">
        <f t="shared" si="184"/>
        <v>0.50139506135635903</v>
      </c>
      <c r="CK131" s="152">
        <f t="shared" si="185"/>
        <v>0.50139506135635903</v>
      </c>
      <c r="CL131" s="152">
        <f t="shared" si="186"/>
        <v>0.50139506135635903</v>
      </c>
      <c r="CM131" s="152">
        <f t="shared" si="187"/>
        <v>0.50139506135635903</v>
      </c>
      <c r="CN131" s="152">
        <f t="shared" si="188"/>
        <v>0.50139506135635903</v>
      </c>
      <c r="CO131" s="152">
        <f t="shared" si="189"/>
        <v>0.50139506135635903</v>
      </c>
      <c r="CP131" s="152">
        <f t="shared" si="190"/>
        <v>0.50139506135635903</v>
      </c>
      <c r="CQ131" s="152">
        <f t="shared" si="191"/>
        <v>0.46729613297433692</v>
      </c>
      <c r="CR131" s="152">
        <f t="shared" si="192"/>
        <v>0.40098547410903679</v>
      </c>
      <c r="CS131" s="152">
        <f t="shared" si="193"/>
        <v>0.33467481524373666</v>
      </c>
      <c r="CT131" s="152">
        <f t="shared" si="194"/>
        <v>0.26836415637843652</v>
      </c>
      <c r="CU131" s="152">
        <f t="shared" si="195"/>
        <v>0.2020534975131365</v>
      </c>
      <c r="CV131" s="152">
        <f t="shared" si="196"/>
        <v>0.16331016713162644</v>
      </c>
      <c r="CW131" s="152">
        <f t="shared" si="197"/>
        <v>0.16331016713162644</v>
      </c>
      <c r="CX131" s="152">
        <f t="shared" si="198"/>
        <v>0.16331016713162644</v>
      </c>
      <c r="CY131" s="152">
        <f t="shared" si="199"/>
        <v>0.16331016713162644</v>
      </c>
      <c r="CZ131" s="152">
        <f t="shared" si="200"/>
        <v>0.16331016713162644</v>
      </c>
      <c r="DA131" s="152">
        <f t="shared" si="201"/>
        <v>0.16331016713162644</v>
      </c>
      <c r="DC131" s="154">
        <f t="shared" si="247"/>
        <v>0.19073179832618767</v>
      </c>
      <c r="DD131" s="154">
        <f t="shared" si="248"/>
        <v>0.19073179832618767</v>
      </c>
      <c r="DE131" s="154">
        <f t="shared" si="249"/>
        <v>0.19073179832618767</v>
      </c>
      <c r="DF131" s="154">
        <f t="shared" si="250"/>
        <v>0.19073179832618767</v>
      </c>
      <c r="DG131" s="154">
        <f t="shared" si="251"/>
        <v>0.19073179832618767</v>
      </c>
      <c r="DH131" s="154">
        <f t="shared" si="252"/>
        <v>0.19073179832618767</v>
      </c>
      <c r="DI131" s="154">
        <f t="shared" si="253"/>
        <v>0.19073179832618767</v>
      </c>
      <c r="DJ131" s="154">
        <f t="shared" si="254"/>
        <v>-2.2445574051806944E-10</v>
      </c>
      <c r="DK131" s="154">
        <f t="shared" si="255"/>
        <v>-2.4003393905267174E-10</v>
      </c>
      <c r="DL131" s="154">
        <f t="shared" si="256"/>
        <v>-2.7748545017581976E-10</v>
      </c>
      <c r="DM131" s="154">
        <f t="shared" si="257"/>
        <v>-3.2878431913491227E-10</v>
      </c>
      <c r="DN131" s="154">
        <f t="shared" si="258"/>
        <v>-4.0335224271542479E-10</v>
      </c>
      <c r="DO131" s="154">
        <f t="shared" si="259"/>
        <v>-5.2166537962085268E-10</v>
      </c>
      <c r="DP131" s="154">
        <f t="shared" si="260"/>
        <v>-6.2955983073641234E-10</v>
      </c>
      <c r="DQ131" s="154">
        <f t="shared" si="261"/>
        <v>-6.2955983073641234E-10</v>
      </c>
      <c r="DR131" s="154">
        <f t="shared" si="262"/>
        <v>-6.2955983073641234E-10</v>
      </c>
      <c r="DS131" s="154">
        <f t="shared" si="263"/>
        <v>-6.2955983073641234E-10</v>
      </c>
      <c r="DT131" s="154">
        <f t="shared" si="264"/>
        <v>-6.2955983073641234E-10</v>
      </c>
      <c r="DU131" s="154">
        <f t="shared" si="265"/>
        <v>-6.2955983073641234E-10</v>
      </c>
      <c r="DW131" s="155">
        <f t="shared" si="202"/>
        <v>-9.5833096644050639E-2</v>
      </c>
      <c r="DX131" s="155">
        <f t="shared" si="203"/>
        <v>-2.5094779524534412E-3</v>
      </c>
      <c r="DY131" s="155">
        <f t="shared" si="204"/>
        <v>4.7206651165545045E-2</v>
      </c>
      <c r="DZ131" s="155">
        <f t="shared" si="205"/>
        <v>8.343747346196638E-2</v>
      </c>
      <c r="EA131" s="156">
        <f t="shared" si="206"/>
        <v>-9.5833096644050639E-2</v>
      </c>
      <c r="EB131" s="156">
        <f t="shared" si="207"/>
        <v>-2.5094779524534412E-3</v>
      </c>
      <c r="EC131" s="156">
        <f t="shared" si="208"/>
        <v>5.1508736050897008E-2</v>
      </c>
      <c r="ED131" s="156">
        <f t="shared" si="209"/>
        <v>-8.085252007464469E-2</v>
      </c>
      <c r="EE131" s="156">
        <f t="shared" si="210"/>
        <v>4.2775176130642426E-2</v>
      </c>
      <c r="EF131" s="156">
        <f t="shared" si="211"/>
        <v>8.5793730534196477E-2</v>
      </c>
      <c r="EG131" s="156">
        <f t="shared" si="212"/>
        <v>-9.5570424787426167E-2</v>
      </c>
      <c r="EH131" s="156">
        <f t="shared" si="213"/>
        <v>-7.5215555527243221E-3</v>
      </c>
      <c r="EI131" s="156">
        <f t="shared" si="214"/>
        <v>5.5669639071061802E-2</v>
      </c>
      <c r="EJ131" s="156">
        <f t="shared" si="215"/>
        <v>-7.804595554978816E-2</v>
      </c>
      <c r="EK131" s="156">
        <f t="shared" si="216"/>
        <v>3.8226457311231733E-2</v>
      </c>
      <c r="EL131" s="156">
        <f t="shared" si="217"/>
        <v>8.7914832954481437E-2</v>
      </c>
      <c r="EM131" s="156">
        <f t="shared" si="218"/>
        <v>-9.5045801039478128E-2</v>
      </c>
      <c r="EN131" s="156">
        <f t="shared" si="219"/>
        <v>-1.2513017092042101E-2</v>
      </c>
      <c r="EO131" s="156">
        <f t="shared" si="220"/>
        <v>5.9677955480082104E-2</v>
      </c>
      <c r="EP131" s="156">
        <f t="shared" si="221"/>
        <v>-7.5025472485677397E-2</v>
      </c>
      <c r="EQ131" s="156">
        <f t="shared" si="222"/>
        <v>3.3572962429419588E-2</v>
      </c>
      <c r="ER131" s="156">
        <f t="shared" si="223"/>
        <v>8.9794966928523234E-2</v>
      </c>
      <c r="ES131" s="156">
        <f t="shared" si="224"/>
        <v>6.3522698761294946E-2</v>
      </c>
      <c r="ET131" s="156">
        <f t="shared" si="225"/>
        <v>-7.1799349816440372E-2</v>
      </c>
      <c r="EU131" s="156">
        <f t="shared" si="226"/>
        <v>2.8827446391215934E-2</v>
      </c>
      <c r="EV131" s="156">
        <f t="shared" si="227"/>
        <v>9.1428979139785704E-2</v>
      </c>
      <c r="EW131" s="156">
        <f t="shared" si="228"/>
        <v>-9.3217163749104562E-2</v>
      </c>
      <c r="EX131" s="156">
        <f t="shared" si="229"/>
        <v>-2.2379460997853012E-2</v>
      </c>
      <c r="EY131" s="156">
        <f t="shared" si="230"/>
        <v>6.7193330740612234E-2</v>
      </c>
      <c r="EZ131" s="156">
        <f t="shared" si="231"/>
        <v>-6.8376430120067652E-2</v>
      </c>
    </row>
    <row r="132" spans="15:156" ht="20.100000000000001" customHeight="1" x14ac:dyDescent="0.2">
      <c r="O132" s="158">
        <v>122</v>
      </c>
      <c r="P132" s="158">
        <f t="shared" si="232"/>
        <v>-2.0769418098732522</v>
      </c>
      <c r="Q132" s="147">
        <f t="shared" si="233"/>
        <v>1.064650843716541</v>
      </c>
      <c r="R132" s="147">
        <f t="shared" si="137"/>
        <v>284.48678190372317</v>
      </c>
      <c r="S132" s="147">
        <f t="shared" si="138"/>
        <v>247.37981035106361</v>
      </c>
      <c r="T132" s="147">
        <f t="shared" si="139"/>
        <v>309.22476293882949</v>
      </c>
      <c r="U132" s="147">
        <f t="shared" si="140"/>
        <v>1</v>
      </c>
      <c r="V132" s="147">
        <f t="shared" si="141"/>
        <v>1</v>
      </c>
      <c r="W132" s="147">
        <f t="shared" si="142"/>
        <v>5.0617465963228088E-2</v>
      </c>
      <c r="X132" s="147">
        <f t="shared" si="143"/>
        <v>5.8210085857712306E-2</v>
      </c>
      <c r="Y132" s="147">
        <f t="shared" si="144"/>
        <v>4.6568068686169847E-2</v>
      </c>
      <c r="Z132" s="147">
        <f t="shared" si="145"/>
        <v>13.527591582071404</v>
      </c>
      <c r="AA132" s="147">
        <f t="shared" si="146"/>
        <v>13.527591582071404</v>
      </c>
      <c r="AB132" s="147">
        <f t="shared" si="147"/>
        <v>13.343215805031814</v>
      </c>
      <c r="AC132" s="147">
        <f t="shared" si="148"/>
        <v>12.681926969876363</v>
      </c>
      <c r="AD132" s="147">
        <f t="shared" si="149"/>
        <v>183.44301425770192</v>
      </c>
      <c r="AE132" s="147">
        <f t="shared" si="150"/>
        <v>240.13062961615145</v>
      </c>
      <c r="AF132" s="147">
        <f t="shared" si="151"/>
        <v>3.4022383470997282</v>
      </c>
      <c r="AG132" s="147">
        <f t="shared" si="152"/>
        <v>3.8835486881444288</v>
      </c>
      <c r="AH132" s="147">
        <f t="shared" si="153"/>
        <v>2.9528642310309614</v>
      </c>
      <c r="AI132" s="147">
        <f t="shared" si="154"/>
        <v>16.929829929171131</v>
      </c>
      <c r="AJ132" s="147">
        <f t="shared" si="155"/>
        <v>17.729829929171132</v>
      </c>
      <c r="AK132" s="147">
        <f t="shared" si="156"/>
        <v>18.026764493176245</v>
      </c>
      <c r="AL132" s="147">
        <f t="shared" si="157"/>
        <v>16.434791200907323</v>
      </c>
      <c r="AM132" s="147">
        <f t="shared" si="234"/>
        <v>56.402120268208911</v>
      </c>
      <c r="AN132" s="147">
        <f t="shared" si="266"/>
        <v>55.473071741661386</v>
      </c>
      <c r="AO132" s="147">
        <f t="shared" si="267"/>
        <v>60.846529035598124</v>
      </c>
      <c r="AP132" s="147">
        <f t="shared" si="158"/>
        <v>7.3848680675404328</v>
      </c>
      <c r="AQ132" s="147">
        <f t="shared" si="159"/>
        <v>0.38529354237039926</v>
      </c>
      <c r="AR132" s="147">
        <f t="shared" si="160"/>
        <v>0.38243524418937824</v>
      </c>
      <c r="AS132" s="147">
        <f t="shared" si="161"/>
        <v>0.36348178043313634</v>
      </c>
      <c r="AT132" s="147">
        <f t="shared" si="162"/>
        <v>4.8752238666063138E-2</v>
      </c>
      <c r="AU132" s="147">
        <f t="shared" si="163"/>
        <v>0.14606679340591064</v>
      </c>
      <c r="AV132" s="147">
        <f t="shared" si="164"/>
        <v>0.14153721223652649</v>
      </c>
      <c r="AW132" s="147">
        <f t="shared" si="165"/>
        <v>0.14024058253609384</v>
      </c>
      <c r="AX132" s="147">
        <f t="shared" si="235"/>
        <v>3.69676547936224E-2</v>
      </c>
      <c r="AY132" s="147">
        <f t="shared" si="236"/>
        <v>4.1194466467736238E-2</v>
      </c>
      <c r="AZ132" s="147">
        <f t="shared" si="237"/>
        <v>3.265366547562841E-2</v>
      </c>
      <c r="BA132" s="147">
        <f t="shared" si="238"/>
        <v>0.10248322087977739</v>
      </c>
      <c r="BB132" s="147">
        <f t="shared" si="239"/>
        <v>0.1899628357276722</v>
      </c>
      <c r="BC132" s="147">
        <f t="shared" si="166"/>
        <v>1.0898999093640291E-2</v>
      </c>
      <c r="BD132" s="147">
        <f t="shared" si="167"/>
        <v>9.4773905162089476E-3</v>
      </c>
      <c r="BE132" s="147">
        <f t="shared" si="168"/>
        <v>1.1846738145261186E-2</v>
      </c>
      <c r="BF132" s="147">
        <f t="shared" si="169"/>
        <v>0</v>
      </c>
      <c r="BG132" s="147">
        <f t="shared" si="170"/>
        <v>0</v>
      </c>
      <c r="BH132" s="147">
        <f t="shared" si="171"/>
        <v>0</v>
      </c>
      <c r="BI132" s="147">
        <f t="shared" si="240"/>
        <v>4.7866653887262689E-2</v>
      </c>
      <c r="BJ132" s="147">
        <f t="shared" si="241"/>
        <v>5.0671856983945184E-2</v>
      </c>
      <c r="BK132" s="147">
        <f t="shared" si="242"/>
        <v>4.4500403620889598E-2</v>
      </c>
      <c r="BL132" s="147">
        <f t="shared" si="172"/>
        <v>13.617430324886703</v>
      </c>
      <c r="BM132" s="147">
        <f t="shared" si="173"/>
        <v>12.535194370824577</v>
      </c>
      <c r="BN132" s="147">
        <f t="shared" si="174"/>
        <v>13.760626760351816</v>
      </c>
      <c r="BO132" s="150">
        <f t="shared" si="243"/>
        <v>2.2912165543630004E-3</v>
      </c>
      <c r="BP132" s="150">
        <f t="shared" si="243"/>
        <v>2.5676370902013943E-3</v>
      </c>
      <c r="BQ132" s="150">
        <f t="shared" si="243"/>
        <v>1.9802859224220841E-3</v>
      </c>
      <c r="BR132" s="147" t="e">
        <f t="shared" si="175"/>
        <v>#NUM!</v>
      </c>
      <c r="BS132" s="147">
        <f t="shared" si="176"/>
        <v>227.02869555425525</v>
      </c>
      <c r="BT132" s="147">
        <f t="shared" si="177"/>
        <v>0.509611838966194</v>
      </c>
      <c r="BU132" s="147">
        <f t="shared" si="178"/>
        <v>0.509611838966194</v>
      </c>
      <c r="BV132" s="147">
        <f t="shared" si="179"/>
        <v>0.16987061298873135</v>
      </c>
      <c r="BW132" s="147">
        <f t="shared" si="180"/>
        <v>17.780423868982698</v>
      </c>
      <c r="CA132" s="150">
        <f t="shared" si="181"/>
        <v>0.19418581375728008</v>
      </c>
      <c r="CB132" s="150">
        <f t="shared" si="244"/>
        <v>0.19418581375728008</v>
      </c>
      <c r="CC132" s="150">
        <f t="shared" si="245"/>
        <v>0</v>
      </c>
      <c r="CD132" s="150">
        <f t="shared" si="246"/>
        <v>4.9145969149541786E-2</v>
      </c>
      <c r="CE132" s="150">
        <f t="shared" si="182"/>
        <v>6.0044968243182076E-2</v>
      </c>
      <c r="CI132" s="152">
        <f t="shared" si="183"/>
        <v>0.50387955898545422</v>
      </c>
      <c r="CJ132" s="152">
        <f t="shared" si="184"/>
        <v>0.50387955898545422</v>
      </c>
      <c r="CK132" s="152">
        <f t="shared" si="185"/>
        <v>0.50387955898545422</v>
      </c>
      <c r="CL132" s="152">
        <f t="shared" si="186"/>
        <v>0.50387955898545422</v>
      </c>
      <c r="CM132" s="152">
        <f t="shared" si="187"/>
        <v>0.50387955898545422</v>
      </c>
      <c r="CN132" s="152">
        <f t="shared" si="188"/>
        <v>0.50387955898545422</v>
      </c>
      <c r="CO132" s="152">
        <f t="shared" si="189"/>
        <v>0.50387955898545422</v>
      </c>
      <c r="CP132" s="152">
        <f t="shared" si="190"/>
        <v>0.50387955898545422</v>
      </c>
      <c r="CQ132" s="152">
        <f t="shared" si="191"/>
        <v>0.46961357452143015</v>
      </c>
      <c r="CR132" s="152">
        <f t="shared" si="192"/>
        <v>0.40297804917525715</v>
      </c>
      <c r="CS132" s="152">
        <f t="shared" si="193"/>
        <v>0.33634252382908419</v>
      </c>
      <c r="CT132" s="152">
        <f t="shared" si="194"/>
        <v>0.26970699848291135</v>
      </c>
      <c r="CU132" s="152">
        <f t="shared" si="195"/>
        <v>0.20307147313673843</v>
      </c>
      <c r="CV132" s="152">
        <f t="shared" si="196"/>
        <v>0.16413833300799147</v>
      </c>
      <c r="CW132" s="152">
        <f t="shared" si="197"/>
        <v>0.16413833300799147</v>
      </c>
      <c r="CX132" s="152">
        <f t="shared" si="198"/>
        <v>0.16413833300799147</v>
      </c>
      <c r="CY132" s="152">
        <f t="shared" si="199"/>
        <v>0.16413833300799147</v>
      </c>
      <c r="CZ132" s="152">
        <f t="shared" si="200"/>
        <v>0.16413833300799147</v>
      </c>
      <c r="DA132" s="152">
        <f t="shared" si="201"/>
        <v>0.16413833300799147</v>
      </c>
      <c r="DC132" s="154">
        <f t="shared" si="247"/>
        <v>0.19190323942583357</v>
      </c>
      <c r="DD132" s="154">
        <f t="shared" si="248"/>
        <v>0.19190323942583357</v>
      </c>
      <c r="DE132" s="154">
        <f t="shared" si="249"/>
        <v>0.19190323942583357</v>
      </c>
      <c r="DF132" s="154">
        <f t="shared" si="250"/>
        <v>0.19190323942583357</v>
      </c>
      <c r="DG132" s="154">
        <f t="shared" si="251"/>
        <v>0.19190323942583357</v>
      </c>
      <c r="DH132" s="154">
        <f t="shared" si="252"/>
        <v>0.19190323942583357</v>
      </c>
      <c r="DI132" s="154">
        <f t="shared" si="253"/>
        <v>0.19190323942583357</v>
      </c>
      <c r="DJ132" s="154">
        <f t="shared" si="254"/>
        <v>-2.2361231174663521E-10</v>
      </c>
      <c r="DK132" s="154">
        <f t="shared" si="255"/>
        <v>-2.3913421958633784E-10</v>
      </c>
      <c r="DL132" s="154">
        <f t="shared" si="256"/>
        <v>-2.7645159597364698E-10</v>
      </c>
      <c r="DM132" s="154">
        <f t="shared" si="257"/>
        <v>-3.2756947145070517E-10</v>
      </c>
      <c r="DN132" s="154">
        <f t="shared" si="258"/>
        <v>-4.0187994488895082E-10</v>
      </c>
      <c r="DO132" s="154">
        <f t="shared" si="259"/>
        <v>-5.1979831779732367E-10</v>
      </c>
      <c r="DP132" s="154">
        <f t="shared" si="260"/>
        <v>-6.2734744324083272E-10</v>
      </c>
      <c r="DQ132" s="154">
        <f t="shared" si="261"/>
        <v>-6.2734744324083272E-10</v>
      </c>
      <c r="DR132" s="154">
        <f t="shared" si="262"/>
        <v>-6.2734744324083272E-10</v>
      </c>
      <c r="DS132" s="154">
        <f t="shared" si="263"/>
        <v>-6.2734744324083272E-10</v>
      </c>
      <c r="DT132" s="154">
        <f t="shared" si="264"/>
        <v>-6.2734744324083272E-10</v>
      </c>
      <c r="DU132" s="154">
        <f t="shared" si="265"/>
        <v>-6.2734744324083272E-10</v>
      </c>
      <c r="DW132" s="155">
        <f t="shared" si="202"/>
        <v>-9.5602108603390704E-2</v>
      </c>
      <c r="DX132" s="155">
        <f t="shared" si="203"/>
        <v>-5.0102942066798471E-3</v>
      </c>
      <c r="DY132" s="155">
        <f t="shared" si="204"/>
        <v>4.6412428587093352E-2</v>
      </c>
      <c r="DZ132" s="155">
        <f t="shared" si="205"/>
        <v>8.3730237609241032E-2</v>
      </c>
      <c r="EA132" s="156">
        <f t="shared" si="206"/>
        <v>-9.5602108603390704E-2</v>
      </c>
      <c r="EB132" s="156">
        <f t="shared" si="207"/>
        <v>-5.0102942066798471E-3</v>
      </c>
      <c r="EC132" s="156">
        <f t="shared" si="208"/>
        <v>5.4910369513410114E-2</v>
      </c>
      <c r="ED132" s="156">
        <f t="shared" si="209"/>
        <v>-7.8420134770049721E-2</v>
      </c>
      <c r="EE132" s="156">
        <f t="shared" si="210"/>
        <v>3.7405983380751247E-2</v>
      </c>
      <c r="EF132" s="156">
        <f t="shared" si="211"/>
        <v>8.8122974443506863E-2</v>
      </c>
      <c r="EG132" s="156">
        <f t="shared" si="212"/>
        <v>-9.4554671895504566E-2</v>
      </c>
      <c r="EH132" s="156">
        <f t="shared" si="213"/>
        <v>-1.4975988788239671E-2</v>
      </c>
      <c r="EI132" s="156">
        <f t="shared" si="214"/>
        <v>6.2806700940604504E-2</v>
      </c>
      <c r="EJ132" s="156">
        <f t="shared" si="215"/>
        <v>-7.2250844523849472E-2</v>
      </c>
      <c r="EK132" s="156">
        <f t="shared" si="216"/>
        <v>2.7989710392784486E-2</v>
      </c>
      <c r="EL132" s="156">
        <f t="shared" si="217"/>
        <v>9.1550217528851646E-2</v>
      </c>
      <c r="EM132" s="156">
        <f t="shared" si="218"/>
        <v>-9.2471274415494131E-2</v>
      </c>
      <c r="EN132" s="156">
        <f t="shared" si="219"/>
        <v>-2.4777603302708302E-2</v>
      </c>
      <c r="EO132" s="156">
        <f t="shared" si="220"/>
        <v>7.0014909009146392E-2</v>
      </c>
      <c r="EP132" s="156">
        <f t="shared" si="221"/>
        <v>-6.5289958905584811E-2</v>
      </c>
      <c r="EQ132" s="156">
        <f t="shared" si="222"/>
        <v>1.8266776280530764E-2</v>
      </c>
      <c r="ER132" s="156">
        <f t="shared" si="223"/>
        <v>9.3974417272835703E-2</v>
      </c>
      <c r="ES132" s="156">
        <f t="shared" si="224"/>
        <v>7.6456019083022436E-2</v>
      </c>
      <c r="ET132" s="156">
        <f t="shared" si="225"/>
        <v>-5.7613742834748308E-2</v>
      </c>
      <c r="EU132" s="156">
        <f t="shared" si="226"/>
        <v>8.3437075447788615E-3</v>
      </c>
      <c r="EV132" s="156">
        <f t="shared" si="227"/>
        <v>9.5369013635767469E-2</v>
      </c>
      <c r="EW132" s="156">
        <f t="shared" si="228"/>
        <v>-8.5299001809235206E-2</v>
      </c>
      <c r="EX132" s="156">
        <f t="shared" si="229"/>
        <v>-4.3462012238276435E-2</v>
      </c>
      <c r="EY132" s="156">
        <f t="shared" si="230"/>
        <v>8.2059461012374407E-2</v>
      </c>
      <c r="EZ132" s="156">
        <f t="shared" si="231"/>
        <v>-4.9306298540963384E-2</v>
      </c>
    </row>
    <row r="133" spans="15:156" ht="20.100000000000001" customHeight="1" x14ac:dyDescent="0.2">
      <c r="O133" s="158">
        <v>123</v>
      </c>
      <c r="P133" s="158">
        <f t="shared" si="232"/>
        <v>-2.0682151636132806</v>
      </c>
      <c r="Q133" s="147">
        <f t="shared" si="233"/>
        <v>1.0733774899765127</v>
      </c>
      <c r="R133" s="147">
        <f t="shared" si="137"/>
        <v>285.8520683015866</v>
      </c>
      <c r="S133" s="147">
        <f t="shared" si="138"/>
        <v>248.56701591442314</v>
      </c>
      <c r="T133" s="147">
        <f t="shared" si="139"/>
        <v>310.70876989302894</v>
      </c>
      <c r="U133" s="147">
        <f t="shared" si="140"/>
        <v>1</v>
      </c>
      <c r="V133" s="147">
        <f t="shared" si="141"/>
        <v>1</v>
      </c>
      <c r="W133" s="147">
        <f t="shared" si="142"/>
        <v>5.0375706866697782E-2</v>
      </c>
      <c r="X133" s="147">
        <f t="shared" si="143"/>
        <v>5.7932062896702448E-2</v>
      </c>
      <c r="Y133" s="147">
        <f t="shared" si="144"/>
        <v>4.6345650317361958E-2</v>
      </c>
      <c r="Z133" s="147">
        <f t="shared" si="145"/>
        <v>13.611079035646034</v>
      </c>
      <c r="AA133" s="147">
        <f t="shared" si="146"/>
        <v>13.611079035646034</v>
      </c>
      <c r="AB133" s="147">
        <f t="shared" si="147"/>
        <v>13.427237212842297</v>
      </c>
      <c r="AC133" s="147">
        <f t="shared" si="148"/>
        <v>12.761784282635775</v>
      </c>
      <c r="AD133" s="147">
        <f t="shared" si="149"/>
        <v>184.79712051680491</v>
      </c>
      <c r="AE133" s="147">
        <f t="shared" si="150"/>
        <v>241.86088962228513</v>
      </c>
      <c r="AF133" s="147">
        <f t="shared" si="151"/>
        <v>3.407309940754188</v>
      </c>
      <c r="AG133" s="147">
        <f t="shared" si="152"/>
        <v>3.8893377537166183</v>
      </c>
      <c r="AH133" s="147">
        <f t="shared" si="153"/>
        <v>2.9572659589432178</v>
      </c>
      <c r="AI133" s="147">
        <f t="shared" si="154"/>
        <v>17.018388976400221</v>
      </c>
      <c r="AJ133" s="147">
        <f t="shared" si="155"/>
        <v>17.818388976400222</v>
      </c>
      <c r="AK133" s="147">
        <f t="shared" si="156"/>
        <v>18.116574966558915</v>
      </c>
      <c r="AL133" s="147">
        <f t="shared" si="157"/>
        <v>16.519050241578991</v>
      </c>
      <c r="AM133" s="147">
        <f t="shared" si="234"/>
        <v>56.121796494871781</v>
      </c>
      <c r="AN133" s="147">
        <f t="shared" si="266"/>
        <v>55.198071481275207</v>
      </c>
      <c r="AO133" s="147">
        <f t="shared" si="267"/>
        <v>60.53616796218509</v>
      </c>
      <c r="AP133" s="147">
        <f t="shared" si="158"/>
        <v>7.4400713369291704</v>
      </c>
      <c r="AQ133" s="147">
        <f t="shared" si="159"/>
        <v>0.3877197120676652</v>
      </c>
      <c r="AR133" s="147">
        <f t="shared" si="160"/>
        <v>0.38484341535910632</v>
      </c>
      <c r="AS133" s="147">
        <f t="shared" si="161"/>
        <v>0.36577060280936863</v>
      </c>
      <c r="AT133" s="147">
        <f t="shared" si="162"/>
        <v>4.9368151448420557E-2</v>
      </c>
      <c r="AU133" s="147">
        <f t="shared" si="163"/>
        <v>0.14717699533637732</v>
      </c>
      <c r="AV133" s="147">
        <f t="shared" si="164"/>
        <v>0.14261481065585846</v>
      </c>
      <c r="AW133" s="147">
        <f t="shared" si="165"/>
        <v>0.14128795091529603</v>
      </c>
      <c r="AX133" s="147">
        <f t="shared" si="235"/>
        <v>3.7070725947902158E-2</v>
      </c>
      <c r="AY133" s="147">
        <f t="shared" si="236"/>
        <v>4.1309850989723791E-2</v>
      </c>
      <c r="AZ133" s="147">
        <f t="shared" si="237"/>
        <v>3.2740409910118798E-2</v>
      </c>
      <c r="BA133" s="147">
        <f t="shared" si="238"/>
        <v>0.10294925657125475</v>
      </c>
      <c r="BB133" s="147">
        <f t="shared" si="239"/>
        <v>0.19128403126713905</v>
      </c>
      <c r="BC133" s="147">
        <f t="shared" si="166"/>
        <v>1.0727000204636076E-2</v>
      </c>
      <c r="BD133" s="147">
        <f t="shared" si="167"/>
        <v>9.3278262649009371E-3</v>
      </c>
      <c r="BE133" s="147">
        <f t="shared" si="168"/>
        <v>1.1659782831126168E-2</v>
      </c>
      <c r="BF133" s="147">
        <f t="shared" si="169"/>
        <v>0</v>
      </c>
      <c r="BG133" s="147">
        <f t="shared" si="170"/>
        <v>0</v>
      </c>
      <c r="BH133" s="147">
        <f t="shared" si="171"/>
        <v>0</v>
      </c>
      <c r="BI133" s="147">
        <f t="shared" si="240"/>
        <v>4.7797726152538231E-2</v>
      </c>
      <c r="BJ133" s="147">
        <f t="shared" si="241"/>
        <v>5.063767725462473E-2</v>
      </c>
      <c r="BK133" s="147">
        <f t="shared" si="242"/>
        <v>4.4400192741244966E-2</v>
      </c>
      <c r="BL133" s="147">
        <f t="shared" si="172"/>
        <v>13.66307888081589</v>
      </c>
      <c r="BM133" s="147">
        <f t="shared" si="173"/>
        <v>12.586856328019728</v>
      </c>
      <c r="BN133" s="147">
        <f t="shared" si="174"/>
        <v>13.795529269645616</v>
      </c>
      <c r="BO133" s="150">
        <f t="shared" si="243"/>
        <v>2.2846226253530372E-3</v>
      </c>
      <c r="BP133" s="150">
        <f t="shared" si="243"/>
        <v>2.5641743577435386E-3</v>
      </c>
      <c r="BQ133" s="150">
        <f t="shared" si="243"/>
        <v>1.971377115459702E-3</v>
      </c>
      <c r="BR133" s="147" t="e">
        <f t="shared" si="175"/>
        <v>#NUM!</v>
      </c>
      <c r="BS133" s="147">
        <f t="shared" si="176"/>
        <v>228.33850126983506</v>
      </c>
      <c r="BT133" s="147">
        <f t="shared" si="177"/>
        <v>0.51205752768070933</v>
      </c>
      <c r="BU133" s="147">
        <f t="shared" si="178"/>
        <v>0.51205752768070933</v>
      </c>
      <c r="BV133" s="147">
        <f t="shared" si="179"/>
        <v>0.17068584256023644</v>
      </c>
      <c r="BW133" s="147">
        <f t="shared" si="180"/>
        <v>17.865754268849162</v>
      </c>
      <c r="CA133" s="150">
        <f t="shared" si="181"/>
        <v>0.19534171444936718</v>
      </c>
      <c r="CB133" s="150">
        <f t="shared" si="244"/>
        <v>0.19534171444936718</v>
      </c>
      <c r="CC133" s="150">
        <f t="shared" si="245"/>
        <v>0</v>
      </c>
      <c r="CD133" s="150">
        <f t="shared" si="246"/>
        <v>4.9202384786744595E-2</v>
      </c>
      <c r="CE133" s="150">
        <f t="shared" si="182"/>
        <v>5.9929384991380674E-2</v>
      </c>
      <c r="CI133" s="152">
        <f t="shared" si="183"/>
        <v>0.50632524769996945</v>
      </c>
      <c r="CJ133" s="152">
        <f t="shared" si="184"/>
        <v>0.50632524769996945</v>
      </c>
      <c r="CK133" s="152">
        <f t="shared" si="185"/>
        <v>0.50632524769996945</v>
      </c>
      <c r="CL133" s="152">
        <f t="shared" si="186"/>
        <v>0.50632524769996945</v>
      </c>
      <c r="CM133" s="152">
        <f t="shared" si="187"/>
        <v>0.50632524769996945</v>
      </c>
      <c r="CN133" s="152">
        <f t="shared" si="188"/>
        <v>0.50632524769996945</v>
      </c>
      <c r="CO133" s="152">
        <f t="shared" si="189"/>
        <v>0.50632524769996945</v>
      </c>
      <c r="CP133" s="152">
        <f t="shared" si="190"/>
        <v>0.50632524769996945</v>
      </c>
      <c r="CQ133" s="152">
        <f t="shared" si="191"/>
        <v>0.47189481664132665</v>
      </c>
      <c r="CR133" s="152">
        <f t="shared" si="192"/>
        <v>0.40493949936752588</v>
      </c>
      <c r="CS133" s="152">
        <f t="shared" si="193"/>
        <v>0.33798418209372516</v>
      </c>
      <c r="CT133" s="152">
        <f t="shared" si="194"/>
        <v>0.27102886481992444</v>
      </c>
      <c r="CU133" s="152">
        <f t="shared" si="195"/>
        <v>0.20407354754612381</v>
      </c>
      <c r="CV133" s="152">
        <f t="shared" si="196"/>
        <v>0.16495356257949662</v>
      </c>
      <c r="CW133" s="152">
        <f t="shared" si="197"/>
        <v>0.16495356257949662</v>
      </c>
      <c r="CX133" s="152">
        <f t="shared" si="198"/>
        <v>0.16495356257949662</v>
      </c>
      <c r="CY133" s="152">
        <f t="shared" si="199"/>
        <v>0.16495356257949662</v>
      </c>
      <c r="CZ133" s="152">
        <f t="shared" si="200"/>
        <v>0.16495356257949662</v>
      </c>
      <c r="DA133" s="152">
        <f t="shared" si="201"/>
        <v>0.16495356257949662</v>
      </c>
      <c r="DC133" s="154">
        <f t="shared" si="247"/>
        <v>0.19305689967728568</v>
      </c>
      <c r="DD133" s="154">
        <f t="shared" si="248"/>
        <v>0.19305689967728568</v>
      </c>
      <c r="DE133" s="154">
        <f t="shared" si="249"/>
        <v>0.19305689967728568</v>
      </c>
      <c r="DF133" s="154">
        <f t="shared" si="250"/>
        <v>0.19305689967728568</v>
      </c>
      <c r="DG133" s="154">
        <f t="shared" si="251"/>
        <v>0.19305689967728568</v>
      </c>
      <c r="DH133" s="154">
        <f t="shared" si="252"/>
        <v>0.19305689967728568</v>
      </c>
      <c r="DI133" s="154">
        <f t="shared" si="253"/>
        <v>0.19305689967728568</v>
      </c>
      <c r="DJ133" s="154">
        <f t="shared" si="254"/>
        <v>-2.2278822669505209E-10</v>
      </c>
      <c r="DK133" s="154">
        <f t="shared" si="255"/>
        <v>-2.3825511852572844E-10</v>
      </c>
      <c r="DL133" s="154">
        <f t="shared" si="256"/>
        <v>-2.7544138898698305E-10</v>
      </c>
      <c r="DM133" s="154">
        <f t="shared" si="257"/>
        <v>-3.2638233824735379E-10</v>
      </c>
      <c r="DN133" s="154">
        <f t="shared" si="258"/>
        <v>-4.0044110691785783E-10</v>
      </c>
      <c r="DO133" s="154">
        <f t="shared" si="259"/>
        <v>-5.1797343001048038E-10</v>
      </c>
      <c r="DP133" s="154">
        <f t="shared" si="260"/>
        <v>-6.2518475200675544E-10</v>
      </c>
      <c r="DQ133" s="154">
        <f t="shared" si="261"/>
        <v>-6.2518475200675544E-10</v>
      </c>
      <c r="DR133" s="154">
        <f t="shared" si="262"/>
        <v>-6.2518475200675544E-10</v>
      </c>
      <c r="DS133" s="154">
        <f t="shared" si="263"/>
        <v>-6.2518475200675544E-10</v>
      </c>
      <c r="DT133" s="154">
        <f t="shared" si="264"/>
        <v>-6.2518475200675544E-10</v>
      </c>
      <c r="DU133" s="154">
        <f t="shared" si="265"/>
        <v>-6.2518475200675544E-10</v>
      </c>
      <c r="DW133" s="155">
        <f t="shared" si="202"/>
        <v>-9.530076342898923E-2</v>
      </c>
      <c r="DX133" s="155">
        <f t="shared" si="203"/>
        <v>-7.5003327435506362E-3</v>
      </c>
      <c r="DY133" s="155">
        <f t="shared" si="204"/>
        <v>4.5614207508346813E-2</v>
      </c>
      <c r="DZ133" s="155">
        <f t="shared" si="205"/>
        <v>8.4010919378361915E-2</v>
      </c>
      <c r="EA133" s="156">
        <f t="shared" si="206"/>
        <v>-9.530076342898923E-2</v>
      </c>
      <c r="EB133" s="156">
        <f t="shared" si="207"/>
        <v>-7.5003327435506362E-3</v>
      </c>
      <c r="EC133" s="156">
        <f t="shared" si="208"/>
        <v>5.8194824151973294E-2</v>
      </c>
      <c r="ED133" s="156">
        <f t="shared" si="209"/>
        <v>-7.58409714028839E-2</v>
      </c>
      <c r="EE133" s="156">
        <f t="shared" si="210"/>
        <v>3.1910417690989283E-2</v>
      </c>
      <c r="EF133" s="156">
        <f t="shared" si="211"/>
        <v>9.0112239702488509E-2</v>
      </c>
      <c r="EG133" s="156">
        <f t="shared" si="212"/>
        <v>-9.2954142348267099E-2</v>
      </c>
      <c r="EH133" s="156">
        <f t="shared" si="213"/>
        <v>-2.2316315146328401E-2</v>
      </c>
      <c r="EI133" s="156">
        <f t="shared" si="214"/>
        <v>6.9342491087430014E-2</v>
      </c>
      <c r="EJ133" s="156">
        <f t="shared" si="215"/>
        <v>-6.5803567009713376E-2</v>
      </c>
      <c r="EK133" s="156">
        <f t="shared" si="216"/>
        <v>1.7420887485475205E-2</v>
      </c>
      <c r="EL133" s="156">
        <f t="shared" si="217"/>
        <v>9.3994697619762368E-2</v>
      </c>
      <c r="EM133" s="156">
        <f t="shared" si="218"/>
        <v>-8.8318681785819031E-2</v>
      </c>
      <c r="EN133" s="156">
        <f t="shared" si="219"/>
        <v>-3.6582795806599955E-2</v>
      </c>
      <c r="EO133" s="156">
        <f t="shared" si="220"/>
        <v>7.8782715757780272E-2</v>
      </c>
      <c r="EP133" s="156">
        <f t="shared" si="221"/>
        <v>-5.4145860407245797E-2</v>
      </c>
      <c r="EQ133" s="156">
        <f t="shared" si="222"/>
        <v>2.5023972134578885E-3</v>
      </c>
      <c r="ER133" s="156">
        <f t="shared" si="223"/>
        <v>9.5562694131121201E-2</v>
      </c>
      <c r="ES133" s="156">
        <f t="shared" si="224"/>
        <v>8.6283048501330964E-2</v>
      </c>
      <c r="ET133" s="156">
        <f t="shared" si="225"/>
        <v>-4.1154903021743558E-2</v>
      </c>
      <c r="EU133" s="156">
        <f t="shared" si="226"/>
        <v>-1.2477710382935131E-2</v>
      </c>
      <c r="EV133" s="156">
        <f t="shared" si="227"/>
        <v>9.4777619958573256E-2</v>
      </c>
      <c r="EW133" s="156">
        <f t="shared" si="228"/>
        <v>-7.2691352217013533E-2</v>
      </c>
      <c r="EX133" s="156">
        <f t="shared" si="229"/>
        <v>-6.208427992877287E-2</v>
      </c>
      <c r="EY133" s="156">
        <f t="shared" si="230"/>
        <v>9.1658806233758425E-2</v>
      </c>
      <c r="EZ133" s="156">
        <f t="shared" si="231"/>
        <v>-2.7150575338553619E-2</v>
      </c>
    </row>
    <row r="134" spans="15:156" ht="20.100000000000001" customHeight="1" x14ac:dyDescent="0.2">
      <c r="O134" s="158">
        <v>124</v>
      </c>
      <c r="P134" s="158">
        <f t="shared" si="232"/>
        <v>-2.0594885173533086</v>
      </c>
      <c r="Q134" s="147">
        <f t="shared" si="233"/>
        <v>1.0821041362364843</v>
      </c>
      <c r="R134" s="147">
        <f t="shared" si="137"/>
        <v>287.19558595772759</v>
      </c>
      <c r="S134" s="147">
        <f t="shared" si="138"/>
        <v>249.73529213715443</v>
      </c>
      <c r="T134" s="147">
        <f t="shared" si="139"/>
        <v>312.16911517144302</v>
      </c>
      <c r="U134" s="147">
        <f t="shared" si="140"/>
        <v>1</v>
      </c>
      <c r="V134" s="147">
        <f t="shared" si="141"/>
        <v>1</v>
      </c>
      <c r="W134" s="147">
        <f t="shared" si="142"/>
        <v>5.014004637981985E-2</v>
      </c>
      <c r="X134" s="147">
        <f t="shared" si="143"/>
        <v>5.7661053336792827E-2</v>
      </c>
      <c r="Y134" s="147">
        <f t="shared" si="144"/>
        <v>4.6128842669434268E-2</v>
      </c>
      <c r="Z134" s="147">
        <f t="shared" si="145"/>
        <v>13.693389131568646</v>
      </c>
      <c r="AA134" s="147">
        <f t="shared" si="146"/>
        <v>13.693389131568646</v>
      </c>
      <c r="AB134" s="147">
        <f t="shared" si="147"/>
        <v>13.510105315167948</v>
      </c>
      <c r="AC134" s="147">
        <f t="shared" si="148"/>
        <v>12.840545447648921</v>
      </c>
      <c r="AD134" s="147">
        <f t="shared" si="149"/>
        <v>186.13319259561015</v>
      </c>
      <c r="AE134" s="147">
        <f t="shared" si="150"/>
        <v>243.56793145905908</v>
      </c>
      <c r="AF134" s="147">
        <f t="shared" si="151"/>
        <v>3.4123006706334289</v>
      </c>
      <c r="AG134" s="147">
        <f t="shared" si="152"/>
        <v>3.8950345158179367</v>
      </c>
      <c r="AH134" s="147">
        <f t="shared" si="153"/>
        <v>2.9615975037215874</v>
      </c>
      <c r="AI134" s="147">
        <f t="shared" si="154"/>
        <v>17.105689802202075</v>
      </c>
      <c r="AJ134" s="147">
        <f t="shared" si="155"/>
        <v>17.905689802202076</v>
      </c>
      <c r="AK134" s="147">
        <f t="shared" si="156"/>
        <v>18.205139830985885</v>
      </c>
      <c r="AL134" s="147">
        <f t="shared" si="157"/>
        <v>16.60214295137051</v>
      </c>
      <c r="AM134" s="147">
        <f t="shared" si="234"/>
        <v>55.848169550944533</v>
      </c>
      <c r="AN134" s="147">
        <f t="shared" si="266"/>
        <v>54.929542386593454</v>
      </c>
      <c r="AO134" s="147">
        <f t="shared" si="267"/>
        <v>60.233188144994848</v>
      </c>
      <c r="AP134" s="147">
        <f t="shared" si="158"/>
        <v>7.4945393744705244</v>
      </c>
      <c r="AQ134" s="147">
        <f t="shared" si="159"/>
        <v>0.39011257936150923</v>
      </c>
      <c r="AR134" s="147">
        <f t="shared" si="160"/>
        <v>0.38721853117912247</v>
      </c>
      <c r="AS134" s="147">
        <f t="shared" si="161"/>
        <v>0.36802800805669172</v>
      </c>
      <c r="AT134" s="147">
        <f t="shared" si="162"/>
        <v>4.9979396962839026E-2</v>
      </c>
      <c r="AU134" s="147">
        <f t="shared" si="163"/>
        <v>0.14827278922342049</v>
      </c>
      <c r="AV134" s="147">
        <f t="shared" si="164"/>
        <v>0.14367819127271855</v>
      </c>
      <c r="AW134" s="147">
        <f t="shared" si="165"/>
        <v>0.14232139690397677</v>
      </c>
      <c r="AX134" s="147">
        <f t="shared" si="235"/>
        <v>3.7172022716882532E-2</v>
      </c>
      <c r="AY134" s="147">
        <f t="shared" si="236"/>
        <v>4.1423179335869142E-2</v>
      </c>
      <c r="AZ134" s="147">
        <f t="shared" si="237"/>
        <v>3.2825606704896815E-2</v>
      </c>
      <c r="BA134" s="147">
        <f t="shared" si="238"/>
        <v>0.10340800310486815</v>
      </c>
      <c r="BB134" s="147">
        <f t="shared" si="239"/>
        <v>0.1925873971306567</v>
      </c>
      <c r="BC134" s="147">
        <f t="shared" si="166"/>
        <v>1.0554184413035014E-2</v>
      </c>
      <c r="BD134" s="147">
        <f t="shared" si="167"/>
        <v>9.1775516635087071E-3</v>
      </c>
      <c r="BE134" s="147">
        <f t="shared" si="168"/>
        <v>1.1471939579385883E-2</v>
      </c>
      <c r="BF134" s="147">
        <f t="shared" si="169"/>
        <v>0</v>
      </c>
      <c r="BG134" s="147">
        <f t="shared" si="170"/>
        <v>0</v>
      </c>
      <c r="BH134" s="147">
        <f t="shared" si="171"/>
        <v>0</v>
      </c>
      <c r="BI134" s="147">
        <f t="shared" si="240"/>
        <v>4.7726207129917542E-2</v>
      </c>
      <c r="BJ134" s="147">
        <f t="shared" si="241"/>
        <v>5.0600730999377848E-2</v>
      </c>
      <c r="BK134" s="147">
        <f t="shared" si="242"/>
        <v>4.4297546284282702E-2</v>
      </c>
      <c r="BL134" s="147">
        <f t="shared" si="172"/>
        <v>13.706756022216545</v>
      </c>
      <c r="BM134" s="147">
        <f t="shared" si="173"/>
        <v>12.636788338483193</v>
      </c>
      <c r="BN134" s="147">
        <f t="shared" si="174"/>
        <v>13.828325827830575</v>
      </c>
      <c r="BO134" s="150">
        <f t="shared" si="243"/>
        <v>2.2777908470077921E-3</v>
      </c>
      <c r="BP134" s="150">
        <f t="shared" si="243"/>
        <v>2.5604339776713982E-3</v>
      </c>
      <c r="BQ134" s="150">
        <f t="shared" si="243"/>
        <v>1.9622726068081681E-3</v>
      </c>
      <c r="BR134" s="147" t="e">
        <f t="shared" si="175"/>
        <v>#NUM!</v>
      </c>
      <c r="BS134" s="147">
        <f t="shared" si="176"/>
        <v>229.62783457842775</v>
      </c>
      <c r="BT134" s="147">
        <f t="shared" si="177"/>
        <v>0.51446422123198032</v>
      </c>
      <c r="BU134" s="147">
        <f t="shared" si="178"/>
        <v>0.51446422123198032</v>
      </c>
      <c r="BV134" s="147">
        <f t="shared" si="179"/>
        <v>0.17148807374399344</v>
      </c>
      <c r="BW134" s="147">
        <f t="shared" si="180"/>
        <v>17.949724122357971</v>
      </c>
      <c r="CA134" s="150">
        <f t="shared" si="181"/>
        <v>0.19647966398922936</v>
      </c>
      <c r="CB134" s="150">
        <f t="shared" si="244"/>
        <v>0.19647966398922936</v>
      </c>
      <c r="CC134" s="150">
        <f t="shared" si="245"/>
        <v>0</v>
      </c>
      <c r="CD134" s="150">
        <f t="shared" si="246"/>
        <v>4.9257497382127584E-2</v>
      </c>
      <c r="CE134" s="150">
        <f t="shared" si="182"/>
        <v>5.9811681795162594E-2</v>
      </c>
      <c r="CI134" s="152">
        <f t="shared" si="183"/>
        <v>0.50873194125124055</v>
      </c>
      <c r="CJ134" s="152">
        <f t="shared" si="184"/>
        <v>0.50873194125124055</v>
      </c>
      <c r="CK134" s="152">
        <f t="shared" si="185"/>
        <v>0.50873194125124055</v>
      </c>
      <c r="CL134" s="152">
        <f t="shared" si="186"/>
        <v>0.50873194125124055</v>
      </c>
      <c r="CM134" s="152">
        <f t="shared" si="187"/>
        <v>0.50873194125124055</v>
      </c>
      <c r="CN134" s="152">
        <f t="shared" si="188"/>
        <v>0.50873194125124055</v>
      </c>
      <c r="CO134" s="152">
        <f t="shared" si="189"/>
        <v>0.50873194125124055</v>
      </c>
      <c r="CP134" s="152">
        <f t="shared" si="190"/>
        <v>0.50873194125124055</v>
      </c>
      <c r="CQ134" s="152">
        <f t="shared" si="191"/>
        <v>0.47413968560860681</v>
      </c>
      <c r="CR134" s="152">
        <f t="shared" si="192"/>
        <v>0.40686967531381679</v>
      </c>
      <c r="CS134" s="152">
        <f t="shared" si="193"/>
        <v>0.33959966501902678</v>
      </c>
      <c r="CT134" s="152">
        <f t="shared" si="194"/>
        <v>0.2723296547242367</v>
      </c>
      <c r="CU134" s="152">
        <f t="shared" si="195"/>
        <v>0.20505964442944677</v>
      </c>
      <c r="CV134" s="152">
        <f t="shared" si="196"/>
        <v>0.16575579376325358</v>
      </c>
      <c r="CW134" s="152">
        <f t="shared" si="197"/>
        <v>0.16575579376325358</v>
      </c>
      <c r="CX134" s="152">
        <f t="shared" si="198"/>
        <v>0.16575579376325358</v>
      </c>
      <c r="CY134" s="152">
        <f t="shared" si="199"/>
        <v>0.16575579376325358</v>
      </c>
      <c r="CZ134" s="152">
        <f t="shared" si="200"/>
        <v>0.16575579376325358</v>
      </c>
      <c r="DA134" s="152">
        <f t="shared" si="201"/>
        <v>0.16575579376325358</v>
      </c>
      <c r="DC134" s="154">
        <f t="shared" si="247"/>
        <v>0.1941926612031396</v>
      </c>
      <c r="DD134" s="154">
        <f t="shared" si="248"/>
        <v>0.1941926612031396</v>
      </c>
      <c r="DE134" s="154">
        <f t="shared" si="249"/>
        <v>0.1941926612031396</v>
      </c>
      <c r="DF134" s="154">
        <f t="shared" si="250"/>
        <v>0.1941926612031396</v>
      </c>
      <c r="DG134" s="154">
        <f t="shared" si="251"/>
        <v>0.1941926612031396</v>
      </c>
      <c r="DH134" s="154">
        <f t="shared" si="252"/>
        <v>0.1941926612031396</v>
      </c>
      <c r="DI134" s="154">
        <f t="shared" si="253"/>
        <v>0.1941926612031396</v>
      </c>
      <c r="DJ134" s="154">
        <f t="shared" si="254"/>
        <v>-2.2198319022600114E-10</v>
      </c>
      <c r="DK134" s="154">
        <f t="shared" si="255"/>
        <v>-2.3739632215691772E-10</v>
      </c>
      <c r="DL134" s="154">
        <f t="shared" si="256"/>
        <v>-2.7445447182461606E-10</v>
      </c>
      <c r="DM134" s="154">
        <f t="shared" si="257"/>
        <v>-3.252225045338744E-10</v>
      </c>
      <c r="DN134" s="154">
        <f t="shared" si="258"/>
        <v>-3.990352345914519E-10</v>
      </c>
      <c r="DO134" s="154">
        <f t="shared" si="259"/>
        <v>-5.1619010701323923E-10</v>
      </c>
      <c r="DP134" s="154">
        <f t="shared" si="260"/>
        <v>-6.230710538848882E-10</v>
      </c>
      <c r="DQ134" s="154">
        <f t="shared" si="261"/>
        <v>-6.230710538848882E-10</v>
      </c>
      <c r="DR134" s="154">
        <f t="shared" si="262"/>
        <v>-6.230710538848882E-10</v>
      </c>
      <c r="DS134" s="154">
        <f t="shared" si="263"/>
        <v>-6.230710538848882E-10</v>
      </c>
      <c r="DT134" s="154">
        <f t="shared" si="264"/>
        <v>-6.230710538848882E-10</v>
      </c>
      <c r="DU134" s="154">
        <f t="shared" si="265"/>
        <v>-6.230710538848882E-10</v>
      </c>
      <c r="DW134" s="155">
        <f t="shared" si="202"/>
        <v>-9.492951594716878E-2</v>
      </c>
      <c r="DX134" s="155">
        <f t="shared" si="203"/>
        <v>-9.9774941777680329E-3</v>
      </c>
      <c r="DY134" s="155">
        <f t="shared" si="204"/>
        <v>4.4812194094251009E-2</v>
      </c>
      <c r="DZ134" s="155">
        <f t="shared" si="205"/>
        <v>8.4279479403294499E-2</v>
      </c>
      <c r="EA134" s="156">
        <f t="shared" si="206"/>
        <v>-9.492951594716878E-2</v>
      </c>
      <c r="EB134" s="156">
        <f t="shared" si="207"/>
        <v>-9.9774941777680329E-3</v>
      </c>
      <c r="EC134" s="156">
        <f t="shared" si="208"/>
        <v>6.135562920088878E-2</v>
      </c>
      <c r="ED134" s="156">
        <f t="shared" si="209"/>
        <v>-7.3120791526037315E-2</v>
      </c>
      <c r="EE134" s="156">
        <f t="shared" si="210"/>
        <v>2.6310251072929711E-2</v>
      </c>
      <c r="EF134" s="156">
        <f t="shared" si="211"/>
        <v>9.1754749612816072E-2</v>
      </c>
      <c r="EG134" s="156">
        <f t="shared" si="212"/>
        <v>-9.0780640577920554E-2</v>
      </c>
      <c r="EH134" s="156">
        <f t="shared" si="213"/>
        <v>-2.9496418160406705E-2</v>
      </c>
      <c r="EI134" s="156">
        <f t="shared" si="214"/>
        <v>7.5217528894473751E-2</v>
      </c>
      <c r="EJ134" s="156">
        <f t="shared" si="215"/>
        <v>-5.8766374186605852E-2</v>
      </c>
      <c r="EK134" s="156">
        <f t="shared" si="216"/>
        <v>6.6584238291294579E-3</v>
      </c>
      <c r="EL134" s="156">
        <f t="shared" si="217"/>
        <v>9.5219896976119683E-2</v>
      </c>
      <c r="EM134" s="156">
        <f t="shared" si="218"/>
        <v>-8.266421560157311E-2</v>
      </c>
      <c r="EN134" s="156">
        <f t="shared" si="219"/>
        <v>-4.772620712991766E-2</v>
      </c>
      <c r="EO134" s="156">
        <f t="shared" si="220"/>
        <v>8.5792061641621564E-2</v>
      </c>
      <c r="EP134" s="156">
        <f t="shared" si="221"/>
        <v>-4.184358430286983E-2</v>
      </c>
      <c r="EQ134" s="156">
        <f t="shared" si="222"/>
        <v>-1.328440848666624E-2</v>
      </c>
      <c r="ER134" s="156">
        <f t="shared" si="223"/>
        <v>9.4523477925807176E-2</v>
      </c>
      <c r="ES134" s="156">
        <f t="shared" si="224"/>
        <v>9.2617069619044035E-2</v>
      </c>
      <c r="ET134" s="156">
        <f t="shared" si="225"/>
        <v>-2.3092028997303761E-2</v>
      </c>
      <c r="EU134" s="156">
        <f t="shared" si="226"/>
        <v>-3.2646648405930068E-2</v>
      </c>
      <c r="EV134" s="156">
        <f t="shared" si="227"/>
        <v>8.9695929316166587E-2</v>
      </c>
      <c r="EW134" s="156">
        <f t="shared" si="228"/>
        <v>-5.6105521397642646E-2</v>
      </c>
      <c r="EX134" s="156">
        <f t="shared" si="229"/>
        <v>-7.7222625290324282E-2</v>
      </c>
      <c r="EY134" s="156">
        <f t="shared" si="230"/>
        <v>9.5394267228105914E-2</v>
      </c>
      <c r="EZ134" s="156">
        <f t="shared" si="231"/>
        <v>-3.3312412167066114E-3</v>
      </c>
    </row>
    <row r="135" spans="15:156" ht="20.100000000000001" customHeight="1" x14ac:dyDescent="0.2">
      <c r="O135" s="158">
        <v>125</v>
      </c>
      <c r="P135" s="158">
        <f t="shared" si="232"/>
        <v>-2.0507618710933371</v>
      </c>
      <c r="Q135" s="147">
        <f t="shared" si="233"/>
        <v>1.0908307824964558</v>
      </c>
      <c r="R135" s="147">
        <f t="shared" si="137"/>
        <v>288.51723255807497</v>
      </c>
      <c r="S135" s="147">
        <f t="shared" si="138"/>
        <v>250.8845500505</v>
      </c>
      <c r="T135" s="147">
        <f t="shared" si="139"/>
        <v>313.605687563125</v>
      </c>
      <c r="U135" s="147">
        <f t="shared" si="140"/>
        <v>1</v>
      </c>
      <c r="V135" s="147">
        <f t="shared" si="141"/>
        <v>1</v>
      </c>
      <c r="W135" s="147">
        <f t="shared" si="142"/>
        <v>4.9910363662945011E-2</v>
      </c>
      <c r="X135" s="147">
        <f t="shared" si="143"/>
        <v>5.7396918212386759E-2</v>
      </c>
      <c r="Y135" s="147">
        <f t="shared" si="144"/>
        <v>4.5917534569909407E-2</v>
      </c>
      <c r="Z135" s="147">
        <f t="shared" si="145"/>
        <v>13.774506633275315</v>
      </c>
      <c r="AA135" s="147">
        <f t="shared" si="146"/>
        <v>13.774506633275315</v>
      </c>
      <c r="AB135" s="147">
        <f t="shared" si="147"/>
        <v>13.591804794063325</v>
      </c>
      <c r="AC135" s="147">
        <f t="shared" si="148"/>
        <v>12.918195906126662</v>
      </c>
      <c r="AD135" s="147">
        <f t="shared" si="149"/>
        <v>187.45095426254801</v>
      </c>
      <c r="AE135" s="147">
        <f t="shared" si="150"/>
        <v>245.25141134982093</v>
      </c>
      <c r="AF135" s="147">
        <f t="shared" si="151"/>
        <v>3.4172101566740496</v>
      </c>
      <c r="AG135" s="147">
        <f t="shared" si="152"/>
        <v>3.9006385406178943</v>
      </c>
      <c r="AH135" s="147">
        <f t="shared" si="153"/>
        <v>2.9658585355021656</v>
      </c>
      <c r="AI135" s="147">
        <f t="shared" si="154"/>
        <v>17.191716789949364</v>
      </c>
      <c r="AJ135" s="147">
        <f t="shared" si="155"/>
        <v>17.991716789949365</v>
      </c>
      <c r="AK135" s="147">
        <f t="shared" si="156"/>
        <v>18.29244333468122</v>
      </c>
      <c r="AL135" s="147">
        <f t="shared" si="157"/>
        <v>16.684054441628827</v>
      </c>
      <c r="AM135" s="147">
        <f t="shared" si="234"/>
        <v>55.581132788763419</v>
      </c>
      <c r="AN135" s="147">
        <f t="shared" si="266"/>
        <v>54.667382683868617</v>
      </c>
      <c r="AO135" s="147">
        <f t="shared" si="267"/>
        <v>59.937469246376551</v>
      </c>
      <c r="AP135" s="147">
        <f t="shared" si="158"/>
        <v>7.5482607230528309</v>
      </c>
      <c r="AQ135" s="147">
        <f t="shared" si="159"/>
        <v>0.39247170193685904</v>
      </c>
      <c r="AR135" s="147">
        <f t="shared" si="160"/>
        <v>0.38956015261566673</v>
      </c>
      <c r="AS135" s="147">
        <f t="shared" si="161"/>
        <v>0.3702535788998278</v>
      </c>
      <c r="AT135" s="147">
        <f t="shared" si="162"/>
        <v>5.0585704168647203E-2</v>
      </c>
      <c r="AU135" s="147">
        <f t="shared" si="163"/>
        <v>0.14935394409244024</v>
      </c>
      <c r="AV135" s="147">
        <f t="shared" si="164"/>
        <v>0.14472712699926518</v>
      </c>
      <c r="AW135" s="147">
        <f t="shared" si="165"/>
        <v>0.14334070514229963</v>
      </c>
      <c r="AX135" s="147">
        <f t="shared" si="235"/>
        <v>3.7271548394286369E-2</v>
      </c>
      <c r="AY135" s="147">
        <f t="shared" si="236"/>
        <v>4.1534455440972382E-2</v>
      </c>
      <c r="AZ135" s="147">
        <f t="shared" si="237"/>
        <v>3.2909258991037908E-2</v>
      </c>
      <c r="BA135" s="147">
        <f t="shared" si="238"/>
        <v>0.10385942037322632</v>
      </c>
      <c r="BB135" s="147">
        <f t="shared" si="239"/>
        <v>0.19387267607862724</v>
      </c>
      <c r="BC135" s="147">
        <f t="shared" si="166"/>
        <v>1.0380564879428712E-2</v>
      </c>
      <c r="BD135" s="147">
        <f t="shared" si="167"/>
        <v>9.0265781560249676E-3</v>
      </c>
      <c r="BE135" s="147">
        <f t="shared" si="168"/>
        <v>1.1283222695031207E-2</v>
      </c>
      <c r="BF135" s="147">
        <f t="shared" si="169"/>
        <v>0</v>
      </c>
      <c r="BG135" s="147">
        <f t="shared" si="170"/>
        <v>0</v>
      </c>
      <c r="BH135" s="147">
        <f t="shared" si="171"/>
        <v>0</v>
      </c>
      <c r="BI135" s="147">
        <f t="shared" si="240"/>
        <v>4.7652113273715081E-2</v>
      </c>
      <c r="BJ135" s="147">
        <f t="shared" si="241"/>
        <v>5.0561033596997346E-2</v>
      </c>
      <c r="BK135" s="147">
        <f t="shared" si="242"/>
        <v>4.4192481686069117E-2</v>
      </c>
      <c r="BL135" s="147">
        <f t="shared" si="172"/>
        <v>13.748455847276185</v>
      </c>
      <c r="BM135" s="147">
        <f t="shared" si="173"/>
        <v>12.684982164070892</v>
      </c>
      <c r="BN135" s="147">
        <f t="shared" si="174"/>
        <v>13.859013604280515</v>
      </c>
      <c r="BO135" s="150">
        <f t="shared" si="243"/>
        <v>2.270723899450973E-3</v>
      </c>
      <c r="BP135" s="150">
        <f t="shared" si="243"/>
        <v>2.5564181183966943E-3</v>
      </c>
      <c r="BQ135" s="150">
        <f t="shared" si="243"/>
        <v>1.9529754375735542E-3</v>
      </c>
      <c r="BR135" s="147" t="e">
        <f t="shared" si="175"/>
        <v>#NUM!</v>
      </c>
      <c r="BS135" s="147">
        <f t="shared" si="176"/>
        <v>230.89657293860702</v>
      </c>
      <c r="BT135" s="147">
        <f t="shared" si="177"/>
        <v>0.51683173634097557</v>
      </c>
      <c r="BU135" s="147">
        <f t="shared" si="178"/>
        <v>0.51683173634097557</v>
      </c>
      <c r="BV135" s="147">
        <f t="shared" si="179"/>
        <v>0.17227724544699183</v>
      </c>
      <c r="BW135" s="147">
        <f t="shared" si="180"/>
        <v>18.032327034879685</v>
      </c>
      <c r="CA135" s="150">
        <f t="shared" si="181"/>
        <v>0.19759954756618922</v>
      </c>
      <c r="CB135" s="150">
        <f t="shared" si="244"/>
        <v>0.19759954756618922</v>
      </c>
      <c r="CC135" s="150">
        <f t="shared" si="245"/>
        <v>0</v>
      </c>
      <c r="CD135" s="150">
        <f t="shared" si="246"/>
        <v>4.9311326449417395E-2</v>
      </c>
      <c r="CE135" s="150">
        <f t="shared" si="182"/>
        <v>5.9691891328846107E-2</v>
      </c>
      <c r="CI135" s="152">
        <f t="shared" si="183"/>
        <v>0.51109945636023557</v>
      </c>
      <c r="CJ135" s="152">
        <f t="shared" si="184"/>
        <v>0.51109945636023557</v>
      </c>
      <c r="CK135" s="152">
        <f t="shared" si="185"/>
        <v>0.51109945636023557</v>
      </c>
      <c r="CL135" s="152">
        <f t="shared" si="186"/>
        <v>0.51109945636023557</v>
      </c>
      <c r="CM135" s="152">
        <f t="shared" si="187"/>
        <v>0.51109945636023557</v>
      </c>
      <c r="CN135" s="152">
        <f t="shared" si="188"/>
        <v>0.51109945636023557</v>
      </c>
      <c r="CO135" s="152">
        <f t="shared" si="189"/>
        <v>0.51109945636023557</v>
      </c>
      <c r="CP135" s="152">
        <f t="shared" si="190"/>
        <v>0.51109945636023557</v>
      </c>
      <c r="CQ135" s="152">
        <f t="shared" si="191"/>
        <v>0.47634801046780761</v>
      </c>
      <c r="CR135" s="152">
        <f t="shared" si="192"/>
        <v>0.40876843002375851</v>
      </c>
      <c r="CS135" s="152">
        <f t="shared" si="193"/>
        <v>0.34118884957970957</v>
      </c>
      <c r="CT135" s="152">
        <f t="shared" si="194"/>
        <v>0.27360926913566064</v>
      </c>
      <c r="CU135" s="152">
        <f t="shared" si="195"/>
        <v>0.20602968869161173</v>
      </c>
      <c r="CV135" s="152">
        <f t="shared" si="196"/>
        <v>0.16654496546625197</v>
      </c>
      <c r="CW135" s="152">
        <f t="shared" si="197"/>
        <v>0.16654496546625197</v>
      </c>
      <c r="CX135" s="152">
        <f t="shared" si="198"/>
        <v>0.16654496546625197</v>
      </c>
      <c r="CY135" s="152">
        <f t="shared" si="199"/>
        <v>0.16654496546625197</v>
      </c>
      <c r="CZ135" s="152">
        <f t="shared" si="200"/>
        <v>0.16654496546625197</v>
      </c>
      <c r="DA135" s="152">
        <f t="shared" si="201"/>
        <v>0.16654496546625197</v>
      </c>
      <c r="DC135" s="154">
        <f t="shared" si="247"/>
        <v>0.1953104083707152</v>
      </c>
      <c r="DD135" s="154">
        <f t="shared" si="248"/>
        <v>0.1953104083707152</v>
      </c>
      <c r="DE135" s="154">
        <f t="shared" si="249"/>
        <v>0.1953104083707152</v>
      </c>
      <c r="DF135" s="154">
        <f t="shared" si="250"/>
        <v>0.1953104083707152</v>
      </c>
      <c r="DG135" s="154">
        <f t="shared" si="251"/>
        <v>0.1953104083707152</v>
      </c>
      <c r="DH135" s="154">
        <f t="shared" si="252"/>
        <v>0.1953104083707152</v>
      </c>
      <c r="DI135" s="154">
        <f t="shared" si="253"/>
        <v>0.1953104083707152</v>
      </c>
      <c r="DJ135" s="154">
        <f t="shared" si="254"/>
        <v>-2.2119691626752174E-10</v>
      </c>
      <c r="DK135" s="154">
        <f t="shared" si="255"/>
        <v>-2.3655752638835436E-10</v>
      </c>
      <c r="DL135" s="154">
        <f t="shared" si="256"/>
        <v>-2.7349049802018478E-10</v>
      </c>
      <c r="DM135" s="154">
        <f t="shared" si="257"/>
        <v>-3.2408956794559698E-10</v>
      </c>
      <c r="DN135" s="154">
        <f t="shared" si="258"/>
        <v>-3.9766184863287075E-10</v>
      </c>
      <c r="DO135" s="154">
        <f t="shared" si="259"/>
        <v>-5.1444775776683482E-10</v>
      </c>
      <c r="DP135" s="154">
        <f t="shared" si="260"/>
        <v>-6.2100566652770367E-10</v>
      </c>
      <c r="DQ135" s="154">
        <f t="shared" si="261"/>
        <v>-6.2100566652770367E-10</v>
      </c>
      <c r="DR135" s="154">
        <f t="shared" si="262"/>
        <v>-6.2100566652770367E-10</v>
      </c>
      <c r="DS135" s="154">
        <f t="shared" si="263"/>
        <v>-6.2100566652770367E-10</v>
      </c>
      <c r="DT135" s="154">
        <f t="shared" si="264"/>
        <v>-6.2100566652770367E-10</v>
      </c>
      <c r="DU135" s="154">
        <f t="shared" si="265"/>
        <v>-6.2100566652770367E-10</v>
      </c>
      <c r="DW135" s="155">
        <f t="shared" si="202"/>
        <v>-9.4488885677655121E-2</v>
      </c>
      <c r="DX135" s="155">
        <f t="shared" si="203"/>
        <v>-1.2439697793713247E-2</v>
      </c>
      <c r="DY135" s="155">
        <f t="shared" si="204"/>
        <v>4.4006594443713382E-2</v>
      </c>
      <c r="DZ135" s="155">
        <f t="shared" si="205"/>
        <v>8.4535881395242027E-2</v>
      </c>
      <c r="EA135" s="156">
        <f t="shared" si="206"/>
        <v>-9.4488885677655121E-2</v>
      </c>
      <c r="EB135" s="156">
        <f t="shared" si="207"/>
        <v>-1.2439697793713247E-2</v>
      </c>
      <c r="EC135" s="156">
        <f t="shared" si="208"/>
        <v>6.4386602199828238E-2</v>
      </c>
      <c r="ED135" s="156">
        <f t="shared" si="209"/>
        <v>-7.026564633563806E-2</v>
      </c>
      <c r="EE135" s="156">
        <f t="shared" si="210"/>
        <v>2.0627610000595244E-2</v>
      </c>
      <c r="EF135" s="156">
        <f t="shared" si="211"/>
        <v>9.3045135839909629E-2</v>
      </c>
      <c r="EG135" s="156">
        <f t="shared" si="212"/>
        <v>-8.8049624268989518E-2</v>
      </c>
      <c r="EH135" s="156">
        <f t="shared" si="213"/>
        <v>-3.6471348534070733E-2</v>
      </c>
      <c r="EI135" s="156">
        <f t="shared" si="214"/>
        <v>8.0378769419915924E-2</v>
      </c>
      <c r="EJ135" s="156">
        <f t="shared" si="215"/>
        <v>-5.1206923597731199E-2</v>
      </c>
      <c r="EK135" s="156">
        <f t="shared" si="216"/>
        <v>-4.1571119753261131E-3</v>
      </c>
      <c r="EL135" s="156">
        <f t="shared" si="217"/>
        <v>9.5213518041444567E-2</v>
      </c>
      <c r="EM135" s="156">
        <f t="shared" si="218"/>
        <v>-7.5609926475276409E-2</v>
      </c>
      <c r="EN135" s="156">
        <f t="shared" si="219"/>
        <v>-5.8017537143584333E-2</v>
      </c>
      <c r="EO135" s="156">
        <f t="shared" si="220"/>
        <v>9.0893256336233352E-2</v>
      </c>
      <c r="EP135" s="156">
        <f t="shared" si="221"/>
        <v>-2.8658533640081217E-2</v>
      </c>
      <c r="EQ135" s="156">
        <f t="shared" si="222"/>
        <v>-2.865853364008128E-2</v>
      </c>
      <c r="ER135" s="156">
        <f t="shared" si="223"/>
        <v>9.0893256336233325E-2</v>
      </c>
      <c r="ES135" s="156">
        <f t="shared" si="224"/>
        <v>9.5213518041444595E-2</v>
      </c>
      <c r="ET135" s="156">
        <f t="shared" si="225"/>
        <v>-4.1571119753259647E-3</v>
      </c>
      <c r="EU135" s="156">
        <f t="shared" si="226"/>
        <v>-5.1206923597731116E-2</v>
      </c>
      <c r="EV135" s="156">
        <f t="shared" si="227"/>
        <v>8.037876941991598E-2</v>
      </c>
      <c r="EW135" s="156">
        <f t="shared" si="228"/>
        <v>-3.6471348534070677E-2</v>
      </c>
      <c r="EX135" s="156">
        <f t="shared" si="229"/>
        <v>-8.8049624268989546E-2</v>
      </c>
      <c r="EY135" s="156">
        <f t="shared" si="230"/>
        <v>9.3045135839909601E-2</v>
      </c>
      <c r="EZ135" s="156">
        <f t="shared" si="231"/>
        <v>2.0627610000595389E-2</v>
      </c>
    </row>
    <row r="136" spans="15:156" ht="20.100000000000001" customHeight="1" x14ac:dyDescent="0.2">
      <c r="O136" s="158">
        <v>126</v>
      </c>
      <c r="P136" s="158">
        <f t="shared" si="232"/>
        <v>-2.0420352248333655</v>
      </c>
      <c r="Q136" s="147">
        <f t="shared" si="233"/>
        <v>1.0995574287564276</v>
      </c>
      <c r="R136" s="147">
        <f t="shared" si="137"/>
        <v>289.81690745412322</v>
      </c>
      <c r="S136" s="147">
        <f t="shared" si="138"/>
        <v>252.01470213402018</v>
      </c>
      <c r="T136" s="147">
        <f t="shared" si="139"/>
        <v>315.01837766752521</v>
      </c>
      <c r="U136" s="147">
        <f t="shared" si="140"/>
        <v>1</v>
      </c>
      <c r="V136" s="147">
        <f t="shared" si="141"/>
        <v>1</v>
      </c>
      <c r="W136" s="147">
        <f t="shared" si="142"/>
        <v>4.9686542191398751E-2</v>
      </c>
      <c r="X136" s="147">
        <f t="shared" si="143"/>
        <v>5.7139523520108565E-2</v>
      </c>
      <c r="Y136" s="147">
        <f t="shared" si="144"/>
        <v>4.5711618816086853E-2</v>
      </c>
      <c r="Z136" s="147">
        <f t="shared" si="145"/>
        <v>13.8544165039612</v>
      </c>
      <c r="AA136" s="147">
        <f t="shared" si="146"/>
        <v>13.8544165039612</v>
      </c>
      <c r="AB136" s="147">
        <f t="shared" si="147"/>
        <v>13.672320525996872</v>
      </c>
      <c r="AC136" s="147">
        <f t="shared" si="148"/>
        <v>12.994721284058592</v>
      </c>
      <c r="AD136" s="147">
        <f t="shared" si="149"/>
        <v>188.75013298298182</v>
      </c>
      <c r="AE136" s="147">
        <f t="shared" si="150"/>
        <v>246.91099007373973</v>
      </c>
      <c r="AF136" s="147">
        <f t="shared" si="151"/>
        <v>3.4220380249996794</v>
      </c>
      <c r="AG136" s="147">
        <f t="shared" si="152"/>
        <v>3.9061494013483067</v>
      </c>
      <c r="AH136" s="147">
        <f t="shared" si="153"/>
        <v>2.9700487297908849</v>
      </c>
      <c r="AI136" s="147">
        <f t="shared" si="154"/>
        <v>17.27645452896088</v>
      </c>
      <c r="AJ136" s="147">
        <f t="shared" si="155"/>
        <v>18.07645452896088</v>
      </c>
      <c r="AK136" s="147">
        <f t="shared" si="156"/>
        <v>18.378469927345179</v>
      </c>
      <c r="AL136" s="147">
        <f t="shared" si="157"/>
        <v>16.764770013849478</v>
      </c>
      <c r="AM136" s="147">
        <f t="shared" si="234"/>
        <v>55.320582827670506</v>
      </c>
      <c r="AN136" s="147">
        <f t="shared" si="266"/>
        <v>54.411493663686763</v>
      </c>
      <c r="AO136" s="147">
        <f t="shared" si="267"/>
        <v>59.648894626880889</v>
      </c>
      <c r="AP136" s="147">
        <f t="shared" si="158"/>
        <v>7.6012240809901126</v>
      </c>
      <c r="AQ136" s="147">
        <f t="shared" si="159"/>
        <v>0.39479664309246287</v>
      </c>
      <c r="AR136" s="147">
        <f t="shared" si="160"/>
        <v>0.39186784620715315</v>
      </c>
      <c r="AS136" s="147">
        <f t="shared" si="161"/>
        <v>0.37244690335951658</v>
      </c>
      <c r="AT136" s="147">
        <f t="shared" si="162"/>
        <v>5.1186802963677697E-2</v>
      </c>
      <c r="AU136" s="147">
        <f t="shared" si="163"/>
        <v>0.15042023201387283</v>
      </c>
      <c r="AV136" s="147">
        <f t="shared" si="164"/>
        <v>0.14576139384048664</v>
      </c>
      <c r="AW136" s="147">
        <f t="shared" si="165"/>
        <v>0.14434566318802058</v>
      </c>
      <c r="AX136" s="147">
        <f t="shared" si="235"/>
        <v>3.7369306094846719E-2</v>
      </c>
      <c r="AY136" s="147">
        <f t="shared" si="236"/>
        <v>4.1643683041105981E-2</v>
      </c>
      <c r="AZ136" s="147">
        <f t="shared" si="237"/>
        <v>3.2991369739151045E-2</v>
      </c>
      <c r="BA136" s="147">
        <f t="shared" si="238"/>
        <v>0.10430346872292585</v>
      </c>
      <c r="BB136" s="147">
        <f t="shared" si="239"/>
        <v>0.19513961425590981</v>
      </c>
      <c r="BC136" s="147">
        <f t="shared" si="166"/>
        <v>1.0206154825616844E-2</v>
      </c>
      <c r="BD136" s="147">
        <f t="shared" si="167"/>
        <v>8.8749172396668206E-3</v>
      </c>
      <c r="BE136" s="147">
        <f t="shared" si="168"/>
        <v>1.1093646549583525E-2</v>
      </c>
      <c r="BF136" s="147">
        <f t="shared" si="169"/>
        <v>0</v>
      </c>
      <c r="BG136" s="147">
        <f t="shared" si="170"/>
        <v>0</v>
      </c>
      <c r="BH136" s="147">
        <f t="shared" si="171"/>
        <v>0</v>
      </c>
      <c r="BI136" s="147">
        <f t="shared" si="240"/>
        <v>4.7575460920463566E-2</v>
      </c>
      <c r="BJ136" s="147">
        <f t="shared" si="241"/>
        <v>5.0518600280772805E-2</v>
      </c>
      <c r="BK136" s="147">
        <f t="shared" si="242"/>
        <v>4.4085016288734569E-2</v>
      </c>
      <c r="BL136" s="147">
        <f t="shared" si="172"/>
        <v>13.788172954673245</v>
      </c>
      <c r="BM136" s="147">
        <f t="shared" si="173"/>
        <v>12.731430001986586</v>
      </c>
      <c r="BN136" s="147">
        <f t="shared" si="174"/>
        <v>13.887590310723587</v>
      </c>
      <c r="BO136" s="150">
        <f t="shared" si="243"/>
        <v>2.2634244817945561E-3</v>
      </c>
      <c r="BP136" s="150">
        <f t="shared" si="243"/>
        <v>2.552128974328498E-3</v>
      </c>
      <c r="BQ136" s="150">
        <f t="shared" si="243"/>
        <v>1.9434886611779923E-3</v>
      </c>
      <c r="BR136" s="147" t="e">
        <f t="shared" si="175"/>
        <v>#NUM!</v>
      </c>
      <c r="BS136" s="147">
        <f t="shared" si="176"/>
        <v>232.14459610879814</v>
      </c>
      <c r="BT136" s="147">
        <f t="shared" si="177"/>
        <v>0.51915989271225282</v>
      </c>
      <c r="BU136" s="147">
        <f t="shared" si="178"/>
        <v>0.51915989271225282</v>
      </c>
      <c r="BV136" s="147">
        <f t="shared" si="179"/>
        <v>0.17305329757075094</v>
      </c>
      <c r="BW136" s="147">
        <f t="shared" si="180"/>
        <v>18.113556715882702</v>
      </c>
      <c r="CA136" s="150">
        <f t="shared" si="181"/>
        <v>0.19870125257330018</v>
      </c>
      <c r="CB136" s="150">
        <f t="shared" si="244"/>
        <v>0.19870125257330018</v>
      </c>
      <c r="CC136" s="150">
        <f t="shared" si="245"/>
        <v>0</v>
      </c>
      <c r="CD136" s="150">
        <f t="shared" si="246"/>
        <v>4.9363890902993604E-2</v>
      </c>
      <c r="CE136" s="150">
        <f t="shared" si="182"/>
        <v>5.9570045728610452E-2</v>
      </c>
      <c r="CI136" s="152">
        <f t="shared" si="183"/>
        <v>0.51342761273151305</v>
      </c>
      <c r="CJ136" s="152">
        <f t="shared" si="184"/>
        <v>0.51342761273151305</v>
      </c>
      <c r="CK136" s="152">
        <f t="shared" si="185"/>
        <v>0.51342761273151305</v>
      </c>
      <c r="CL136" s="152">
        <f t="shared" si="186"/>
        <v>0.51342761273151305</v>
      </c>
      <c r="CM136" s="152">
        <f t="shared" si="187"/>
        <v>0.51342761273151305</v>
      </c>
      <c r="CN136" s="152">
        <f t="shared" si="188"/>
        <v>0.51342761273151305</v>
      </c>
      <c r="CO136" s="152">
        <f t="shared" si="189"/>
        <v>0.51342761273151305</v>
      </c>
      <c r="CP136" s="152">
        <f t="shared" si="190"/>
        <v>0.51342761273151305</v>
      </c>
      <c r="CQ136" s="152">
        <f t="shared" si="191"/>
        <v>0.47851962304644097</v>
      </c>
      <c r="CR136" s="152">
        <f t="shared" si="192"/>
        <v>0.41063561889982891</v>
      </c>
      <c r="CS136" s="152">
        <f t="shared" si="193"/>
        <v>0.34275161475321675</v>
      </c>
      <c r="CT136" s="152">
        <f t="shared" si="194"/>
        <v>0.27486761060660464</v>
      </c>
      <c r="CU136" s="152">
        <f t="shared" si="195"/>
        <v>0.20698360645999259</v>
      </c>
      <c r="CV136" s="152">
        <f t="shared" si="196"/>
        <v>0.16732101759001108</v>
      </c>
      <c r="CW136" s="152">
        <f t="shared" si="197"/>
        <v>0.16732101759001108</v>
      </c>
      <c r="CX136" s="152">
        <f t="shared" si="198"/>
        <v>0.16732101759001108</v>
      </c>
      <c r="CY136" s="152">
        <f t="shared" si="199"/>
        <v>0.16732101759001108</v>
      </c>
      <c r="CZ136" s="152">
        <f t="shared" si="200"/>
        <v>0.16732101759001108</v>
      </c>
      <c r="DA136" s="152">
        <f t="shared" si="201"/>
        <v>0.16732101759001108</v>
      </c>
      <c r="DC136" s="154">
        <f t="shared" si="247"/>
        <v>0.19641002777688013</v>
      </c>
      <c r="DD136" s="154">
        <f t="shared" si="248"/>
        <v>0.19641002777688013</v>
      </c>
      <c r="DE136" s="154">
        <f t="shared" si="249"/>
        <v>0.19641002777688013</v>
      </c>
      <c r="DF136" s="154">
        <f t="shared" si="250"/>
        <v>0.19641002777688013</v>
      </c>
      <c r="DG136" s="154">
        <f t="shared" si="251"/>
        <v>0.19641002777688013</v>
      </c>
      <c r="DH136" s="154">
        <f t="shared" si="252"/>
        <v>0.19641002777688013</v>
      </c>
      <c r="DI136" s="154">
        <f t="shared" si="253"/>
        <v>0.19641002777688013</v>
      </c>
      <c r="DJ136" s="154">
        <f t="shared" si="254"/>
        <v>-2.2042912754842183E-10</v>
      </c>
      <c r="DK136" s="154">
        <f t="shared" si="255"/>
        <v>-2.3573843647073645E-10</v>
      </c>
      <c r="DL136" s="154">
        <f t="shared" si="256"/>
        <v>-2.7254913171610794E-10</v>
      </c>
      <c r="DM136" s="154">
        <f t="shared" si="257"/>
        <v>-3.2298313838200684E-10</v>
      </c>
      <c r="DN136" s="154">
        <f t="shared" si="258"/>
        <v>-3.9632048427616363E-10</v>
      </c>
      <c r="DO136" s="154">
        <f t="shared" si="259"/>
        <v>-5.127458089357621E-10</v>
      </c>
      <c r="DP136" s="154">
        <f t="shared" si="260"/>
        <v>-6.1898792782360905E-10</v>
      </c>
      <c r="DQ136" s="154">
        <f t="shared" si="261"/>
        <v>-6.1898792782360905E-10</v>
      </c>
      <c r="DR136" s="154">
        <f t="shared" si="262"/>
        <v>-6.1898792782360905E-10</v>
      </c>
      <c r="DS136" s="154">
        <f t="shared" si="263"/>
        <v>-6.1898792782360905E-10</v>
      </c>
      <c r="DT136" s="154">
        <f t="shared" si="264"/>
        <v>-6.1898792782360905E-10</v>
      </c>
      <c r="DU136" s="154">
        <f t="shared" si="265"/>
        <v>-6.1898792782360905E-10</v>
      </c>
      <c r="DW136" s="155">
        <f t="shared" si="202"/>
        <v>-9.3979456099162972E-2</v>
      </c>
      <c r="DX136" s="155">
        <f t="shared" si="203"/>
        <v>-1.4884883556270261E-2</v>
      </c>
      <c r="DY136" s="155">
        <f t="shared" si="204"/>
        <v>4.3197614557241061E-2</v>
      </c>
      <c r="DZ136" s="155">
        <f t="shared" si="205"/>
        <v>8.4780092142803548E-2</v>
      </c>
      <c r="EA136" s="156">
        <f t="shared" si="206"/>
        <v>-9.3979456099162972E-2</v>
      </c>
      <c r="EB136" s="156">
        <f t="shared" si="207"/>
        <v>-1.4884883556270261E-2</v>
      </c>
      <c r="EC136" s="156">
        <f t="shared" si="208"/>
        <v>6.7281862069870718E-2</v>
      </c>
      <c r="ED136" s="156">
        <f t="shared" si="209"/>
        <v>-6.7281862069870774E-2</v>
      </c>
      <c r="EE136" s="156">
        <f t="shared" si="210"/>
        <v>1.4884883556270202E-2</v>
      </c>
      <c r="EF136" s="156">
        <f t="shared" si="211"/>
        <v>9.3979456099162972E-2</v>
      </c>
      <c r="EG136" s="156">
        <f t="shared" si="212"/>
        <v>-8.4780092142803576E-2</v>
      </c>
      <c r="EH136" s="156">
        <f t="shared" si="213"/>
        <v>-4.3197614557241006E-2</v>
      </c>
      <c r="EI136" s="156">
        <f t="shared" si="214"/>
        <v>8.478009214280359E-2</v>
      </c>
      <c r="EJ136" s="156">
        <f t="shared" si="215"/>
        <v>-4.3197614557240971E-2</v>
      </c>
      <c r="EK136" s="156">
        <f t="shared" si="216"/>
        <v>-1.4884883556270195E-2</v>
      </c>
      <c r="EL136" s="156">
        <f t="shared" si="217"/>
        <v>9.3979456099162972E-2</v>
      </c>
      <c r="EM136" s="156">
        <f t="shared" si="218"/>
        <v>-6.7281862069870663E-2</v>
      </c>
      <c r="EN136" s="156">
        <f t="shared" si="219"/>
        <v>-6.7281862069870829E-2</v>
      </c>
      <c r="EO136" s="156">
        <f t="shared" si="220"/>
        <v>9.3979456099162986E-2</v>
      </c>
      <c r="EP136" s="156">
        <f t="shared" si="221"/>
        <v>-1.4884883556270143E-2</v>
      </c>
      <c r="EQ136" s="156">
        <f t="shared" si="222"/>
        <v>-4.3197614557241172E-2</v>
      </c>
      <c r="ER136" s="156">
        <f t="shared" si="223"/>
        <v>8.4780092142803493E-2</v>
      </c>
      <c r="ES136" s="156">
        <f t="shared" si="224"/>
        <v>9.3979456099162972E-2</v>
      </c>
      <c r="ET136" s="156">
        <f t="shared" si="225"/>
        <v>1.4884883556270212E-2</v>
      </c>
      <c r="EU136" s="156">
        <f t="shared" si="226"/>
        <v>-6.7281862069870843E-2</v>
      </c>
      <c r="EV136" s="156">
        <f t="shared" si="227"/>
        <v>6.7281862069870663E-2</v>
      </c>
      <c r="EW136" s="156">
        <f t="shared" si="228"/>
        <v>-1.4884883556270125E-2</v>
      </c>
      <c r="EX136" s="156">
        <f t="shared" si="229"/>
        <v>-9.3979456099162986E-2</v>
      </c>
      <c r="EY136" s="156">
        <f t="shared" si="230"/>
        <v>8.4780092142803548E-2</v>
      </c>
      <c r="EZ136" s="156">
        <f t="shared" si="231"/>
        <v>4.319761455724104E-2</v>
      </c>
    </row>
    <row r="137" spans="15:156" ht="20.100000000000001" customHeight="1" x14ac:dyDescent="0.2">
      <c r="O137" s="158">
        <v>127</v>
      </c>
      <c r="P137" s="158">
        <f t="shared" si="232"/>
        <v>-2.033308578573394</v>
      </c>
      <c r="Q137" s="147">
        <f t="shared" si="233"/>
        <v>1.1082840750163994</v>
      </c>
      <c r="R137" s="147">
        <f t="shared" si="137"/>
        <v>291.09451167059706</v>
      </c>
      <c r="S137" s="147">
        <f t="shared" si="138"/>
        <v>253.12566232225831</v>
      </c>
      <c r="T137" s="147">
        <f t="shared" si="139"/>
        <v>316.40707790282289</v>
      </c>
      <c r="U137" s="147">
        <f t="shared" si="140"/>
        <v>1</v>
      </c>
      <c r="V137" s="147">
        <f t="shared" si="141"/>
        <v>1</v>
      </c>
      <c r="W137" s="147">
        <f t="shared" si="142"/>
        <v>4.9468469595521126E-2</v>
      </c>
      <c r="X137" s="147">
        <f t="shared" si="143"/>
        <v>5.6888740034849297E-2</v>
      </c>
      <c r="Y137" s="147">
        <f t="shared" si="144"/>
        <v>4.5510992027879435E-2</v>
      </c>
      <c r="Z137" s="147">
        <f t="shared" si="145"/>
        <v>13.933103910424327</v>
      </c>
      <c r="AA137" s="147">
        <f t="shared" si="146"/>
        <v>13.933103910424327</v>
      </c>
      <c r="AB137" s="147">
        <f t="shared" si="147"/>
        <v>13.751637585714214</v>
      </c>
      <c r="AC137" s="147">
        <f t="shared" si="148"/>
        <v>13.070107395884897</v>
      </c>
      <c r="AD137" s="147">
        <f t="shared" si="149"/>
        <v>190.03045997643551</v>
      </c>
      <c r="AE137" s="147">
        <f t="shared" si="150"/>
        <v>248.5463330397744</v>
      </c>
      <c r="AF137" s="147">
        <f t="shared" si="151"/>
        <v>3.4267839079494538</v>
      </c>
      <c r="AG137" s="147">
        <f t="shared" si="152"/>
        <v>3.9115666783357921</v>
      </c>
      <c r="AH137" s="147">
        <f t="shared" si="153"/>
        <v>2.9741677674882281</v>
      </c>
      <c r="AI137" s="147">
        <f t="shared" si="154"/>
        <v>17.359887818373782</v>
      </c>
      <c r="AJ137" s="147">
        <f t="shared" si="155"/>
        <v>18.159887818373782</v>
      </c>
      <c r="AK137" s="147">
        <f t="shared" si="156"/>
        <v>18.463204264050006</v>
      </c>
      <c r="AL137" s="147">
        <f t="shared" si="157"/>
        <v>16.844275163373126</v>
      </c>
      <c r="AM137" s="147">
        <f t="shared" si="234"/>
        <v>55.066419462581791</v>
      </c>
      <c r="AN137" s="147">
        <f t="shared" si="266"/>
        <v>54.161779596790552</v>
      </c>
      <c r="AO137" s="147">
        <f t="shared" si="267"/>
        <v>59.367351239573694</v>
      </c>
      <c r="AP137" s="147">
        <f t="shared" si="158"/>
        <v>7.6534183042876469</v>
      </c>
      <c r="AQ137" s="147">
        <f t="shared" si="159"/>
        <v>0.39708697185244396</v>
      </c>
      <c r="AR137" s="147">
        <f t="shared" si="160"/>
        <v>0.39414118417489741</v>
      </c>
      <c r="AS137" s="147">
        <f t="shared" si="161"/>
        <v>0.37460757485775531</v>
      </c>
      <c r="AT137" s="147">
        <f t="shared" si="162"/>
        <v>5.1782424354263473E-2</v>
      </c>
      <c r="AU137" s="147">
        <f t="shared" si="163"/>
        <v>0.15147142814870801</v>
      </c>
      <c r="AV137" s="147">
        <f t="shared" si="164"/>
        <v>0.146780770938194</v>
      </c>
      <c r="AW137" s="147">
        <f t="shared" si="165"/>
        <v>0.14533606155907139</v>
      </c>
      <c r="AX137" s="147">
        <f t="shared" si="235"/>
        <v>3.7465298762021371E-2</v>
      </c>
      <c r="AY137" s="147">
        <f t="shared" si="236"/>
        <v>4.1750865682080598E-2</v>
      </c>
      <c r="AZ137" s="147">
        <f t="shared" si="237"/>
        <v>3.3071941766348992E-2</v>
      </c>
      <c r="BA137" s="147">
        <f t="shared" si="238"/>
        <v>0.10474010896901699</v>
      </c>
      <c r="BB137" s="147">
        <f t="shared" si="239"/>
        <v>0.19638796124898142</v>
      </c>
      <c r="BC137" s="147">
        <f t="shared" si="166"/>
        <v>1.0030967533600273E-2</v>
      </c>
      <c r="BD137" s="147">
        <f t="shared" si="167"/>
        <v>8.7225804640002347E-3</v>
      </c>
      <c r="BE137" s="147">
        <f t="shared" si="168"/>
        <v>1.0903225580000297E-2</v>
      </c>
      <c r="BF137" s="147">
        <f t="shared" si="169"/>
        <v>0</v>
      </c>
      <c r="BG137" s="147">
        <f t="shared" si="170"/>
        <v>0</v>
      </c>
      <c r="BH137" s="147">
        <f t="shared" si="171"/>
        <v>0</v>
      </c>
      <c r="BI137" s="147">
        <f t="shared" si="240"/>
        <v>4.7496266295621647E-2</v>
      </c>
      <c r="BJ137" s="147">
        <f t="shared" si="241"/>
        <v>5.0473446146080833E-2</v>
      </c>
      <c r="BK137" s="147">
        <f t="shared" si="242"/>
        <v>4.3975167346349292E-2</v>
      </c>
      <c r="BL137" s="147">
        <f t="shared" si="172"/>
        <v>13.825902443500622</v>
      </c>
      <c r="BM137" s="147">
        <f t="shared" si="173"/>
        <v>12.776124485413547</v>
      </c>
      <c r="BN137" s="147">
        <f t="shared" si="174"/>
        <v>13.914054200346014</v>
      </c>
      <c r="BO137" s="150">
        <f t="shared" si="243"/>
        <v>2.2558953120246049E-3</v>
      </c>
      <c r="BP137" s="150">
        <f t="shared" si="243"/>
        <v>2.5475687658613219E-3</v>
      </c>
      <c r="BQ137" s="150">
        <f t="shared" si="243"/>
        <v>1.933815343139425E-3</v>
      </c>
      <c r="BR137" s="147" t="e">
        <f t="shared" si="175"/>
        <v>#NUM!</v>
      </c>
      <c r="BS137" s="147">
        <f t="shared" si="176"/>
        <v>233.37178613599292</v>
      </c>
      <c r="BT137" s="147">
        <f t="shared" si="177"/>
        <v>0.52144851304769091</v>
      </c>
      <c r="BU137" s="147">
        <f t="shared" si="178"/>
        <v>0.52144851304769091</v>
      </c>
      <c r="BV137" s="147">
        <f t="shared" si="179"/>
        <v>0.17381617101589697</v>
      </c>
      <c r="BW137" s="147">
        <f t="shared" si="180"/>
        <v>18.193406979412316</v>
      </c>
      <c r="CA137" s="150">
        <f t="shared" si="181"/>
        <v>0.19978466859372759</v>
      </c>
      <c r="CB137" s="150">
        <f t="shared" si="244"/>
        <v>0.19978466859372759</v>
      </c>
      <c r="CC137" s="150">
        <f t="shared" si="245"/>
        <v>0</v>
      </c>
      <c r="CD137" s="150">
        <f t="shared" si="246"/>
        <v>4.9415209075122049E-2</v>
      </c>
      <c r="CE137" s="150">
        <f t="shared" si="182"/>
        <v>5.9446176608722326E-2</v>
      </c>
      <c r="CI137" s="152">
        <f t="shared" si="183"/>
        <v>0.51571623306695102</v>
      </c>
      <c r="CJ137" s="152">
        <f t="shared" si="184"/>
        <v>0.51571623306695102</v>
      </c>
      <c r="CK137" s="152">
        <f t="shared" si="185"/>
        <v>0.51571623306695102</v>
      </c>
      <c r="CL137" s="152">
        <f t="shared" si="186"/>
        <v>0.51571623306695102</v>
      </c>
      <c r="CM137" s="152">
        <f t="shared" si="187"/>
        <v>0.51571623306695102</v>
      </c>
      <c r="CN137" s="152">
        <f t="shared" si="188"/>
        <v>0.51571623306695102</v>
      </c>
      <c r="CO137" s="152">
        <f t="shared" si="189"/>
        <v>0.51571623306695102</v>
      </c>
      <c r="CP137" s="152">
        <f t="shared" si="190"/>
        <v>0.51571623306695102</v>
      </c>
      <c r="CQ137" s="152">
        <f t="shared" si="191"/>
        <v>0.48065435796780154</v>
      </c>
      <c r="CR137" s="152">
        <f t="shared" si="192"/>
        <v>0.41247109974836554</v>
      </c>
      <c r="CS137" s="152">
        <f t="shared" si="193"/>
        <v>0.34428784152892961</v>
      </c>
      <c r="CT137" s="152">
        <f t="shared" si="194"/>
        <v>0.27610458330949378</v>
      </c>
      <c r="CU137" s="152">
        <f t="shared" si="195"/>
        <v>0.2079213250900579</v>
      </c>
      <c r="CV137" s="152">
        <f t="shared" si="196"/>
        <v>0.16808389103515708</v>
      </c>
      <c r="CW137" s="152">
        <f t="shared" si="197"/>
        <v>0.16808389103515708</v>
      </c>
      <c r="CX137" s="152">
        <f t="shared" si="198"/>
        <v>0.16808389103515708</v>
      </c>
      <c r="CY137" s="152">
        <f t="shared" si="199"/>
        <v>0.16808389103515708</v>
      </c>
      <c r="CZ137" s="152">
        <f t="shared" si="200"/>
        <v>0.16808389103515708</v>
      </c>
      <c r="DA137" s="152">
        <f t="shared" si="201"/>
        <v>0.16808389103515708</v>
      </c>
      <c r="DC137" s="154">
        <f t="shared" si="247"/>
        <v>0.19749140823365557</v>
      </c>
      <c r="DD137" s="154">
        <f t="shared" si="248"/>
        <v>0.19749140823365557</v>
      </c>
      <c r="DE137" s="154">
        <f t="shared" si="249"/>
        <v>0.19749140823365557</v>
      </c>
      <c r="DF137" s="154">
        <f t="shared" si="250"/>
        <v>0.19749140823365557</v>
      </c>
      <c r="DG137" s="154">
        <f t="shared" si="251"/>
        <v>0.19749140823365557</v>
      </c>
      <c r="DH137" s="154">
        <f t="shared" si="252"/>
        <v>0.19749140823365557</v>
      </c>
      <c r="DI137" s="154">
        <f t="shared" si="253"/>
        <v>0.19749140823365557</v>
      </c>
      <c r="DJ137" s="154">
        <f t="shared" si="254"/>
        <v>-2.1967955534441551E-10</v>
      </c>
      <c r="DK137" s="154">
        <f t="shared" si="255"/>
        <v>-2.3493876672822157E-10</v>
      </c>
      <c r="DL137" s="154">
        <f t="shared" si="256"/>
        <v>-2.7163004736025138E-10</v>
      </c>
      <c r="DM137" s="154">
        <f t="shared" si="257"/>
        <v>-3.2190283765909374E-10</v>
      </c>
      <c r="DN137" s="154">
        <f t="shared" si="258"/>
        <v>-3.9501069086016763E-10</v>
      </c>
      <c r="DO137" s="154">
        <f t="shared" si="259"/>
        <v>-5.1108370440249944E-10</v>
      </c>
      <c r="DP137" s="154">
        <f t="shared" si="260"/>
        <v>-6.1701719535298715E-10</v>
      </c>
      <c r="DQ137" s="154">
        <f t="shared" si="261"/>
        <v>-6.1701719535298715E-10</v>
      </c>
      <c r="DR137" s="154">
        <f t="shared" si="262"/>
        <v>-6.1701719535298715E-10</v>
      </c>
      <c r="DS137" s="154">
        <f t="shared" si="263"/>
        <v>-6.1701719535298715E-10</v>
      </c>
      <c r="DT137" s="154">
        <f t="shared" si="264"/>
        <v>-6.1701719535298715E-10</v>
      </c>
      <c r="DU137" s="154">
        <f t="shared" si="265"/>
        <v>-6.1701719535298715E-10</v>
      </c>
      <c r="DW137" s="155">
        <f t="shared" si="202"/>
        <v>-9.3401873852268877E-2</v>
      </c>
      <c r="DX137" s="155">
        <f t="shared" si="203"/>
        <v>-1.7311014094595144E-2</v>
      </c>
      <c r="DY137" s="155">
        <f t="shared" si="204"/>
        <v>4.2385460303974998E-2</v>
      </c>
      <c r="DZ137" s="155">
        <f t="shared" si="205"/>
        <v>8.5012081511503884E-2</v>
      </c>
      <c r="EA137" s="156">
        <f t="shared" si="206"/>
        <v>-9.3401873852268877E-2</v>
      </c>
      <c r="EB137" s="156">
        <f t="shared" si="207"/>
        <v>-1.7311014094595144E-2</v>
      </c>
      <c r="EC137" s="156">
        <f t="shared" si="208"/>
        <v>7.0035841445720809E-2</v>
      </c>
      <c r="ED137" s="156">
        <f t="shared" si="209"/>
        <v>-6.4176024815255389E-2</v>
      </c>
      <c r="EE137" s="156">
        <f t="shared" si="210"/>
        <v>9.1046307700096279E-3</v>
      </c>
      <c r="EF137" s="156">
        <f t="shared" si="211"/>
        <v>9.4555205814593896E-2</v>
      </c>
      <c r="EG137" s="156">
        <f t="shared" si="212"/>
        <v>-8.0994448601009114E-2</v>
      </c>
      <c r="EH137" s="156">
        <f t="shared" si="213"/>
        <v>-4.9633461937657664E-2</v>
      </c>
      <c r="EI137" s="156">
        <f t="shared" si="214"/>
        <v>8.8382721149997845E-2</v>
      </c>
      <c r="EJ137" s="156">
        <f t="shared" si="215"/>
        <v>-3.4814879724338346E-2</v>
      </c>
      <c r="EK137" s="156">
        <f t="shared" si="216"/>
        <v>-2.5385650149244692E-2</v>
      </c>
      <c r="EL137" s="156">
        <f t="shared" si="217"/>
        <v>9.153769723233468E-2</v>
      </c>
      <c r="EM137" s="156">
        <f t="shared" si="218"/>
        <v>-5.7827789885402728E-2</v>
      </c>
      <c r="EN137" s="156">
        <f t="shared" si="219"/>
        <v>-7.5362643033986904E-2</v>
      </c>
      <c r="EO137" s="156">
        <f t="shared" si="220"/>
        <v>9.4988915566675616E-2</v>
      </c>
      <c r="EP137" s="156">
        <f t="shared" si="221"/>
        <v>-8.2895570773801558E-4</v>
      </c>
      <c r="EQ137" s="156">
        <f t="shared" si="222"/>
        <v>-5.6503722956490934E-2</v>
      </c>
      <c r="ER137" s="156">
        <f t="shared" si="223"/>
        <v>7.6360399030875548E-2</v>
      </c>
      <c r="ES137" s="156">
        <f t="shared" si="224"/>
        <v>8.8976863464489575E-2</v>
      </c>
      <c r="ET137" s="156">
        <f t="shared" si="225"/>
        <v>3.3267086077984037E-2</v>
      </c>
      <c r="EU137" s="156">
        <f t="shared" si="226"/>
        <v>-8.0115889403556351E-2</v>
      </c>
      <c r="EV137" s="156">
        <f t="shared" si="227"/>
        <v>5.1039450557147904E-2</v>
      </c>
      <c r="EW137" s="156">
        <f t="shared" si="228"/>
        <v>7.453028208006876E-3</v>
      </c>
      <c r="EX137" s="156">
        <f t="shared" si="229"/>
        <v>-9.4699702315419521E-2</v>
      </c>
      <c r="EY137" s="156">
        <f t="shared" si="230"/>
        <v>7.1145200716447296E-2</v>
      </c>
      <c r="EZ137" s="156">
        <f t="shared" si="231"/>
        <v>6.2943956525744763E-2</v>
      </c>
    </row>
    <row r="138" spans="15:156" ht="20.100000000000001" customHeight="1" x14ac:dyDescent="0.2">
      <c r="O138" s="158">
        <v>128</v>
      </c>
      <c r="P138" s="158">
        <f t="shared" si="232"/>
        <v>-2.0245819323134224</v>
      </c>
      <c r="Q138" s="147">
        <f t="shared" si="233"/>
        <v>1.1170107212763709</v>
      </c>
      <c r="R138" s="147">
        <f t="shared" ref="R138:R201" si="268">SQRT(2)*Vintyp*SIN($Q138)</f>
        <v>292.34994791298891</v>
      </c>
      <c r="S138" s="147">
        <f t="shared" ref="S138:S201" si="269">SQRT(2)*Vinmin*SIN($Q138)</f>
        <v>254.21734601129472</v>
      </c>
      <c r="T138" s="147">
        <f t="shared" ref="T138:T201" si="270">SQRT(2)*Vinmax*SIN($Q138)</f>
        <v>317.77168251411842</v>
      </c>
      <c r="U138" s="147">
        <f t="shared" ref="U138:U201" si="271">IF(R_TRIAC/(R_TRIAC+ROVP_H)*R138&gt;0.15,1,0)</f>
        <v>1</v>
      </c>
      <c r="V138" s="147">
        <f t="shared" ref="V138:V201" si="272">IF(R_TRIAC/(R_TRIAC+ROVP_H)*S138&lt;0.15,0,IF(V$5&gt;Q138,0,1))</f>
        <v>1</v>
      </c>
      <c r="W138" s="147">
        <f t="shared" ref="W138:W201" si="273">IF(Vout*Tdrr&gt;Tonmax*R138,Tonmax,Vout*Tdrr/R138)</f>
        <v>4.9256037508465099E-2</v>
      </c>
      <c r="X138" s="147">
        <f t="shared" ref="X138:X201" si="274">IF(Vout*Tdrr&gt;Tonmax*S138,Tonmax,Vout*Tdrr/S138)</f>
        <v>5.6644443134734865E-2</v>
      </c>
      <c r="Y138" s="147">
        <f t="shared" ref="Y138:Y201" si="275">IF(Vout*Tdrr&gt;Tonmax*T138,Tonmax,Vout*Tdrr/T138)</f>
        <v>4.5315554507787889E-2</v>
      </c>
      <c r="Z138" s="147">
        <f t="shared" ref="Z138:Z201" si="276">IF(AF139*R139/Vout&lt;2.5,2.5,AF139*R139/Vout)</f>
        <v>14.010554226859831</v>
      </c>
      <c r="AA138" s="147">
        <f t="shared" ref="AA138:AA201" si="277">IF(AF139*R139/Vout&lt;2.5,2.5,AF139*R139/Vout)</f>
        <v>14.010554226859831</v>
      </c>
      <c r="AB138" s="147">
        <f t="shared" ref="AB138:AB201" si="278">IF(AG138*S138/Vout&lt;2.5,2.5,AG138*S138/Vout)</f>
        <v>13.8297412500534</v>
      </c>
      <c r="AC138" s="147">
        <f t="shared" ref="AC138:AC201" si="279">IF(AH138*T138/Vout&lt;2.5,2.5,AH138*T138/Vout)</f>
        <v>13.144340248122496</v>
      </c>
      <c r="AD138" s="147">
        <f t="shared" ref="AD138:AD201" si="280">((1-THD_comp)*SIN($Q138)+THD_comp)*S138^2/(Vout+S138)</f>
        <v>191.29167027341515</v>
      </c>
      <c r="AE138" s="147">
        <f t="shared" ref="AE138:AE201" si="281">((1-THD_comp)*SIN($Q138)+THD_comp)*T138^2/(Vout+T138)</f>
        <v>250.15711036005359</v>
      </c>
      <c r="AF138" s="147">
        <f t="shared" ref="AF138:AF201" si="282">IF(Tonmax_0*SIN($Q138)*(1-THD_comp)+THD_comp*Tonmax_0&gt;Tonmax,Tonmax,Tonmax_0*SIN($Q138)*(1-THD_comp)+THD_comp*Tonmax_0)</f>
        <v>3.4314474441060119</v>
      </c>
      <c r="AG138" s="147">
        <f t="shared" ref="AG138:AG201" si="283">IF(Tonmax_L*SIN($Q138)*(1-THD_comp)+THD_comp*Tonmax_L&gt;Tonmax,Tonmax,Tonmax_L*SIN($Q138)*(1-THD_comp)+THD_comp*Tonmax_L)</f>
        <v>3.9168899590337345</v>
      </c>
      <c r="AH138" s="147">
        <f t="shared" ref="AH138:AH201" si="284">IF(Tonmax_H*SIN($Q138)*(1-THD_comp)+THD_comp*Tonmax_H&gt;Tonmax,Tonmax,Tonmax_H*SIN($Q138)*(1-THD_comp)+THD_comp*Tonmax_H)</f>
        <v>2.9782153349135254</v>
      </c>
      <c r="AI138" s="147">
        <f t="shared" ref="AI138:AI201" si="285">AA138+AF138</f>
        <v>17.442001670965844</v>
      </c>
      <c r="AJ138" s="147">
        <f t="shared" ref="AJ138:AJ201" si="286">AI138+Ton_delay</f>
        <v>18.242001670965845</v>
      </c>
      <c r="AK138" s="147">
        <f t="shared" ref="AK138:AK201" si="287">AB138+AG138+Ton_delay</f>
        <v>18.546631209087135</v>
      </c>
      <c r="AL138" s="147">
        <f t="shared" ref="AL138:AL201" si="288">AC138+AH138+Ton_delay</f>
        <v>16.922555583036022</v>
      </c>
      <c r="AM138" s="147">
        <f t="shared" si="234"/>
        <v>54.8185455761475</v>
      </c>
      <c r="AN138" s="147">
        <f t="shared" si="266"/>
        <v>53.918147653145681</v>
      </c>
      <c r="AO138" s="147">
        <f t="shared" si="267"/>
        <v>59.092729528538101</v>
      </c>
      <c r="AP138" s="147">
        <f t="shared" ref="AP138:AP201" si="289">R138*AF138/Io*AA138/AJ138</f>
        <v>7.7048324088931386</v>
      </c>
      <c r="AQ138" s="147">
        <f t="shared" ref="AQ138:AQ201" si="290">IF(R138*AF138/Lm/1000&gt;Vcspk/Rcs,Vcspk/Rcs,R138*AF138/Lm/1000)</f>
        <v>0.39934226307646853</v>
      </c>
      <c r="AR138" s="147">
        <f t="shared" ref="AR138:AR201" si="291">IF(S138*AG138/Lm/1000&gt;Vcspk/Rcs,Vcspk/Rcs,S138*AG138/Lm/1000)</f>
        <v>0.39637974453246722</v>
      </c>
      <c r="AS138" s="147">
        <f t="shared" ref="AS138:AS201" si="292">IF(T138*AH138/Lm/1000&gt;Vcspk/Rcs,Vcspk/Rcs,T138*AH138/Lm/1000)</f>
        <v>0.37673519232172936</v>
      </c>
      <c r="AT138" s="147">
        <f t="shared" ref="AT138:AT201" si="293">IF(toffmin&lt;Lm*AR138/Vout*10^3,(1/SQRT(3)*AR138)^2,1/3*AR138^2*(Tonmax+Lm*AR138)/Vout/(Tonmax+toffmin))</f>
        <v>5.2372300625208014E-2</v>
      </c>
      <c r="AU138" s="147">
        <f t="shared" ref="AU138:AU201" si="294">1/2*AQ138*Lm*AQ138/Vout*1/AJ138*1000-1/2*Idrr*Tdrr/AJ138*10^-6-Idrr*Ton_delay/AJ138*10^-6-1/2*Idrr*W138/AJ138*10^-6</f>
        <v>0.15250731079374449</v>
      </c>
      <c r="AV138" s="147">
        <f t="shared" ref="AV138:AV201" si="295">1/2*AR138*Lm*AR138/Vout*1/AK138*1000-1/2*Idrr*Tdrr/AK138*10^-6-Idrr*Ton_delay/AK138*10^-6-1/2*Idrr*X138/AK138*10^-6</f>
        <v>0.14778504061475056</v>
      </c>
      <c r="AW138" s="147">
        <f t="shared" ref="AW138:AW201" si="296">1/2*AS138*Lm*AS138/Vout*1/AL138*1000-1/2*Idrr*Tdrr/AL138*10^-6-Idrr*Ton_delay/AL138*10^-6-1/2*Idrr*Y138/AL138*10^-6</f>
        <v>0.14631169377587591</v>
      </c>
      <c r="AX138" s="147">
        <f t="shared" si="235"/>
        <v>3.7559529175416009E-2</v>
      </c>
      <c r="AY138" s="147">
        <f t="shared" si="236"/>
        <v>4.1856006727595776E-2</v>
      </c>
      <c r="AZ138" s="147">
        <f t="shared" si="237"/>
        <v>3.3150977742951414E-2</v>
      </c>
      <c r="BA138" s="147">
        <f t="shared" si="238"/>
        <v>0.1051693024091271</v>
      </c>
      <c r="BB138" s="147">
        <f t="shared" si="239"/>
        <v>0.19761747014257025</v>
      </c>
      <c r="BC138" s="147">
        <f t="shared" ref="BC138:BC201" si="297">Cin*SQRT(2)*Vintyp*COS(Q138)*2*PI()*Fac*10^-9</f>
        <v>9.8550163445695529E-3</v>
      </c>
      <c r="BD138" s="147">
        <f t="shared" ref="BD138:BD201" si="298">Cin*SQRT(2)*Vinmin*COS(Q138)*2*PI()*Fac*10^-9</f>
        <v>8.5695794300604793E-3</v>
      </c>
      <c r="BE138" s="147">
        <f t="shared" ref="BE138:BE201" si="299">Cin*SQRT(2)*Vinmax*COS(Q138)*2*PI()*Fac*10^-9</f>
        <v>1.07119742875756E-2</v>
      </c>
      <c r="BF138" s="147">
        <f t="shared" ref="BF138:BF201" si="300">Cxin*SQRT(2)*Vintyp*COS(Q138)*2*PI()*Fac*10^-9</f>
        <v>0</v>
      </c>
      <c r="BG138" s="147">
        <f t="shared" ref="BG138:BG201" si="301">Cxin*SQRT(2)*Vinmin*COS(Q138)*2*PI()*Fac*10^-9</f>
        <v>0</v>
      </c>
      <c r="BH138" s="147">
        <f t="shared" ref="BH138:BH201" si="302">Cxin*SQRT(2)*Vinmax*COS(Q138)*2*PI()*Fac*10^-9</f>
        <v>0</v>
      </c>
      <c r="BI138" s="147">
        <f t="shared" si="240"/>
        <v>4.7414545519985564E-2</v>
      </c>
      <c r="BJ138" s="147">
        <f t="shared" si="241"/>
        <v>5.0425586157656258E-2</v>
      </c>
      <c r="BK138" s="147">
        <f t="shared" si="242"/>
        <v>4.3862952030527015E-2</v>
      </c>
      <c r="BL138" s="147">
        <f t="shared" ref="BL138:BL201" si="303">BI138*R138</f>
        <v>13.861639913085821</v>
      </c>
      <c r="BM138" s="147">
        <f t="shared" ref="BM138:BM201" si="304">BJ138*S138</f>
        <v>12.819058684063254</v>
      </c>
      <c r="BN138" s="147">
        <f t="shared" ref="BN138:BN201" si="305">BK138*T138</f>
        <v>13.938404066776636</v>
      </c>
      <c r="BO138" s="150">
        <f t="shared" si="243"/>
        <v>2.2481391268667833E-3</v>
      </c>
      <c r="BP138" s="150">
        <f t="shared" si="243"/>
        <v>2.5427397393432143E-3</v>
      </c>
      <c r="BQ138" s="150">
        <f t="shared" si="243"/>
        <v>1.9239585608323141E-3</v>
      </c>
      <c r="BR138" s="147" t="e">
        <f t="shared" ref="BR138:BR201" si="306">IF((180-Deg_Triac)/180*PI()&gt;Q138,0,IF(Q138&gt;deg_Ipk,deg_Ipk/Q138*R138^2/(Vout+R138),R138^2/(Vout+R138)))</f>
        <v>#NUM!</v>
      </c>
      <c r="BS138" s="147">
        <f t="shared" ref="BS138:BS201" si="307">IF((180-Deg_Triac)/180*PI()&gt;Q138,0,R138^2/(Vout+R138))</f>
        <v>234.57802734512322</v>
      </c>
      <c r="BT138" s="147">
        <f t="shared" ref="BT138:BT201" si="308">IF((180-Deg_Triac)/180*PI()&gt;Q138,0,IF($R138*Tonmax8/Lm*Rcs&gt;Vcspk*1000,Vcspk/Rcs,$R138*Tonmax8/Lm/1000))</f>
        <v>0.52369742305999023</v>
      </c>
      <c r="BU138" s="147">
        <f t="shared" ref="BU138:BU201" si="309">IF((180-Deg_triacmax)/180*PI()&gt;R138,0,IF($R138*CB$3/Lm*Rcs&gt;Vcspk*1000,Vcspk/Rcs,$R138*CB$3/Lm/1000))</f>
        <v>0.52369742305999023</v>
      </c>
      <c r="BV138" s="147">
        <f t="shared" ref="BV138:BV201" si="310">IF((180-Deg_triacmax)/180*PI()&gt;S138,0,IF($R138*CC$3/Lm*Rcs&gt;Vcspk*1000,Vcspk/Rcs,$R138*CC$3/Lm/1000))</f>
        <v>0.17456580768666344</v>
      </c>
      <c r="BW138" s="147">
        <f t="shared" ref="BW138:BW201" si="311">IF(Lm*BT138/Vout*1000&gt;2.5,Lm*BT138*1000/Vout,2.5)</f>
        <v>18.271871744561803</v>
      </c>
      <c r="CA138" s="150">
        <f t="shared" ref="CA138:CA201" si="312">IF((180-Deg_Triac)/180*PI()&gt;$Q138,0,1/2*BT138*Lm*BT138*1/Vout*1000*1/(Lm*BT138*1/Vout*1000+Lm*BT138*1/(Vintyp*SQRT(2)*SIN($Q138))*1000+Tdrr+Ton_delay+Tdrr*Vout*1/(Vintyp*SQRT(2)*SIN($Q138)))+(-1/2*Idrr*Tdrr*10^-6-Idrr*Ton_delay*10^-6-1/2*Idrr*Tdrr*Vout*1/(Vintyp*SQRT(2)*SIN($Q138))*10^-6)*1/(Lm*BT138*1/Vout*1000+Lm*BT138*1/(Vintyp*SQRT(2)*SIN($Q138))*1000+Tdrr+Ton_delay+Tdrr*Vout*1/(Vintyp*SQRT(2)*SIN($Q138))))</f>
        <v>0.20084968738784012</v>
      </c>
      <c r="CB138" s="150">
        <f t="shared" si="244"/>
        <v>0.20084968738784012</v>
      </c>
      <c r="CC138" s="150">
        <f t="shared" si="245"/>
        <v>0</v>
      </c>
      <c r="CD138" s="150">
        <f t="shared" si="246"/>
        <v>4.9465298732492322E-2</v>
      </c>
      <c r="CE138" s="150">
        <f t="shared" ref="CE138:CE201" si="313">IF(CD138=0,0,IF((CD138+BC138)&gt;0,CD138+BC138+BF138,BF138))</f>
        <v>5.9320315077061876E-2</v>
      </c>
      <c r="CI138" s="152">
        <f t="shared" ref="CI138:CI201" si="314">IF(Lm*Vcspk/Rcs/SQRT(2)/Vintyp*10^3&gt;(DC$3-$W138)*SIN($Q138),Vintyp*SQRT(2)*SIN($Q138)*(DC$3-$W138)/Lm/10^3,Vcspk/Rcs)</f>
        <v>0.51796514307925046</v>
      </c>
      <c r="CJ138" s="152">
        <f t="shared" ref="CJ138:CJ201" si="315">IF(Lm*Vcspk/Rcs/SQRT(2)/Vintyp*10^3&gt;(DD$3-$W138)*SIN($Q138),Vintyp*SQRT(2)*SIN($Q138)*(DD$3-$W138)/Lm/10^3,Vcspk/Rcs)</f>
        <v>0.51796514307925046</v>
      </c>
      <c r="CK138" s="152">
        <f t="shared" ref="CK138:CK201" si="316">IF(Lm*Vcspk/Rcs/SQRT(2)/Vintyp*10^3&gt;(DE$3-$W138)*SIN($Q138),Vintyp*SQRT(2)*SIN($Q138)*(DE$3-$W138)/Lm/10^3,Vcspk/Rcs)</f>
        <v>0.51796514307925046</v>
      </c>
      <c r="CL138" s="152">
        <f t="shared" ref="CL138:CL201" si="317">IF(Lm*Vcspk/Rcs/SQRT(2)/Vintyp*10^3&gt;(DF$3-$W138)*SIN($Q138),Vintyp*SQRT(2)*SIN($Q138)*(DF$3-$W138)/Lm/10^3,Vcspk/Rcs)</f>
        <v>0.51796514307925046</v>
      </c>
      <c r="CM138" s="152">
        <f t="shared" ref="CM138:CM201" si="318">IF(Lm*Vcspk/Rcs/SQRT(2)/Vintyp*10^3&gt;(DG$3-$W138)*SIN($Q138),Vintyp*SQRT(2)*SIN($Q138)*(DG$3-$W138)/Lm/10^3,Vcspk/Rcs)</f>
        <v>0.51796514307925046</v>
      </c>
      <c r="CN138" s="152">
        <f t="shared" ref="CN138:CN201" si="319">IF(Lm*Vcspk/Rcs/SQRT(2)/Vintyp*10^3&gt;(DH$3-$W138)*SIN($Q138),Vintyp*SQRT(2)*SIN($Q138)*(DH$3-$W138)/Lm/10^3,Vcspk/Rcs)</f>
        <v>0.51796514307925046</v>
      </c>
      <c r="CO138" s="152">
        <f t="shared" ref="CO138:CO201" si="320">IF(Lm*Vcspk/Rcs/SQRT(2)/Vintyp*10^3&gt;(DI$3-$W138)*SIN($Q138),Vintyp*SQRT(2)*SIN($Q138)*(DI$3-$W138)/Lm/10^3,Vcspk/Rcs)</f>
        <v>0.51796514307925046</v>
      </c>
      <c r="CP138" s="152">
        <f t="shared" ref="CP138:CP201" si="321">IF(Lm*Vcspk/Rcs/SQRT(2)/Vintyp*10^3&gt;(DJ$3-$W138)*SIN($Q138),Vintyp*SQRT(2)*SIN($Q138)*(DJ$3-$W138)/Lm/10^3,Vcspk/Rcs)</f>
        <v>0.51796514307925046</v>
      </c>
      <c r="CQ138" s="152">
        <f t="shared" ref="CQ138:CQ201" si="322">IF(Lm*Vcspk/Rcs/SQRT(2)/Vintyp*10^3&gt;(DK$3-$W138)*SIN($Q138),Vintyp*SQRT(2)*SIN($Q138)*(DK$3-$W138)/Lm/10^3,Vcspk/Rcs)</f>
        <v>0.48275205266355964</v>
      </c>
      <c r="CR138" s="152">
        <f t="shared" ref="CR138:CR201" si="323">IF(Lm*Vcspk/Rcs/SQRT(2)/Vintyp*10^3&gt;(DL$3-$W138)*SIN($Q138),Vintyp*SQRT(2)*SIN($Q138)*(DL$3-$W138)/Lm/10^3,Vcspk/Rcs)</f>
        <v>0.41427473279039556</v>
      </c>
      <c r="CS138" s="152">
        <f t="shared" ref="CS138:CS201" si="324">IF(Lm*Vcspk/Rcs/SQRT(2)/Vintyp*10^3&gt;(DM$3-$W138)*SIN($Q138),Vintyp*SQRT(2)*SIN($Q138)*(DM$3-$W138)/Lm/10^3,Vcspk/Rcs)</f>
        <v>0.34579741291723148</v>
      </c>
      <c r="CT138" s="152">
        <f t="shared" ref="CT138:CT201" si="325">IF(Lm*Vcspk/Rcs/SQRT(2)/Vintyp*10^3&gt;(DN$3-$W138)*SIN($Q138),Vintyp*SQRT(2)*SIN($Q138)*(DN$3-$W138)/Lm/10^3,Vcspk/Rcs)</f>
        <v>0.27732009304406746</v>
      </c>
      <c r="CU138" s="152">
        <f t="shared" ref="CU138:CU201" si="326">IF(Lm*Vcspk/Rcs/SQRT(2)/Vintyp*10^3&gt;(DO$3-$W138)*SIN($Q138),Vintyp*SQRT(2)*SIN($Q138)*(DO$3-$W138)/Lm/10^3,Vcspk/Rcs)</f>
        <v>0.2088427731709035</v>
      </c>
      <c r="CV138" s="152">
        <f t="shared" ref="CV138:CV201" si="327">IF(Lm*Vcspk/Rcs/SQRT(2)/Vintyp*10^3&gt;(DP$3-$W138)*SIN($Q138),Vintyp*SQRT(2)*SIN($Q138)*(DP$3-$W138)/Lm/10^3,Vcspk/Rcs)</f>
        <v>0.16883352770592355</v>
      </c>
      <c r="CW138" s="152">
        <f t="shared" ref="CW138:CW201" si="328">IF(Lm*Vcspk/Rcs/SQRT(2)/Vintyp*10^3&gt;(DQ$3-$W138)*SIN($Q138),Vintyp*SQRT(2)*SIN($Q138)*(DQ$3-$W138)/Lm/10^3,Vcspk/Rcs)</f>
        <v>0.16883352770592355</v>
      </c>
      <c r="CX138" s="152">
        <f t="shared" ref="CX138:CX201" si="329">IF(Lm*Vcspk/Rcs/SQRT(2)/Vintyp*10^3&gt;(DR$3-$W138)*SIN($Q138),Vintyp*SQRT(2)*SIN($Q138)*(DR$3-$W138)/Lm/10^3,Vcspk/Rcs)</f>
        <v>0.16883352770592355</v>
      </c>
      <c r="CY138" s="152">
        <f t="shared" ref="CY138:CY201" si="330">IF(Lm*Vcspk/Rcs/SQRT(2)/Vintyp*10^3&gt;(DS$3-$W138)*SIN($Q138),Vintyp*SQRT(2)*SIN($Q138)*(DS$3-$W138)/Lm/10^3,Vcspk/Rcs)</f>
        <v>0.16883352770592355</v>
      </c>
      <c r="CZ138" s="152">
        <f t="shared" ref="CZ138:CZ201" si="331">IF(Lm*Vcspk/Rcs/SQRT(2)/Vintyp*10^3&gt;(DT$3-$W138)*SIN($Q138),Vintyp*SQRT(2)*SIN($Q138)*(DT$3-$W138)/Lm/10^3,Vcspk/Rcs)</f>
        <v>0.16883352770592355</v>
      </c>
      <c r="DA138" s="152">
        <f t="shared" ref="DA138:DA201" si="332">IF(Lm*Vcspk/Rcs/SQRT(2)/Vintyp*10^3&gt;(DU$3-$W138)*SIN($Q138),Vintyp*SQRT(2)*SIN($Q138)*(DU$3-$W138)/Lm/10^3,Vcspk/Rcs)</f>
        <v>0.16883352770592355</v>
      </c>
      <c r="DC138" s="154">
        <f t="shared" si="247"/>
        <v>0.19855444075456904</v>
      </c>
      <c r="DD138" s="154">
        <f t="shared" si="248"/>
        <v>0.19855444075456904</v>
      </c>
      <c r="DE138" s="154">
        <f t="shared" si="249"/>
        <v>0.19855444075456904</v>
      </c>
      <c r="DF138" s="154">
        <f t="shared" si="250"/>
        <v>0.19855444075456904</v>
      </c>
      <c r="DG138" s="154">
        <f t="shared" si="251"/>
        <v>0.19855444075456904</v>
      </c>
      <c r="DH138" s="154">
        <f t="shared" si="252"/>
        <v>0.19855444075456904</v>
      </c>
      <c r="DI138" s="154">
        <f t="shared" si="253"/>
        <v>0.19855444075456904</v>
      </c>
      <c r="DJ138" s="154">
        <f t="shared" si="254"/>
        <v>-2.1894793923452812E-10</v>
      </c>
      <c r="DK138" s="154">
        <f t="shared" si="255"/>
        <v>-2.3415824030049116E-10</v>
      </c>
      <c r="DL138" s="154">
        <f t="shared" si="256"/>
        <v>-2.7073292941479048E-10</v>
      </c>
      <c r="DM138" s="154">
        <f t="shared" si="257"/>
        <v>-3.2084829917559857E-10</v>
      </c>
      <c r="DN138" s="154">
        <f t="shared" si="258"/>
        <v>-3.9373203143848155E-10</v>
      </c>
      <c r="DO138" s="154">
        <f t="shared" si="259"/>
        <v>-5.0946090480120111E-10</v>
      </c>
      <c r="DP138" s="154">
        <f t="shared" si="260"/>
        <v>-6.1509284586523521E-10</v>
      </c>
      <c r="DQ138" s="154">
        <f t="shared" si="261"/>
        <v>-6.1509284586523521E-10</v>
      </c>
      <c r="DR138" s="154">
        <f t="shared" si="262"/>
        <v>-6.1509284586523521E-10</v>
      </c>
      <c r="DS138" s="154">
        <f t="shared" si="263"/>
        <v>-6.1509284586523521E-10</v>
      </c>
      <c r="DT138" s="154">
        <f t="shared" si="264"/>
        <v>-6.1509284586523521E-10</v>
      </c>
      <c r="DU138" s="154">
        <f t="shared" si="265"/>
        <v>-6.1509284586523521E-10</v>
      </c>
      <c r="DW138" s="155">
        <f t="shared" ref="DW138:DW201" si="333">$BI138*COS(DW$2*$Q138)-$BI138*COS(DW$2*$P138)</f>
        <v>-9.2756847880515386E-2</v>
      </c>
      <c r="DX138" s="155">
        <f t="shared" ref="DX138:DX201" si="334">$BI138*SIN(DW$2*$Q138)-$BI138*SIN(DW$2*$P138)</f>
        <v>-1.9716076656831623E-2</v>
      </c>
      <c r="DY138" s="155">
        <f t="shared" ref="DY138:DY201" si="335">$BI138*COS(DY$1*$Q138)-$BI138*COS(DY$1*$P138)</f>
        <v>4.1570337388157977E-2</v>
      </c>
      <c r="DZ138" s="155">
        <f t="shared" ref="DZ138:DZ201" si="336">$BI138*SIN(DY$1*$Q138)-$BI138*SIN(DY$1*$P138)</f>
        <v>8.5231822442687732E-2</v>
      </c>
      <c r="EA138" s="156">
        <f t="shared" ref="EA138:EA201" si="337">$BI138*COS(EA$1*$Q138)-$BI138*COS(EA$1*$P138)</f>
        <v>-9.2756847880515386E-2</v>
      </c>
      <c r="EB138" s="156">
        <f t="shared" ref="EB138:EB201" si="338">$BI138*SIN(EA$1*$Q138)-$BI138*SIN(EA$1*$P138)</f>
        <v>-1.9716076656831623E-2</v>
      </c>
      <c r="EC138" s="156">
        <f t="shared" ref="EC138:EC201" si="339">$BI138*COS(EC$1*$Q138)-$BI138*COS(EC$1*$P138)</f>
        <v>7.2643298237193524E-2</v>
      </c>
      <c r="ED138" s="156">
        <f t="shared" ref="ED138:ED201" si="340">$BI138*SIN(EC$1*$Q138)-$BI138*SIN(EC$1*$P138)</f>
        <v>-6.0954964758330302E-2</v>
      </c>
      <c r="EE138" s="156">
        <f t="shared" ref="EE138:EE201" si="341">$BI138*COS(EE$1*$Q138)-$BI138*COS(EE$1*$P138)</f>
        <v>3.309487550050672E-3</v>
      </c>
      <c r="EF138" s="156">
        <f t="shared" ref="EF138:EF201" si="342">$BI138*SIN(EE$1*$Q138)-$BI138*SIN(EE$1*$P138)</f>
        <v>9.4771323719905876E-2</v>
      </c>
      <c r="EG138" s="156">
        <f t="shared" ref="EG138:EG201" si="343">$BI138*COS(EG$1*$Q138)-$BI138*COS(EG$1*$P138)</f>
        <v>-7.6718346212465788E-2</v>
      </c>
      <c r="EH138" s="156">
        <f t="shared" ref="EH138:EH201" si="344">$BI138*SIN(EG$1*$Q138)-$BI138*SIN(EG$1*$P138)</f>
        <v>-5.5739141201595205E-2</v>
      </c>
      <c r="EI138" s="156">
        <f t="shared" ref="EI138:EI201" si="345">$BI138*COS(EI$1*$Q138)-$BI138*COS(EI$1*$P138)</f>
        <v>9.1155572877371888E-2</v>
      </c>
      <c r="EJ138" s="156">
        <f t="shared" ref="EJ138:EJ201" si="346">$BI138*SIN(EI$1*$Q138)-$BI138*SIN(EI$1*$P138)</f>
        <v>-2.6138439908787149E-2</v>
      </c>
      <c r="EK138" s="156">
        <f t="shared" ref="EK138:EK201" si="347">$BI138*COS(EK$1*$Q138)-$BI138*COS(EK$1*$P138)</f>
        <v>-3.5523602751210845E-2</v>
      </c>
      <c r="EL138" s="156">
        <f t="shared" ref="EL138:EL201" si="348">$BI138*SIN(EK$1*$Q138)-$BI138*SIN(EK$1*$P138)</f>
        <v>8.7924002155505276E-2</v>
      </c>
      <c r="EM138" s="156">
        <f t="shared" ref="EM138:EM201" si="349">$BI138*COS(EM$1*$Q138)-$BI138*COS(EM$1*$P138)</f>
        <v>-4.741454551998564E-2</v>
      </c>
      <c r="EN138" s="156">
        <f t="shared" ref="EN138:EN201" si="350">$BI138*SIN(EM$1*$Q138)-$BI138*SIN(EM$1*$P138)</f>
        <v>-8.2124401858402238E-2</v>
      </c>
      <c r="EO138" s="156">
        <f t="shared" ref="EO138:EO201" si="351">$BI138*COS(EO$1*$Q138)-$BI138*COS(EO$1*$P138)</f>
        <v>9.3906220844670776E-2</v>
      </c>
      <c r="EP138" s="156">
        <f t="shared" ref="EP138:EP201" si="352">$BI138*SIN(EO$1*$Q138)-$BI138*SIN(EO$1*$P138)</f>
        <v>1.3197658661257019E-2</v>
      </c>
      <c r="EQ138" s="156">
        <f t="shared" ref="EQ138:EQ201" si="353">$BI138*COS(EQ$1*$Q138)-$BI138*COS(EQ$1*$P138)</f>
        <v>-6.8214339414988612E-2</v>
      </c>
      <c r="ER138" s="156">
        <f t="shared" ref="ER138:ER201" si="354">$BI138*SIN(EQ$1*$Q138)-$BI138*SIN(EQ$1*$P138)</f>
        <v>6.5873821853934228E-2</v>
      </c>
      <c r="ES138" s="156">
        <f t="shared" ref="ES138:ES201" si="355">$BI138*COS(ES$1*$Q138)-$BI138*COS(ES$1*$P138)</f>
        <v>8.0419630116691926E-2</v>
      </c>
      <c r="ET138" s="156">
        <f t="shared" ref="ET138:ET201" si="356">$BI138*SIN(ES$1*$Q138)-$BI138*SIN(ES$1*$P138)</f>
        <v>5.025176215180506E-2</v>
      </c>
      <c r="EU138" s="156">
        <f t="shared" ref="EU138:EU201" si="357">$BI138*COS(EU$1*$Q138)-$BI138*COS(EU$1*$P138)</f>
        <v>-8.9110197086095883E-2</v>
      </c>
      <c r="EV138" s="156">
        <f t="shared" ref="EV138:EV201" si="358">$BI138*SIN(EU$1*$Q138)-$BI138*SIN(EU$1*$P138)</f>
        <v>3.2433459308934057E-2</v>
      </c>
      <c r="EW138" s="156">
        <f t="shared" ref="EW138:EW201" si="359">$BI138*COS(EW$1*$Q138)-$BI138*COS(EW$1*$P138)</f>
        <v>2.9303800692480016E-2</v>
      </c>
      <c r="EX138" s="156">
        <f t="shared" ref="EX138:EX201" si="360">$BI138*SIN(EW$1*$Q138)-$BI138*SIN(EW$1*$P138)</f>
        <v>-9.0187824967910946E-2</v>
      </c>
      <c r="EY138" s="156">
        <f t="shared" ref="EY138:EY201" si="361">$BI138*COS(EY$1*$Q138)-$BI138*COS(EY$1*$P138)</f>
        <v>5.3027754752133366E-2</v>
      </c>
      <c r="EZ138" s="156">
        <f t="shared" ref="EZ138:EZ201" si="362">$BI138*SIN(EY$1*$Q138)-$BI138*SIN(EY$1*$P138)</f>
        <v>7.8616879443378626E-2</v>
      </c>
    </row>
    <row r="139" spans="15:156" ht="20.100000000000001" customHeight="1" x14ac:dyDescent="0.2">
      <c r="O139" s="158">
        <v>129</v>
      </c>
      <c r="P139" s="158">
        <f t="shared" ref="P139:P202" si="363">-(360-O139)*PI()/360</f>
        <v>-2.0158552860534509</v>
      </c>
      <c r="Q139" s="147">
        <f t="shared" ref="Q139:Q202" si="364">O139*PI()/360</f>
        <v>1.1257373675363425</v>
      </c>
      <c r="R139" s="147">
        <f t="shared" si="268"/>
        <v>293.58312057496835</v>
      </c>
      <c r="S139" s="147">
        <f t="shared" si="269"/>
        <v>255.28967006518985</v>
      </c>
      <c r="T139" s="147">
        <f t="shared" si="270"/>
        <v>319.11208758148729</v>
      </c>
      <c r="U139" s="147">
        <f t="shared" si="271"/>
        <v>1</v>
      </c>
      <c r="V139" s="147">
        <f t="shared" si="272"/>
        <v>1</v>
      </c>
      <c r="W139" s="147">
        <f t="shared" si="273"/>
        <v>4.9049141421340224E-2</v>
      </c>
      <c r="X139" s="147">
        <f t="shared" si="274"/>
        <v>5.6406512634541259E-2</v>
      </c>
      <c r="Y139" s="147">
        <f t="shared" si="275"/>
        <v>4.5125210107633013E-2</v>
      </c>
      <c r="Z139" s="147">
        <f t="shared" si="276"/>
        <v>14.08675303860362</v>
      </c>
      <c r="AA139" s="147">
        <f t="shared" si="277"/>
        <v>14.08675303860362</v>
      </c>
      <c r="AB139" s="147">
        <f t="shared" si="278"/>
        <v>13.906617001711032</v>
      </c>
      <c r="AC139" s="147">
        <f t="shared" si="279"/>
        <v>13.217406042944518</v>
      </c>
      <c r="AD139" s="147">
        <f t="shared" si="280"/>
        <v>192.53350277178555</v>
      </c>
      <c r="AE139" s="147">
        <f t="shared" si="281"/>
        <v>251.74299692262187</v>
      </c>
      <c r="AF139" s="147">
        <f t="shared" si="282"/>
        <v>3.4360282783230192</v>
      </c>
      <c r="AG139" s="147">
        <f t="shared" si="283"/>
        <v>3.9221188380536978</v>
      </c>
      <c r="AH139" s="147">
        <f t="shared" si="284"/>
        <v>2.9821911238288479</v>
      </c>
      <c r="AI139" s="147">
        <f t="shared" si="285"/>
        <v>17.52278131692664</v>
      </c>
      <c r="AJ139" s="147">
        <f t="shared" si="286"/>
        <v>18.32278131692664</v>
      </c>
      <c r="AK139" s="147">
        <f t="shared" si="287"/>
        <v>18.62873583976473</v>
      </c>
      <c r="AL139" s="147">
        <f t="shared" si="288"/>
        <v>16.999597166773366</v>
      </c>
      <c r="AM139" s="147">
        <f t="shared" ref="AM139:AM202" si="365">1000/AJ139</f>
        <v>54.576867054359099</v>
      </c>
      <c r="AN139" s="147">
        <f t="shared" si="266"/>
        <v>53.680507824122401</v>
      </c>
      <c r="AO139" s="147">
        <f t="shared" si="267"/>
        <v>58.824923331392476</v>
      </c>
      <c r="AP139" s="147">
        <f t="shared" si="289"/>
        <v>7.7554555729319281</v>
      </c>
      <c r="AQ139" s="147">
        <f t="shared" si="290"/>
        <v>0.40156209756849459</v>
      </c>
      <c r="AR139" s="147">
        <f t="shared" si="291"/>
        <v>0.39858311119362405</v>
      </c>
      <c r="AS139" s="147">
        <f t="shared" si="292"/>
        <v>0.37882936028640496</v>
      </c>
      <c r="AT139" s="147">
        <f t="shared" si="293"/>
        <v>5.2956165509596309E-2</v>
      </c>
      <c r="AU139" s="147">
        <f t="shared" si="294"/>
        <v>0.15352766142655125</v>
      </c>
      <c r="AV139" s="147">
        <f t="shared" si="295"/>
        <v>0.14877398841650794</v>
      </c>
      <c r="AW139" s="147">
        <f t="shared" si="296"/>
        <v>0.14727235640337086</v>
      </c>
      <c r="AX139" s="147">
        <f t="shared" ref="AX139:AX202" si="366">1/2*AQ139*Lm*AQ139/R139*1/AJ139*1000</f>
        <v>3.7651999957926993E-2</v>
      </c>
      <c r="AY139" s="147">
        <f t="shared" ref="AY139:AY202" si="367">1/2*AR139*Lm*AR139/S139*1/AK139*1000</f>
        <v>4.1959109367088111E-2</v>
      </c>
      <c r="AZ139" s="147">
        <f t="shared" ref="AZ139:AZ202" si="368">1/2*AS139*Lm*AS139/T139*1/AL139*1000</f>
        <v>3.3228480198931383E-2</v>
      </c>
      <c r="BA139" s="147">
        <f t="shared" ref="BA139:BA202" si="369">SQRT(AG139/AK139/3)*AR139</f>
        <v>0.10559101083724731</v>
      </c>
      <c r="BB139" s="147">
        <f t="shared" ref="BB139:BB202" si="370">SQRT(AB139/AK139/3)*AR139</f>
        <v>0.1988278975757323</v>
      </c>
      <c r="BC139" s="147">
        <f t="shared" si="297"/>
        <v>9.6783146578889433E-3</v>
      </c>
      <c r="BD139" s="147">
        <f t="shared" si="298"/>
        <v>8.4159257894686462E-3</v>
      </c>
      <c r="BE139" s="147">
        <f t="shared" si="299"/>
        <v>1.051990723683581E-2</v>
      </c>
      <c r="BF139" s="147">
        <f t="shared" si="300"/>
        <v>0</v>
      </c>
      <c r="BG139" s="147">
        <f t="shared" si="301"/>
        <v>0</v>
      </c>
      <c r="BH139" s="147">
        <f t="shared" si="302"/>
        <v>0</v>
      </c>
      <c r="BI139" s="147">
        <f t="shared" ref="BI139:BI202" si="371">IF((AX139+BC139)&gt;0,AX139+BC139+BF139,BF139)</f>
        <v>4.7330314615815938E-2</v>
      </c>
      <c r="BJ139" s="147">
        <f t="shared" ref="BJ139:BJ202" si="372">IF((AY139+BD139)&gt;0,AY139+BD139+BG139,BG139)</f>
        <v>5.0375035156556759E-2</v>
      </c>
      <c r="BK139" s="147">
        <f t="shared" ref="BK139:BK202" si="373">IF((AZ139+BE139)&gt;0,AZ139+BE139+BH139,BH139)</f>
        <v>4.3748387435767193E-2</v>
      </c>
      <c r="BL139" s="147">
        <f t="shared" si="303"/>
        <v>13.895381462706277</v>
      </c>
      <c r="BM139" s="147">
        <f t="shared" si="304"/>
        <v>12.860226104639715</v>
      </c>
      <c r="BN139" s="147">
        <f t="shared" si="305"/>
        <v>13.960639242951379</v>
      </c>
      <c r="BO139" s="150">
        <f t="shared" ref="BO139:BQ202" si="374">BI139^2</f>
        <v>2.24015868163212E-3</v>
      </c>
      <c r="BP139" s="150">
        <f t="shared" si="374"/>
        <v>2.5376441670243296E-3</v>
      </c>
      <c r="BQ139" s="150">
        <f t="shared" si="374"/>
        <v>1.9139214032299929E-3</v>
      </c>
      <c r="BR139" s="147" t="e">
        <f t="shared" si="306"/>
        <v>#NUM!</v>
      </c>
      <c r="BS139" s="147">
        <f t="shared" si="307"/>
        <v>235.76320632905598</v>
      </c>
      <c r="BT139" s="147">
        <f t="shared" si="308"/>
        <v>0.52590645148594672</v>
      </c>
      <c r="BU139" s="147">
        <f t="shared" si="309"/>
        <v>0.52590645148594672</v>
      </c>
      <c r="BV139" s="147">
        <f t="shared" si="310"/>
        <v>0.17530215049531558</v>
      </c>
      <c r="BW139" s="147">
        <f t="shared" si="311"/>
        <v>18.348945035935522</v>
      </c>
      <c r="CA139" s="150">
        <f t="shared" si="312"/>
        <v>0.2018962028809804</v>
      </c>
      <c r="CB139" s="150">
        <f t="shared" ref="CB139:CB202" si="375">IF((180-Deg_triacmax)/180*PI()&gt;$Q139,0,1/2*BU139*Lm*BU139*1/Vout*1000*1/(Lm*BU139*1/Vout*1000+Lm*BU139*1/(Vintyp*SQRT(2)*SIN($Q139))*1000+Tdrr+Ton_delay+Tdrr*Vout*1/(Vintyp*SQRT(2)*SIN($Q139)))+(-1/2*Idrr*Tdrr*10^-6-Idrr*Ton_delay*10^-6-1/2*Idrr*Tdrr*Vout*1/(Vintyp*SQRT(2)*SIN($Q139))*10^-6)*1/(Lm*BU139*1/Vout*1000+Lm*BU139*1/(Vintyp*SQRT(2)*SIN($Q139))*1000+Tdrr+Ton_delay+Tdrr*Vout*1/(Vintyp*SQRT(2)*SIN($Q139))))</f>
        <v>0.2018962028809804</v>
      </c>
      <c r="CC139" s="150">
        <f t="shared" ref="CC139:CC202" si="376">IF((180-Deg_triacmin)/180*PI()&gt;$Q139,0,1/2*BV139*Lm*BV139*1/Vout*1000*1/(Lm*BV139*1/Vout*1000+Lm*BV139*1/(Vintyp*SQRT(2)*SIN($Q139))*1000+Tdrr+Ton_delay+Tdrr*Vout*1/(Vintyp*SQRT(2)*SIN($Q139)))+(-1/2*Idrr*Tdrr*10^-6-Idrr*Ton_delay*10^-6-1/2*Idrr*Tdrr*Vout*1/(Vintyp*SQRT(2)*SIN($Q139))*10^-6)*1/(Lm*BV139*1/Vout*1000+Lm*BV139*1/(Vintyp*SQRT(2)*SIN($Q139))*1000+Tdrr+Ton_delay+Tdrr*Vout*1/(Vintyp*SQRT(2)*SIN($Q139))))</f>
        <v>0</v>
      </c>
      <c r="CD139" s="150">
        <f t="shared" ref="CD139:CD202" si="377">IF((180-Deg_Triac)/180*PI()&gt;$Q139,0,1/2*BT139*Lm*BT139*1/(Vintyp*SQRT(2)*SIN($Q139))*1000*1/(Lm*BT139*1/Vout*1000+Lm*BT139*1/(Vintyp*SQRT(2)*SIN($Q139))*1000+Tdrr+Ton_delay+Tdrr*Vout*1/(Vintyp*SQRT(2)*SIN($Q139))))</f>
        <v>4.9514177092089856E-2</v>
      </c>
      <c r="CE139" s="150">
        <f t="shared" si="313"/>
        <v>5.9192491749978801E-2</v>
      </c>
      <c r="CI139" s="152">
        <f t="shared" si="314"/>
        <v>0.52017417150520684</v>
      </c>
      <c r="CJ139" s="152">
        <f t="shared" si="315"/>
        <v>0.52017417150520684</v>
      </c>
      <c r="CK139" s="152">
        <f t="shared" si="316"/>
        <v>0.52017417150520684</v>
      </c>
      <c r="CL139" s="152">
        <f t="shared" si="317"/>
        <v>0.52017417150520684</v>
      </c>
      <c r="CM139" s="152">
        <f t="shared" si="318"/>
        <v>0.52017417150520684</v>
      </c>
      <c r="CN139" s="152">
        <f t="shared" si="319"/>
        <v>0.52017417150520684</v>
      </c>
      <c r="CO139" s="152">
        <f t="shared" si="320"/>
        <v>0.52017417150520684</v>
      </c>
      <c r="CP139" s="152">
        <f t="shared" si="321"/>
        <v>0.52017417150520684</v>
      </c>
      <c r="CQ139" s="152">
        <f t="shared" si="322"/>
        <v>0.48481254738614293</v>
      </c>
      <c r="CR139" s="152">
        <f t="shared" si="323"/>
        <v>0.41604638067227984</v>
      </c>
      <c r="CS139" s="152">
        <f t="shared" si="324"/>
        <v>0.34728021395841668</v>
      </c>
      <c r="CT139" s="152">
        <f t="shared" si="325"/>
        <v>0.27851404724455353</v>
      </c>
      <c r="CU139" s="152">
        <f t="shared" si="326"/>
        <v>0.20974788053069049</v>
      </c>
      <c r="CV139" s="152">
        <f t="shared" si="327"/>
        <v>0.16956987051457567</v>
      </c>
      <c r="CW139" s="152">
        <f t="shared" si="328"/>
        <v>0.16956987051457567</v>
      </c>
      <c r="CX139" s="152">
        <f t="shared" si="329"/>
        <v>0.16956987051457567</v>
      </c>
      <c r="CY139" s="152">
        <f t="shared" si="330"/>
        <v>0.16956987051457567</v>
      </c>
      <c r="CZ139" s="152">
        <f t="shared" si="331"/>
        <v>0.16956987051457567</v>
      </c>
      <c r="DA139" s="152">
        <f t="shared" si="332"/>
        <v>0.16956987051457567</v>
      </c>
      <c r="DC139" s="154">
        <f t="shared" ref="DC139:DC202" si="378">IF(DC$1/180*PI()&gt;$Q139,0,1/2*CI139*Lm*CI139*1/Vout*1000*1/(Lm*CI139*1/Vout*1000+Lm*CI139*1/(Vintyp*SQRT(2)*SIN($Q139))*1000+Tdrr+Ton_delay+Tdrr*Vout*1/(Vintyp*SQRT(2)*SIN($Q139))))+(-1/2*Idrr*Tdrr*10^-6-Idrr*Ton_delay*10^-6-1/2*Idrr*Tdrr*1/(Vintyp*SQRT(2)*SIN($Q139))*10^-6)*1/(Lm*CI139*1/Vout*1000+Lm*CI139*1/(Vintyp*SQRT(2)*SIN($Q139))*1000+Tdrr+Ton_delay+Tdrr*Vout*1/(Vintyp*SQRT(2)*SIN($Q139)))</f>
        <v>0.19959901854171291</v>
      </c>
      <c r="DD139" s="154">
        <f t="shared" ref="DD139:DD202" si="379">IF(DD$1/180*PI()&gt;$Q139,0,1/2*CJ139*Lm*CJ139*1/Vout*1000*1/(Lm*CJ139*1/Vout*1000+Lm*CJ139*1/(Vintyp*SQRT(2)*SIN($Q139))*1000+Tdrr+Ton_delay+Tdrr*Vout*1/(Vintyp*SQRT(2)*SIN($Q139))))+(-1/2*Idrr*Tdrr*10^-6-Idrr*Ton_delay*10^-6-1/2*Idrr*Tdrr*1/(Vintyp*SQRT(2)*SIN($Q139))*10^-6)*1/(Lm*CJ139*1/Vout*1000+Lm*CJ139*1/(Vintyp*SQRT(2)*SIN($Q139))*1000+Tdrr+Ton_delay+Tdrr*Vout*1/(Vintyp*SQRT(2)*SIN($Q139)))</f>
        <v>0.19959901854171291</v>
      </c>
      <c r="DE139" s="154">
        <f t="shared" ref="DE139:DE202" si="380">IF(DE$1/180*PI()&gt;$Q139,0,1/2*CK139*Lm*CK139*1/Vout*1000*1/(Lm*CK139*1/Vout*1000+Lm*CK139*1/(Vintyp*SQRT(2)*SIN($Q139))*1000+Tdrr+Ton_delay+Tdrr*Vout*1/(Vintyp*SQRT(2)*SIN($Q139))))+(-1/2*Idrr*Tdrr*10^-6-Idrr*Ton_delay*10^-6-1/2*Idrr*Tdrr*1/(Vintyp*SQRT(2)*SIN($Q139))*10^-6)*1/(Lm*CK139*1/Vout*1000+Lm*CK139*1/(Vintyp*SQRT(2)*SIN($Q139))*1000+Tdrr+Ton_delay+Tdrr*Vout*1/(Vintyp*SQRT(2)*SIN($Q139)))</f>
        <v>0.19959901854171291</v>
      </c>
      <c r="DF139" s="154">
        <f t="shared" ref="DF139:DF202" si="381">IF(DF$1/180*PI()&gt;$Q139,0,1/2*CL139*Lm*CL139*1/Vout*1000*1/(Lm*CL139*1/Vout*1000+Lm*CL139*1/(Vintyp*SQRT(2)*SIN($Q139))*1000+Tdrr+Ton_delay+Tdrr*Vout*1/(Vintyp*SQRT(2)*SIN($Q139))))+(-1/2*Idrr*Tdrr*10^-6-Idrr*Ton_delay*10^-6-1/2*Idrr*Tdrr*1/(Vintyp*SQRT(2)*SIN($Q139))*10^-6)*1/(Lm*CL139*1/Vout*1000+Lm*CL139*1/(Vintyp*SQRT(2)*SIN($Q139))*1000+Tdrr+Ton_delay+Tdrr*Vout*1/(Vintyp*SQRT(2)*SIN($Q139)))</f>
        <v>0.19959901854171291</v>
      </c>
      <c r="DG139" s="154">
        <f t="shared" ref="DG139:DG202" si="382">IF(DG$1/180*PI()&gt;$Q139,0,1/2*CM139*Lm*CM139*1/Vout*1000*1/(Lm*CM139*1/Vout*1000+Lm*CM139*1/(Vintyp*SQRT(2)*SIN($Q139))*1000+Tdrr+Ton_delay+Tdrr*Vout*1/(Vintyp*SQRT(2)*SIN($Q139))))+(-1/2*Idrr*Tdrr*10^-6-Idrr*Ton_delay*10^-6-1/2*Idrr*Tdrr*1/(Vintyp*SQRT(2)*SIN($Q139))*10^-6)*1/(Lm*CM139*1/Vout*1000+Lm*CM139*1/(Vintyp*SQRT(2)*SIN($Q139))*1000+Tdrr+Ton_delay+Tdrr*Vout*1/(Vintyp*SQRT(2)*SIN($Q139)))</f>
        <v>0.19959901854171291</v>
      </c>
      <c r="DH139" s="154">
        <f t="shared" ref="DH139:DH202" si="383">IF(DH$1/180*PI()&gt;$Q139,0,1/2*CN139*Lm*CN139*1/Vout*1000*1/(Lm*CN139*1/Vout*1000+Lm*CN139*1/(Vintyp*SQRT(2)*SIN($Q139))*1000+Tdrr+Ton_delay+Tdrr*Vout*1/(Vintyp*SQRT(2)*SIN($Q139))))+(-1/2*Idrr*Tdrr*10^-6-Idrr*Ton_delay*10^-6-1/2*Idrr*Tdrr*1/(Vintyp*SQRT(2)*SIN($Q139))*10^-6)*1/(Lm*CN139*1/Vout*1000+Lm*CN139*1/(Vintyp*SQRT(2)*SIN($Q139))*1000+Tdrr+Ton_delay+Tdrr*Vout*1/(Vintyp*SQRT(2)*SIN($Q139)))</f>
        <v>0.19959901854171291</v>
      </c>
      <c r="DI139" s="154">
        <f t="shared" ref="DI139:DI202" si="384">IF(DI$1/180*PI()&gt;$Q139,0,1/2*CO139*Lm*CO139*1/Vout*1000*1/(Lm*CO139*1/Vout*1000+Lm*CO139*1/(Vintyp*SQRT(2)*SIN($Q139))*1000+Tdrr+Ton_delay+Tdrr*Vout*1/(Vintyp*SQRT(2)*SIN($Q139))))+(-1/2*Idrr*Tdrr*10^-6-Idrr*Ton_delay*10^-6-1/2*Idrr*Tdrr*1/(Vintyp*SQRT(2)*SIN($Q139))*10^-6)*1/(Lm*CO139*1/Vout*1000+Lm*CO139*1/(Vintyp*SQRT(2)*SIN($Q139))*1000+Tdrr+Ton_delay+Tdrr*Vout*1/(Vintyp*SQRT(2)*SIN($Q139)))</f>
        <v>0.19959901854171291</v>
      </c>
      <c r="DJ139" s="154">
        <f t="shared" ref="DJ139:DJ202" si="385">IF(DJ$1/180*PI()&gt;$Q139,0,1/2*CP139*Lm*CP139*1/Vout*1000*1/(Lm*CP139*1/Vout*1000+Lm*CP139*1/(Vintyp*SQRT(2)*SIN($Q139))*1000+Tdrr+Ton_delay+Tdrr*Vout*1/(Vintyp*SQRT(2)*SIN($Q139))))+(-1/2*Idrr*Tdrr*10^-6-Idrr*Ton_delay*10^-6-1/2*Idrr*Tdrr*1/(Vintyp*SQRT(2)*SIN($Q139))*10^-6)*1/(Lm*CP139*1/Vout*1000+Lm*CP139*1/(Vintyp*SQRT(2)*SIN($Q139))*1000+Tdrr+Ton_delay+Tdrr*Vout*1/(Vintyp*SQRT(2)*SIN($Q139)))</f>
        <v>-2.182340268673336E-10</v>
      </c>
      <c r="DK139" s="154">
        <f t="shared" ref="DK139:DK202" si="386">IF(DK$1/180*PI()&gt;$Q139,0,1/2*CQ139*Lm*CQ139*1/Vout*1000*1/(Lm*CQ139*1/Vout*1000+Lm*CQ139*1/(Vintyp*SQRT(2)*SIN($Q139))*1000+Tdrr+Ton_delay+Tdrr*Vout*1/(Vintyp*SQRT(2)*SIN($Q139))))+(-1/2*Idrr*Tdrr*10^-6-Idrr*Ton_delay*10^-6-1/2*Idrr*Tdrr*1/(Vintyp*SQRT(2)*SIN($Q139))*10^-6)*1/(Lm*CQ139*1/Vout*1000+Lm*CQ139*1/(Vintyp*SQRT(2)*SIN($Q139))*1000+Tdrr+Ton_delay+Tdrr*Vout*1/(Vintyp*SQRT(2)*SIN($Q139)))</f>
        <v>-2.3339658889520573E-10</v>
      </c>
      <c r="DL139" s="154">
        <f t="shared" ref="DL139:DL202" si="387">IF(DL$1/180*PI()&gt;$Q139,0,1/2*CR139*Lm*CR139*1/Vout*1000*1/(Lm*CR139*1/Vout*1000+Lm*CR139*1/(Vintyp*SQRT(2)*SIN($Q139))*1000+Tdrr+Ton_delay+Tdrr*Vout*1/(Vintyp*SQRT(2)*SIN($Q139))))+(-1/2*Idrr*Tdrr*10^-6-Idrr*Ton_delay*10^-6-1/2*Idrr*Tdrr*1/(Vintyp*SQRT(2)*SIN($Q139))*10^-6)*1/(Lm*CR139*1/Vout*1000+Lm*CR139*1/(Vintyp*SQRT(2)*SIN($Q139))*1000+Tdrr+Ton_delay+Tdrr*Vout*1/(Vintyp*SQRT(2)*SIN($Q139)))</f>
        <v>-2.6985747207675577E-10</v>
      </c>
      <c r="DM139" s="154">
        <f t="shared" ref="DM139:DM202" si="388">IF(DM$1/180*PI()&gt;$Q139,0,1/2*CS139*Lm*CS139*1/Vout*1000*1/(Lm*CS139*1/Vout*1000+Lm*CS139*1/(Vintyp*SQRT(2)*SIN($Q139))*1000+Tdrr+Ton_delay+Tdrr*Vout*1/(Vintyp*SQRT(2)*SIN($Q139))))+(-1/2*Idrr*Tdrr*10^-6-Idrr*Ton_delay*10^-6-1/2*Idrr*Tdrr*1/(Vintyp*SQRT(2)*SIN($Q139))*10^-6)*1/(Lm*CS139*1/Vout*1000+Lm*CS139*1/(Vintyp*SQRT(2)*SIN($Q139))*1000+Tdrr+Ton_delay+Tdrr*Vout*1/(Vintyp*SQRT(2)*SIN($Q139)))</f>
        <v>-3.1981916759257661E-10</v>
      </c>
      <c r="DN139" s="154">
        <f t="shared" ref="DN139:DN202" si="389">IF(DN$1/180*PI()&gt;$Q139,0,1/2*CT139*Lm*CT139*1/Vout*1000*1/(Lm*CT139*1/Vout*1000+Lm*CT139*1/(Vintyp*SQRT(2)*SIN($Q139))*1000+Tdrr+Ton_delay+Tdrr*Vout*1/(Vintyp*SQRT(2)*SIN($Q139))))+(-1/2*Idrr*Tdrr*10^-6-Idrr*Ton_delay*10^-6-1/2*Idrr*Tdrr*1/(Vintyp*SQRT(2)*SIN($Q139))*10^-6)*1/(Lm*CT139*1/Vout*1000+Lm*CT139*1/(Vintyp*SQRT(2)*SIN($Q139))*1000+Tdrr+Ton_delay+Tdrr*Vout*1/(Vintyp*SQRT(2)*SIN($Q139)))</f>
        <v>-3.9248408240487067E-10</v>
      </c>
      <c r="DO139" s="154">
        <f t="shared" ref="DO139:DO202" si="390">IF(DO$1/180*PI()&gt;$Q139,0,1/2*CU139*Lm*CU139*1/Vout*1000*1/(Lm*CU139*1/Vout*1000+Lm*CU139*1/(Vintyp*SQRT(2)*SIN($Q139))*1000+Tdrr+Ton_delay+Tdrr*Vout*1/(Vintyp*SQRT(2)*SIN($Q139))))+(-1/2*Idrr*Tdrr*10^-6-Idrr*Ton_delay*10^-6-1/2*Idrr*Tdrr*1/(Vintyp*SQRT(2)*SIN($Q139))*10^-6)*1/(Lm*CU139*1/Vout*1000+Lm*CU139*1/(Vintyp*SQRT(2)*SIN($Q139))*1000+Tdrr+Ton_delay+Tdrr*Vout*1/(Vintyp*SQRT(2)*SIN($Q139)))</f>
        <v>-5.0787688706959595E-10</v>
      </c>
      <c r="DP139" s="154">
        <f t="shared" ref="DP139:DP202" si="391">IF(DP$1/180*PI()&gt;$Q139,0,1/2*CV139*Lm*CV139*1/Vout*1000*1/(Lm*CV139*1/Vout*1000+Lm*CV139*1/(Vintyp*SQRT(2)*SIN($Q139))*1000+Tdrr+Ton_delay+Tdrr*Vout*1/(Vintyp*SQRT(2)*SIN($Q139))))+(-1/2*Idrr*Tdrr*10^-6-Idrr*Ton_delay*10^-6-1/2*Idrr*Tdrr*1/(Vintyp*SQRT(2)*SIN($Q139))*10^-6)*1/(Lm*CV139*1/Vout*1000+Lm*CV139*1/(Vintyp*SQRT(2)*SIN($Q139))*1000+Tdrr+Ton_delay+Tdrr*Vout*1/(Vintyp*SQRT(2)*SIN($Q139)))</f>
        <v>-6.132142747759628E-10</v>
      </c>
      <c r="DQ139" s="154">
        <f t="shared" ref="DQ139:DQ202" si="392">IF(DQ$1/180*PI()&gt;$Q139,0,1/2*CW139*Lm*CW139*1/Vout*1000*1/(Lm*CW139*1/Vout*1000+Lm*CW139*1/(Vintyp*SQRT(2)*SIN($Q139))*1000+Tdrr+Ton_delay+Tdrr*Vout*1/(Vintyp*SQRT(2)*SIN($Q139))))+(-1/2*Idrr*Tdrr*10^-6-Idrr*Ton_delay*10^-6-1/2*Idrr*Tdrr*1/(Vintyp*SQRT(2)*SIN($Q139))*10^-6)*1/(Lm*CW139*1/Vout*1000+Lm*CW139*1/(Vintyp*SQRT(2)*SIN($Q139))*1000+Tdrr+Ton_delay+Tdrr*Vout*1/(Vintyp*SQRT(2)*SIN($Q139)))</f>
        <v>-6.132142747759628E-10</v>
      </c>
      <c r="DR139" s="154">
        <f t="shared" ref="DR139:DR202" si="393">IF(DR$1/180*PI()&gt;$Q139,0,1/2*CX139*Lm*CX139*1/Vout*1000*1/(Lm*CX139*1/Vout*1000+Lm*CX139*1/(Vintyp*SQRT(2)*SIN($Q139))*1000+Tdrr+Ton_delay+Tdrr*Vout*1/(Vintyp*SQRT(2)*SIN($Q139))))+(-1/2*Idrr*Tdrr*10^-6-Idrr*Ton_delay*10^-6-1/2*Idrr*Tdrr*1/(Vintyp*SQRT(2)*SIN($Q139))*10^-6)*1/(Lm*CX139*1/Vout*1000+Lm*CX139*1/(Vintyp*SQRT(2)*SIN($Q139))*1000+Tdrr+Ton_delay+Tdrr*Vout*1/(Vintyp*SQRT(2)*SIN($Q139)))</f>
        <v>-6.132142747759628E-10</v>
      </c>
      <c r="DS139" s="154">
        <f t="shared" ref="DS139:DS202" si="394">IF(DS$1/180*PI()&gt;$Q139,0,1/2*CY139*Lm*CY139*1/Vout*1000*1/(Lm*CY139*1/Vout*1000+Lm*CY139*1/(Vintyp*SQRT(2)*SIN($Q139))*1000+Tdrr+Ton_delay+Tdrr*Vout*1/(Vintyp*SQRT(2)*SIN($Q139))))+(-1/2*Idrr*Tdrr*10^-6-Idrr*Ton_delay*10^-6-1/2*Idrr*Tdrr*1/(Vintyp*SQRT(2)*SIN($Q139))*10^-6)*1/(Lm*CY139*1/Vout*1000+Lm*CY139*1/(Vintyp*SQRT(2)*SIN($Q139))*1000+Tdrr+Ton_delay+Tdrr*Vout*1/(Vintyp*SQRT(2)*SIN($Q139)))</f>
        <v>-6.132142747759628E-10</v>
      </c>
      <c r="DT139" s="154">
        <f t="shared" ref="DT139:DT202" si="395">IF(DT$1/180*PI()&gt;$Q139,0,1/2*CZ139*Lm*CZ139*1/Vout*1000*1/(Lm*CZ139*1/Vout*1000+Lm*CZ139*1/(Vintyp*SQRT(2)*SIN($Q139))*1000+Tdrr+Ton_delay+Tdrr*Vout*1/(Vintyp*SQRT(2)*SIN($Q139))))+(-1/2*Idrr*Tdrr*10^-6-Idrr*Ton_delay*10^-6-1/2*Idrr*Tdrr*1/(Vintyp*SQRT(2)*SIN($Q139))*10^-6)*1/(Lm*CZ139*1/Vout*1000+Lm*CZ139*1/(Vintyp*SQRT(2)*SIN($Q139))*1000+Tdrr+Ton_delay+Tdrr*Vout*1/(Vintyp*SQRT(2)*SIN($Q139)))</f>
        <v>-6.132142747759628E-10</v>
      </c>
      <c r="DU139" s="154">
        <f t="shared" ref="DU139:DU202" si="396">IF(DU$1/180*PI()&gt;$Q139,0,1/2*DA139*Lm*DA139*1/Vout*1000*1/(Lm*DA139*1/Vout*1000+Lm*DA139*1/(Vintyp*SQRT(2)*SIN($Q139))*1000+Tdrr+Ton_delay+Tdrr*Vout*1/(Vintyp*SQRT(2)*SIN($Q139))))+(-1/2*Idrr*Tdrr*10^-6-Idrr*Ton_delay*10^-6-1/2*Idrr*Tdrr*1/(Vintyp*SQRT(2)*SIN($Q139))*10^-6)*1/(Lm*DA139*1/Vout*1000+Lm*DA139*1/(Vintyp*SQRT(2)*SIN($Q139))*1000+Tdrr+Ton_delay+Tdrr*Vout*1/(Vintyp*SQRT(2)*SIN($Q139)))</f>
        <v>-6.132142747759628E-10</v>
      </c>
      <c r="DW139" s="155">
        <f t="shared" si="333"/>
        <v>-9.2045148510755875E-2</v>
      </c>
      <c r="DX139" s="155">
        <f t="shared" si="334"/>
        <v>-2.2098085033807224E-2</v>
      </c>
      <c r="DY139" s="155">
        <f t="shared" si="335"/>
        <v>4.075245131507322E-2</v>
      </c>
      <c r="DZ139" s="155">
        <f t="shared" si="336"/>
        <v>8.5439290951769178E-2</v>
      </c>
      <c r="EA139" s="156">
        <f t="shared" si="337"/>
        <v>-9.2045148510755875E-2</v>
      </c>
      <c r="EB139" s="156">
        <f t="shared" si="338"/>
        <v>-2.2098085033807224E-2</v>
      </c>
      <c r="EC139" s="156">
        <f t="shared" si="339"/>
        <v>7.5099326394985233E-2</v>
      </c>
      <c r="ED139" s="156">
        <f t="shared" si="340"/>
        <v>-5.7625739921912965E-2</v>
      </c>
      <c r="EE139" s="156">
        <f t="shared" si="341"/>
        <v>-2.4779263981870732E-3</v>
      </c>
      <c r="EF139" s="156">
        <f t="shared" si="342"/>
        <v>9.4628191398196157E-2</v>
      </c>
      <c r="EG139" s="156">
        <f t="shared" si="343"/>
        <v>-7.1980507175185671E-2</v>
      </c>
      <c r="EH139" s="156">
        <f t="shared" si="344"/>
        <v>-6.1477160908190311E-2</v>
      </c>
      <c r="EI139" s="156">
        <f t="shared" si="345"/>
        <v>9.3075528245093936E-2</v>
      </c>
      <c r="EJ139" s="156">
        <f t="shared" si="346"/>
        <v>-1.7250529511444013E-2</v>
      </c>
      <c r="EK139" s="156">
        <f t="shared" si="347"/>
        <v>-4.5168148489559801E-2</v>
      </c>
      <c r="EL139" s="156">
        <f t="shared" si="348"/>
        <v>8.3189380864107626E-2</v>
      </c>
      <c r="EM139" s="156">
        <f t="shared" si="349"/>
        <v>-3.6225054504200209E-2</v>
      </c>
      <c r="EN139" s="156">
        <f t="shared" si="350"/>
        <v>-8.7455017881744229E-2</v>
      </c>
      <c r="EO139" s="156">
        <f t="shared" si="351"/>
        <v>9.0762479422329706E-2</v>
      </c>
      <c r="EP139" s="156">
        <f t="shared" si="352"/>
        <v>2.6885071241111832E-2</v>
      </c>
      <c r="EQ139" s="156">
        <f t="shared" si="353"/>
        <v>-7.8012303581226378E-2</v>
      </c>
      <c r="ER139" s="156">
        <f t="shared" si="354"/>
        <v>5.3616370788025683E-2</v>
      </c>
      <c r="ES139" s="156">
        <f t="shared" si="355"/>
        <v>6.8664394388522731E-2</v>
      </c>
      <c r="ET139" s="156">
        <f t="shared" si="356"/>
        <v>6.5160077269643318E-2</v>
      </c>
      <c r="EU139" s="156">
        <f t="shared" si="357"/>
        <v>-9.385079442611291E-2</v>
      </c>
      <c r="EV139" s="156">
        <f t="shared" si="358"/>
        <v>1.2355691486759211E-2</v>
      </c>
      <c r="EW139" s="156">
        <f t="shared" si="359"/>
        <v>4.9460042908635968E-2</v>
      </c>
      <c r="EX139" s="156">
        <f t="shared" si="360"/>
        <v>-8.0711454465920568E-2</v>
      </c>
      <c r="EY139" s="156">
        <f t="shared" si="361"/>
        <v>3.1598367336903965E-2</v>
      </c>
      <c r="EZ139" s="156">
        <f t="shared" si="362"/>
        <v>8.923103668662917E-2</v>
      </c>
    </row>
    <row r="140" spans="15:156" ht="20.100000000000001" customHeight="1" x14ac:dyDescent="0.2">
      <c r="O140" s="158">
        <v>130</v>
      </c>
      <c r="P140" s="158">
        <f t="shared" si="363"/>
        <v>-2.0071286397934789</v>
      </c>
      <c r="Q140" s="147">
        <f t="shared" si="364"/>
        <v>1.1344640137963142</v>
      </c>
      <c r="R140" s="147">
        <f t="shared" si="268"/>
        <v>294.79393574566274</v>
      </c>
      <c r="S140" s="147">
        <f t="shared" si="269"/>
        <v>256.34255282231544</v>
      </c>
      <c r="T140" s="147">
        <f t="shared" si="270"/>
        <v>320.42819102789429</v>
      </c>
      <c r="U140" s="147">
        <f t="shared" si="271"/>
        <v>1</v>
      </c>
      <c r="V140" s="147">
        <f t="shared" si="272"/>
        <v>1</v>
      </c>
      <c r="W140" s="147">
        <f t="shared" si="273"/>
        <v>4.8847680545314152E-2</v>
      </c>
      <c r="X140" s="147">
        <f t="shared" si="274"/>
        <v>5.6174832627111274E-2</v>
      </c>
      <c r="Y140" s="147">
        <f t="shared" si="275"/>
        <v>4.493986610168902E-2</v>
      </c>
      <c r="Z140" s="147">
        <f t="shared" si="276"/>
        <v>14.161686145824302</v>
      </c>
      <c r="AA140" s="147">
        <f t="shared" si="277"/>
        <v>14.161686145824302</v>
      </c>
      <c r="AB140" s="147">
        <f t="shared" si="278"/>
        <v>13.98225053295813</v>
      </c>
      <c r="AC140" s="147">
        <f t="shared" si="279"/>
        <v>13.289291181712029</v>
      </c>
      <c r="AD140" s="147">
        <f t="shared" si="280"/>
        <v>193.75570029266612</v>
      </c>
      <c r="AE140" s="147">
        <f t="shared" si="281"/>
        <v>253.30367246350949</v>
      </c>
      <c r="AF140" s="147">
        <f t="shared" si="282"/>
        <v>3.4405260617522151</v>
      </c>
      <c r="AG140" s="147">
        <f t="shared" si="283"/>
        <v>3.9272529171963018</v>
      </c>
      <c r="AH140" s="147">
        <f t="shared" si="284"/>
        <v>2.9860948314624762</v>
      </c>
      <c r="AI140" s="147">
        <f t="shared" si="285"/>
        <v>17.602212207576517</v>
      </c>
      <c r="AJ140" s="147">
        <f t="shared" si="286"/>
        <v>18.402212207576518</v>
      </c>
      <c r="AK140" s="147">
        <f t="shared" si="287"/>
        <v>18.709503450154433</v>
      </c>
      <c r="AL140" s="147">
        <f t="shared" si="288"/>
        <v>17.075386013174505</v>
      </c>
      <c r="AM140" s="147">
        <f t="shared" si="365"/>
        <v>54.341292705465172</v>
      </c>
      <c r="AN140" s="147">
        <f t="shared" si="266"/>
        <v>53.448772847669872</v>
      </c>
      <c r="AO140" s="147">
        <f t="shared" si="267"/>
        <v>58.563829785660516</v>
      </c>
      <c r="AP140" s="147">
        <f t="shared" si="289"/>
        <v>7.8052771389246818</v>
      </c>
      <c r="AQ140" s="147">
        <f t="shared" si="290"/>
        <v>0.40374606218407005</v>
      </c>
      <c r="AR140" s="147">
        <f t="shared" si="291"/>
        <v>0.40075087407882609</v>
      </c>
      <c r="AS140" s="147">
        <f t="shared" si="292"/>
        <v>0.38088968899575354</v>
      </c>
      <c r="AT140" s="147">
        <f t="shared" si="293"/>
        <v>5.3533754358314388E-2</v>
      </c>
      <c r="AU140" s="147">
        <f t="shared" si="294"/>
        <v>0.15453226475010293</v>
      </c>
      <c r="AV140" s="147">
        <f t="shared" si="295"/>
        <v>0.14974740315691643</v>
      </c>
      <c r="AW140" s="147">
        <f t="shared" si="296"/>
        <v>0.14821784909269983</v>
      </c>
      <c r="AX140" s="147">
        <f t="shared" si="366"/>
        <v>3.7742713582614995E-2</v>
      </c>
      <c r="AY140" s="147">
        <f t="shared" si="367"/>
        <v>4.2060176623288384E-2</v>
      </c>
      <c r="AZ140" s="147">
        <f t="shared" si="368"/>
        <v>3.3304451530115638E-2</v>
      </c>
      <c r="BA140" s="147">
        <f t="shared" si="369"/>
        <v>0.10600519655718967</v>
      </c>
      <c r="BB140" s="147">
        <f t="shared" si="370"/>
        <v>0.20001900379734311</v>
      </c>
      <c r="BC140" s="147">
        <f t="shared" si="297"/>
        <v>9.5008759300760168E-3</v>
      </c>
      <c r="BD140" s="147">
        <f t="shared" si="298"/>
        <v>8.2616312435443619E-3</v>
      </c>
      <c r="BE140" s="147">
        <f t="shared" si="299"/>
        <v>1.0327039054430455E-2</v>
      </c>
      <c r="BF140" s="147">
        <f t="shared" si="300"/>
        <v>0</v>
      </c>
      <c r="BG140" s="147">
        <f t="shared" si="301"/>
        <v>0</v>
      </c>
      <c r="BH140" s="147">
        <f t="shared" si="302"/>
        <v>0</v>
      </c>
      <c r="BI140" s="147">
        <f t="shared" si="371"/>
        <v>4.724358951269101E-2</v>
      </c>
      <c r="BJ140" s="147">
        <f t="shared" si="372"/>
        <v>5.0321807866832748E-2</v>
      </c>
      <c r="BK140" s="147">
        <f t="shared" si="373"/>
        <v>4.3631490584546094E-2</v>
      </c>
      <c r="BL140" s="147">
        <f t="shared" si="303"/>
        <v>13.9271236911987</v>
      </c>
      <c r="BM140" s="147">
        <f t="shared" si="304"/>
        <v>12.899620691217983</v>
      </c>
      <c r="BN140" s="147">
        <f t="shared" si="305"/>
        <v>13.980759599856707</v>
      </c>
      <c r="BO140" s="150">
        <f t="shared" si="374"/>
        <v>2.2319567500436481E-3</v>
      </c>
      <c r="BP140" s="150">
        <f t="shared" si="374"/>
        <v>2.5322843469864301E-3</v>
      </c>
      <c r="BQ140" s="150">
        <f t="shared" si="374"/>
        <v>1.9037069706293345E-3</v>
      </c>
      <c r="BR140" s="147" t="e">
        <f t="shared" si="306"/>
        <v>#NUM!</v>
      </c>
      <c r="BS140" s="147">
        <f t="shared" si="307"/>
        <v>236.92721193917816</v>
      </c>
      <c r="BT140" s="147">
        <f t="shared" si="308"/>
        <v>0.52807543009949276</v>
      </c>
      <c r="BU140" s="147">
        <f t="shared" si="309"/>
        <v>0.52807543009949276</v>
      </c>
      <c r="BV140" s="147">
        <f t="shared" si="310"/>
        <v>0.17602514336649758</v>
      </c>
      <c r="BW140" s="147">
        <f t="shared" si="311"/>
        <v>18.424620984103921</v>
      </c>
      <c r="CA140" s="150">
        <f t="shared" si="312"/>
        <v>0.20292411115187831</v>
      </c>
      <c r="CB140" s="150">
        <f t="shared" si="375"/>
        <v>0.20292411115187831</v>
      </c>
      <c r="CC140" s="150">
        <f t="shared" si="376"/>
        <v>0</v>
      </c>
      <c r="CD140" s="150">
        <f t="shared" si="377"/>
        <v>4.9561860836429918E-2</v>
      </c>
      <c r="CE140" s="150">
        <f t="shared" si="313"/>
        <v>5.9062736766505933E-2</v>
      </c>
      <c r="CI140" s="152">
        <f t="shared" si="314"/>
        <v>0.52234315011875299</v>
      </c>
      <c r="CJ140" s="152">
        <f t="shared" si="315"/>
        <v>0.52234315011875299</v>
      </c>
      <c r="CK140" s="152">
        <f t="shared" si="316"/>
        <v>0.52234315011875299</v>
      </c>
      <c r="CL140" s="152">
        <f t="shared" si="317"/>
        <v>0.52234315011875299</v>
      </c>
      <c r="CM140" s="152">
        <f t="shared" si="318"/>
        <v>0.52234315011875299</v>
      </c>
      <c r="CN140" s="152">
        <f t="shared" si="319"/>
        <v>0.52234315011875299</v>
      </c>
      <c r="CO140" s="152">
        <f t="shared" si="320"/>
        <v>0.52234315011875299</v>
      </c>
      <c r="CP140" s="152">
        <f t="shared" si="321"/>
        <v>0.52234315011875299</v>
      </c>
      <c r="CQ140" s="152">
        <f t="shared" si="322"/>
        <v>0.48683568522090082</v>
      </c>
      <c r="CR140" s="152">
        <f t="shared" si="323"/>
        <v>0.41778590847617286</v>
      </c>
      <c r="CS140" s="152">
        <f t="shared" si="324"/>
        <v>0.34873613173144491</v>
      </c>
      <c r="CT140" s="152">
        <f t="shared" si="325"/>
        <v>0.27968635498671701</v>
      </c>
      <c r="CU140" s="152">
        <f t="shared" si="326"/>
        <v>0.21063657824198923</v>
      </c>
      <c r="CV140" s="152">
        <f t="shared" si="327"/>
        <v>0.17029286338575772</v>
      </c>
      <c r="CW140" s="152">
        <f t="shared" si="328"/>
        <v>0.17029286338575772</v>
      </c>
      <c r="CX140" s="152">
        <f t="shared" si="329"/>
        <v>0.17029286338575772</v>
      </c>
      <c r="CY140" s="152">
        <f t="shared" si="330"/>
        <v>0.17029286338575772</v>
      </c>
      <c r="CZ140" s="152">
        <f t="shared" si="331"/>
        <v>0.17029286338575772</v>
      </c>
      <c r="DA140" s="152">
        <f t="shared" si="332"/>
        <v>0.17029286338575772</v>
      </c>
      <c r="DC140" s="154">
        <f t="shared" si="378"/>
        <v>0.20062503697347747</v>
      </c>
      <c r="DD140" s="154">
        <f t="shared" si="379"/>
        <v>0.20062503697347747</v>
      </c>
      <c r="DE140" s="154">
        <f t="shared" si="380"/>
        <v>0.20062503697347747</v>
      </c>
      <c r="DF140" s="154">
        <f t="shared" si="381"/>
        <v>0.20062503697347747</v>
      </c>
      <c r="DG140" s="154">
        <f t="shared" si="382"/>
        <v>0.20062503697347747</v>
      </c>
      <c r="DH140" s="154">
        <f t="shared" si="383"/>
        <v>0.20062503697347747</v>
      </c>
      <c r="DI140" s="154">
        <f t="shared" si="384"/>
        <v>0.20062503697347747</v>
      </c>
      <c r="DJ140" s="154">
        <f t="shared" si="385"/>
        <v>-2.1753757373661087E-10</v>
      </c>
      <c r="DK140" s="154">
        <f t="shared" si="386"/>
        <v>-2.3265355255042061E-10</v>
      </c>
      <c r="DL140" s="154">
        <f t="shared" si="387"/>
        <v>-2.6900337900977316E-10</v>
      </c>
      <c r="DM140" s="154">
        <f t="shared" si="388"/>
        <v>-3.1881509852572606E-10</v>
      </c>
      <c r="DN140" s="154">
        <f t="shared" si="389"/>
        <v>-3.912664331334739E-10</v>
      </c>
      <c r="DO140" s="154">
        <f t="shared" si="390"/>
        <v>-5.0633114401835497E-10</v>
      </c>
      <c r="DP140" s="154">
        <f t="shared" si="391"/>
        <v>-6.1138089568355297E-10</v>
      </c>
      <c r="DQ140" s="154">
        <f t="shared" si="392"/>
        <v>-6.1138089568355297E-10</v>
      </c>
      <c r="DR140" s="154">
        <f t="shared" si="393"/>
        <v>-6.1138089568355297E-10</v>
      </c>
      <c r="DS140" s="154">
        <f t="shared" si="394"/>
        <v>-6.1138089568355297E-10</v>
      </c>
      <c r="DT140" s="154">
        <f t="shared" si="395"/>
        <v>-6.1138089568355297E-10</v>
      </c>
      <c r="DU140" s="154">
        <f t="shared" si="396"/>
        <v>-6.1138089568355297E-10</v>
      </c>
      <c r="DW140" s="155">
        <f t="shared" si="333"/>
        <v>-9.1267606473815252E-2</v>
      </c>
      <c r="DX140" s="155">
        <f t="shared" si="334"/>
        <v>-2.44550814497803E-2</v>
      </c>
      <c r="DY140" s="155">
        <f t="shared" si="335"/>
        <v>3.9932007356489219E-2</v>
      </c>
      <c r="DZ140" s="155">
        <f t="shared" si="336"/>
        <v>8.5634466125829756E-2</v>
      </c>
      <c r="EA140" s="156">
        <f t="shared" si="337"/>
        <v>-9.1267606473815252E-2</v>
      </c>
      <c r="EB140" s="156">
        <f t="shared" si="338"/>
        <v>-2.44550814497803E-2</v>
      </c>
      <c r="EC140" s="156">
        <f t="shared" si="339"/>
        <v>7.7399365857741681E-2</v>
      </c>
      <c r="ED140" s="156">
        <f t="shared" si="340"/>
        <v>-5.4195619426241862E-2</v>
      </c>
      <c r="EE140" s="156">
        <f t="shared" si="341"/>
        <v>-8.2351002680881198E-3</v>
      </c>
      <c r="EF140" s="156">
        <f t="shared" si="342"/>
        <v>9.412762678273115E-2</v>
      </c>
      <c r="EG140" s="156">
        <f t="shared" si="343"/>
        <v>-6.6812525024034869E-2</v>
      </c>
      <c r="EH140" s="156">
        <f t="shared" si="344"/>
        <v>-6.6812525024035022E-2</v>
      </c>
      <c r="EI140" s="156">
        <f t="shared" si="345"/>
        <v>9.4127626782731164E-2</v>
      </c>
      <c r="EJ140" s="156">
        <f t="shared" si="346"/>
        <v>-8.2351002680880088E-3</v>
      </c>
      <c r="EK140" s="156">
        <f t="shared" si="347"/>
        <v>-5.4195619426241959E-2</v>
      </c>
      <c r="EL140" s="156">
        <f t="shared" si="348"/>
        <v>7.7399365857741598E-2</v>
      </c>
      <c r="EM140" s="156">
        <f t="shared" si="349"/>
        <v>-2.4455081449780251E-2</v>
      </c>
      <c r="EN140" s="156">
        <f t="shared" si="350"/>
        <v>-9.1267606473815266E-2</v>
      </c>
      <c r="EO140" s="156">
        <f t="shared" si="351"/>
        <v>8.5634466125829686E-2</v>
      </c>
      <c r="EP140" s="156">
        <f t="shared" si="352"/>
        <v>3.9932007356489357E-2</v>
      </c>
      <c r="EQ140" s="156">
        <f t="shared" si="353"/>
        <v>-8.5634466125829867E-2</v>
      </c>
      <c r="ER140" s="156">
        <f t="shared" si="354"/>
        <v>3.993200735648901E-2</v>
      </c>
      <c r="ES140" s="156">
        <f t="shared" si="355"/>
        <v>5.4195619426241709E-2</v>
      </c>
      <c r="ET140" s="156">
        <f t="shared" si="356"/>
        <v>7.7399365857741792E-2</v>
      </c>
      <c r="EU140" s="156">
        <f t="shared" si="357"/>
        <v>-9.412762678273115E-2</v>
      </c>
      <c r="EV140" s="156">
        <f t="shared" si="358"/>
        <v>-8.2351002680881493E-3</v>
      </c>
      <c r="EW140" s="156">
        <f t="shared" si="359"/>
        <v>6.6812525024035035E-2</v>
      </c>
      <c r="EX140" s="156">
        <f t="shared" si="360"/>
        <v>-6.6812525024034855E-2</v>
      </c>
      <c r="EY140" s="156">
        <f t="shared" si="361"/>
        <v>8.235100268087896E-3</v>
      </c>
      <c r="EZ140" s="156">
        <f t="shared" si="362"/>
        <v>9.4127626782731177E-2</v>
      </c>
    </row>
    <row r="141" spans="15:156" ht="20.100000000000001" customHeight="1" x14ac:dyDescent="0.2">
      <c r="O141" s="158">
        <v>131</v>
      </c>
      <c r="P141" s="158">
        <f t="shared" si="363"/>
        <v>-1.9984019935335071</v>
      </c>
      <c r="Q141" s="147">
        <f t="shared" si="364"/>
        <v>1.143190660056286</v>
      </c>
      <c r="R141" s="147">
        <f t="shared" si="268"/>
        <v>295.98230121680899</v>
      </c>
      <c r="S141" s="147">
        <f t="shared" si="269"/>
        <v>257.37591410157302</v>
      </c>
      <c r="T141" s="147">
        <f t="shared" si="270"/>
        <v>321.71989262696627</v>
      </c>
      <c r="U141" s="147">
        <f t="shared" si="271"/>
        <v>1</v>
      </c>
      <c r="V141" s="147">
        <f t="shared" si="272"/>
        <v>1</v>
      </c>
      <c r="W141" s="147">
        <f t="shared" si="273"/>
        <v>4.8651557680308412E-2</v>
      </c>
      <c r="X141" s="147">
        <f t="shared" si="274"/>
        <v>5.5949291332354677E-2</v>
      </c>
      <c r="Y141" s="147">
        <f t="shared" si="275"/>
        <v>4.4759433065883737E-2</v>
      </c>
      <c r="Z141" s="147">
        <f t="shared" si="276"/>
        <v>14.235339567162377</v>
      </c>
      <c r="AA141" s="147">
        <f t="shared" si="277"/>
        <v>14.235339567162377</v>
      </c>
      <c r="AB141" s="147">
        <f t="shared" si="278"/>
        <v>14.056627749304674</v>
      </c>
      <c r="AC141" s="147">
        <f t="shared" si="279"/>
        <v>13.359982268456942</v>
      </c>
      <c r="AD141" s="147">
        <f t="shared" si="280"/>
        <v>194.95800963580803</v>
      </c>
      <c r="AE141" s="147">
        <f t="shared" si="281"/>
        <v>254.83882163807988</v>
      </c>
      <c r="AF141" s="147">
        <f t="shared" si="282"/>
        <v>3.4449404518699773</v>
      </c>
      <c r="AG141" s="147">
        <f t="shared" si="283"/>
        <v>3.9322918054815412</v>
      </c>
      <c r="AH141" s="147">
        <f t="shared" si="284"/>
        <v>2.9899261605319607</v>
      </c>
      <c r="AI141" s="147">
        <f t="shared" si="285"/>
        <v>17.680280019032356</v>
      </c>
      <c r="AJ141" s="147">
        <f t="shared" si="286"/>
        <v>18.480280019032357</v>
      </c>
      <c r="AK141" s="147">
        <f t="shared" si="287"/>
        <v>18.788919554786215</v>
      </c>
      <c r="AL141" s="147">
        <f t="shared" si="288"/>
        <v>17.149908428988905</v>
      </c>
      <c r="AM141" s="147">
        <f t="shared" si="365"/>
        <v>54.111734182064673</v>
      </c>
      <c r="AN141" s="147">
        <f t="shared" si="266"/>
        <v>53.22285813636708</v>
      </c>
      <c r="AO141" s="147">
        <f t="shared" si="267"/>
        <v>58.309349238837676</v>
      </c>
      <c r="AP141" s="147">
        <f t="shared" si="289"/>
        <v>7.8542866159860001</v>
      </c>
      <c r="AQ141" s="147">
        <f t="shared" si="290"/>
        <v>0.4058937499361488</v>
      </c>
      <c r="AR141" s="147">
        <f t="shared" si="291"/>
        <v>0.40288262922025836</v>
      </c>
      <c r="AS141" s="147">
        <f t="shared" si="292"/>
        <v>0.38291579450257662</v>
      </c>
      <c r="AT141" s="147">
        <f t="shared" si="293"/>
        <v>5.4104804309142732E-2</v>
      </c>
      <c r="AU141" s="147">
        <f t="shared" si="294"/>
        <v>0.15552090873705873</v>
      </c>
      <c r="AV141" s="147">
        <f t="shared" si="295"/>
        <v>0.15070507695927823</v>
      </c>
      <c r="AW141" s="147">
        <f t="shared" si="296"/>
        <v>0.14914797462255183</v>
      </c>
      <c r="AX141" s="147">
        <f t="shared" si="366"/>
        <v>3.7831672379319586E-2</v>
      </c>
      <c r="AY141" s="147">
        <f t="shared" si="367"/>
        <v>4.2159211359498155E-2</v>
      </c>
      <c r="AZ141" s="147">
        <f t="shared" si="368"/>
        <v>3.3378894004148126E-2</v>
      </c>
      <c r="BA141" s="147">
        <f t="shared" si="369"/>
        <v>0.10641182239571942</v>
      </c>
      <c r="BB141" s="147">
        <f t="shared" si="370"/>
        <v>0.20119055272097511</v>
      </c>
      <c r="BC141" s="147">
        <f t="shared" si="297"/>
        <v>9.3227136737768744E-3</v>
      </c>
      <c r="BD141" s="147">
        <f t="shared" si="298"/>
        <v>8.1067075424146734E-3</v>
      </c>
      <c r="BE141" s="147">
        <f t="shared" si="299"/>
        <v>1.0133384428018342E-2</v>
      </c>
      <c r="BF141" s="147">
        <f t="shared" si="300"/>
        <v>0</v>
      </c>
      <c r="BG141" s="147">
        <f t="shared" si="301"/>
        <v>0</v>
      </c>
      <c r="BH141" s="147">
        <f t="shared" si="302"/>
        <v>0</v>
      </c>
      <c r="BI141" s="147">
        <f t="shared" si="371"/>
        <v>4.7154386053096464E-2</v>
      </c>
      <c r="BJ141" s="147">
        <f t="shared" si="372"/>
        <v>5.0265918901912829E-2</v>
      </c>
      <c r="BK141" s="147">
        <f t="shared" si="373"/>
        <v>4.3512278432166471E-2</v>
      </c>
      <c r="BL141" s="147">
        <f t="shared" si="303"/>
        <v>13.956863696461294</v>
      </c>
      <c r="BM141" s="147">
        <f t="shared" si="304"/>
        <v>12.937236825535352</v>
      </c>
      <c r="BN141" s="147">
        <f t="shared" si="305"/>
        <v>13.998765545151258</v>
      </c>
      <c r="BO141" s="150">
        <f t="shared" si="374"/>
        <v>2.2235361240444582E-3</v>
      </c>
      <c r="BP141" s="150">
        <f t="shared" si="374"/>
        <v>2.5266626030536776E-3</v>
      </c>
      <c r="BQ141" s="150">
        <f t="shared" si="374"/>
        <v>1.8933183743583793E-3</v>
      </c>
      <c r="BR141" s="147" t="e">
        <f t="shared" si="306"/>
        <v>#NUM!</v>
      </c>
      <c r="BS141" s="147">
        <f t="shared" si="307"/>
        <v>238.0699352765397</v>
      </c>
      <c r="BT141" s="147">
        <f t="shared" si="308"/>
        <v>0.53020419372450978</v>
      </c>
      <c r="BU141" s="147">
        <f t="shared" si="309"/>
        <v>0.53020419372450978</v>
      </c>
      <c r="BV141" s="147">
        <f t="shared" si="310"/>
        <v>0.17673473124150327</v>
      </c>
      <c r="BW141" s="147">
        <f t="shared" si="311"/>
        <v>18.498893826050562</v>
      </c>
      <c r="CA141" s="150">
        <f t="shared" si="312"/>
        <v>0.20393331042167606</v>
      </c>
      <c r="CB141" s="150">
        <f t="shared" si="375"/>
        <v>0.20393331042167606</v>
      </c>
      <c r="CC141" s="150">
        <f t="shared" si="376"/>
        <v>0</v>
      </c>
      <c r="CD141" s="150">
        <f t="shared" si="377"/>
        <v>4.9608366128180044E-2</v>
      </c>
      <c r="CE141" s="150">
        <f t="shared" si="313"/>
        <v>5.8931079801956915E-2</v>
      </c>
      <c r="CI141" s="152">
        <f t="shared" si="314"/>
        <v>0.52447191374376989</v>
      </c>
      <c r="CJ141" s="152">
        <f t="shared" si="315"/>
        <v>0.52447191374376989</v>
      </c>
      <c r="CK141" s="152">
        <f t="shared" si="316"/>
        <v>0.52447191374376989</v>
      </c>
      <c r="CL141" s="152">
        <f t="shared" si="317"/>
        <v>0.52447191374376989</v>
      </c>
      <c r="CM141" s="152">
        <f t="shared" si="318"/>
        <v>0.52447191374376989</v>
      </c>
      <c r="CN141" s="152">
        <f t="shared" si="319"/>
        <v>0.52447191374376989</v>
      </c>
      <c r="CO141" s="152">
        <f t="shared" si="320"/>
        <v>0.52447191374376989</v>
      </c>
      <c r="CP141" s="152">
        <f t="shared" si="321"/>
        <v>0.52447191374376989</v>
      </c>
      <c r="CQ141" s="152">
        <f t="shared" si="322"/>
        <v>0.48882131209805407</v>
      </c>
      <c r="CR141" s="152">
        <f t="shared" si="323"/>
        <v>0.41949318373029759</v>
      </c>
      <c r="CS141" s="152">
        <f t="shared" si="324"/>
        <v>0.35016505536254106</v>
      </c>
      <c r="CT141" s="152">
        <f t="shared" si="325"/>
        <v>0.28083692699478452</v>
      </c>
      <c r="CU141" s="152">
        <f t="shared" si="326"/>
        <v>0.21150879862702818</v>
      </c>
      <c r="CV141" s="152">
        <f t="shared" si="327"/>
        <v>0.17100245126076338</v>
      </c>
      <c r="CW141" s="152">
        <f t="shared" si="328"/>
        <v>0.17100245126076338</v>
      </c>
      <c r="CX141" s="152">
        <f t="shared" si="329"/>
        <v>0.17100245126076338</v>
      </c>
      <c r="CY141" s="152">
        <f t="shared" si="330"/>
        <v>0.17100245126076338</v>
      </c>
      <c r="CZ141" s="152">
        <f t="shared" si="331"/>
        <v>0.17100245126076338</v>
      </c>
      <c r="DA141" s="152">
        <f t="shared" si="332"/>
        <v>0.17100245126076338</v>
      </c>
      <c r="DC141" s="154">
        <f t="shared" si="378"/>
        <v>0.20163239359292284</v>
      </c>
      <c r="DD141" s="154">
        <f t="shared" si="379"/>
        <v>0.20163239359292284</v>
      </c>
      <c r="DE141" s="154">
        <f t="shared" si="380"/>
        <v>0.20163239359292284</v>
      </c>
      <c r="DF141" s="154">
        <f t="shared" si="381"/>
        <v>0.20163239359292284</v>
      </c>
      <c r="DG141" s="154">
        <f t="shared" si="382"/>
        <v>0.20163239359292284</v>
      </c>
      <c r="DH141" s="154">
        <f t="shared" si="383"/>
        <v>0.20163239359292284</v>
      </c>
      <c r="DI141" s="154">
        <f t="shared" si="384"/>
        <v>0.20163239359292284</v>
      </c>
      <c r="DJ141" s="154">
        <f t="shared" si="385"/>
        <v>-2.1685834296602678E-10</v>
      </c>
      <c r="DK141" s="154">
        <f t="shared" si="386"/>
        <v>-2.319288794065426E-10</v>
      </c>
      <c r="DL141" s="154">
        <f t="shared" si="387"/>
        <v>-2.6817036308653922E-10</v>
      </c>
      <c r="DM141" s="154">
        <f t="shared" si="388"/>
        <v>-3.1783575824995987E-10</v>
      </c>
      <c r="DN141" s="154">
        <f t="shared" si="389"/>
        <v>-3.9007868563321192E-10</v>
      </c>
      <c r="DO141" s="154">
        <f t="shared" si="390"/>
        <v>-5.0482318391723965E-10</v>
      </c>
      <c r="DP141" s="154">
        <f t="shared" si="391"/>
        <v>-6.0959213990433603E-10</v>
      </c>
      <c r="DQ141" s="154">
        <f t="shared" si="392"/>
        <v>-6.0959213990433603E-10</v>
      </c>
      <c r="DR141" s="154">
        <f t="shared" si="393"/>
        <v>-6.0959213990433603E-10</v>
      </c>
      <c r="DS141" s="154">
        <f t="shared" si="394"/>
        <v>-6.0959213990433603E-10</v>
      </c>
      <c r="DT141" s="154">
        <f t="shared" si="395"/>
        <v>-6.0959213990433603E-10</v>
      </c>
      <c r="DU141" s="154">
        <f t="shared" si="396"/>
        <v>-6.0959213990433603E-10</v>
      </c>
      <c r="DW141" s="155">
        <f t="shared" si="333"/>
        <v>-9.0425111866604707E-2</v>
      </c>
      <c r="DX141" s="155">
        <f t="shared" si="334"/>
        <v>-2.6785138418344137E-2</v>
      </c>
      <c r="DY141" s="155">
        <f t="shared" si="335"/>
        <v>3.9109210515645393E-2</v>
      </c>
      <c r="DZ141" s="155">
        <f t="shared" si="336"/>
        <v>8.5817330120557617E-2</v>
      </c>
      <c r="EA141" s="156">
        <f t="shared" si="337"/>
        <v>-9.0425111866604707E-2</v>
      </c>
      <c r="EB141" s="156">
        <f t="shared" si="338"/>
        <v>-2.6785138418344137E-2</v>
      </c>
      <c r="EC141" s="156">
        <f t="shared" si="339"/>
        <v>7.9539211659480052E-2</v>
      </c>
      <c r="ED141" s="156">
        <f t="shared" si="340"/>
        <v>-5.067206631632723E-2</v>
      </c>
      <c r="EE141" s="156">
        <f t="shared" si="341"/>
        <v>-1.3939724069373167E-2</v>
      </c>
      <c r="EF141" s="156">
        <f t="shared" si="342"/>
        <v>9.3272871667208629E-2</v>
      </c>
      <c r="EG141" s="156">
        <f t="shared" si="343"/>
        <v>-6.124864798478296E-2</v>
      </c>
      <c r="EH141" s="156">
        <f t="shared" si="344"/>
        <v>-7.1712952917962994E-2</v>
      </c>
      <c r="EI141" s="156">
        <f t="shared" si="345"/>
        <v>9.4305181117129364E-2</v>
      </c>
      <c r="EJ141" s="156">
        <f t="shared" si="346"/>
        <v>8.2298884759288387E-4</v>
      </c>
      <c r="EK141" s="156">
        <f t="shared" si="347"/>
        <v>-6.2490883120172716E-2</v>
      </c>
      <c r="EL141" s="156">
        <f t="shared" si="348"/>
        <v>7.0633094389519327E-2</v>
      </c>
      <c r="EM141" s="156">
        <f t="shared" si="349"/>
        <v>-1.2309764915969858E-2</v>
      </c>
      <c r="EN141" s="156">
        <f t="shared" si="350"/>
        <v>-9.3501947487158746E-2</v>
      </c>
      <c r="EO141" s="156">
        <f t="shared" si="351"/>
        <v>7.8642747955917747E-2</v>
      </c>
      <c r="EP141" s="156">
        <f t="shared" si="352"/>
        <v>5.2052499364774282E-2</v>
      </c>
      <c r="EQ141" s="156">
        <f t="shared" si="353"/>
        <v>-9.0878804806239555E-2</v>
      </c>
      <c r="ER141" s="156">
        <f t="shared" si="354"/>
        <v>2.5202923107592982E-2</v>
      </c>
      <c r="ES141" s="156">
        <f t="shared" si="355"/>
        <v>3.7605535068827266E-2</v>
      </c>
      <c r="ET141" s="156">
        <f t="shared" si="356"/>
        <v>8.6486809562875175E-2</v>
      </c>
      <c r="EU141" s="156">
        <f t="shared" si="357"/>
        <v>-8.9943874561927581E-2</v>
      </c>
      <c r="EV141" s="156">
        <f t="shared" si="358"/>
        <v>-2.8359194716459601E-2</v>
      </c>
      <c r="EW141" s="156">
        <f t="shared" si="359"/>
        <v>8.0411446948657178E-2</v>
      </c>
      <c r="EX141" s="156">
        <f t="shared" si="360"/>
        <v>-4.9276198065608963E-2</v>
      </c>
      <c r="EY141" s="156">
        <f t="shared" si="361"/>
        <v>-1.5565437047787973E-2</v>
      </c>
      <c r="EZ141" s="156">
        <f t="shared" si="362"/>
        <v>9.3015384026994066E-2</v>
      </c>
    </row>
    <row r="142" spans="15:156" ht="20.100000000000001" customHeight="1" x14ac:dyDescent="0.2">
      <c r="O142" s="158">
        <v>132</v>
      </c>
      <c r="P142" s="158">
        <f t="shared" si="363"/>
        <v>-1.9896753472735356</v>
      </c>
      <c r="Q142" s="147">
        <f t="shared" si="364"/>
        <v>1.1519173063162575</v>
      </c>
      <c r="R142" s="147">
        <f t="shared" si="268"/>
        <v>297.14812648977545</v>
      </c>
      <c r="S142" s="147">
        <f t="shared" si="269"/>
        <v>258.38967520850042</v>
      </c>
      <c r="T142" s="147">
        <f t="shared" si="270"/>
        <v>322.98709401062553</v>
      </c>
      <c r="U142" s="147">
        <f t="shared" si="271"/>
        <v>1</v>
      </c>
      <c r="V142" s="147">
        <f t="shared" si="272"/>
        <v>1</v>
      </c>
      <c r="W142" s="147">
        <f t="shared" si="273"/>
        <v>4.8460679089947042E-2</v>
      </c>
      <c r="X142" s="147">
        <f t="shared" si="274"/>
        <v>5.5729780953439091E-2</v>
      </c>
      <c r="Y142" s="147">
        <f t="shared" si="275"/>
        <v>4.4583824762751273E-2</v>
      </c>
      <c r="Z142" s="147">
        <f t="shared" si="276"/>
        <v>14.307699543315591</v>
      </c>
      <c r="AA142" s="147">
        <f t="shared" si="277"/>
        <v>14.307699543315591</v>
      </c>
      <c r="AB142" s="147">
        <f t="shared" si="278"/>
        <v>14.129734773111817</v>
      </c>
      <c r="AC142" s="147">
        <f t="shared" si="279"/>
        <v>13.429466113315208</v>
      </c>
      <c r="AD142" s="147">
        <f t="shared" si="280"/>
        <v>196.1401816344208</v>
      </c>
      <c r="AE142" s="147">
        <f t="shared" si="281"/>
        <v>256.3481340916187</v>
      </c>
      <c r="AF142" s="147">
        <f t="shared" si="282"/>
        <v>3.4492711125034079</v>
      </c>
      <c r="AG142" s="147">
        <f t="shared" si="283"/>
        <v>3.9372351191785651</v>
      </c>
      <c r="AH142" s="147">
        <f t="shared" si="284"/>
        <v>2.9936848192667584</v>
      </c>
      <c r="AI142" s="147">
        <f t="shared" si="285"/>
        <v>17.756970655819</v>
      </c>
      <c r="AJ142" s="147">
        <f t="shared" si="286"/>
        <v>18.556970655819001</v>
      </c>
      <c r="AK142" s="147">
        <f t="shared" si="287"/>
        <v>18.866969892290381</v>
      </c>
      <c r="AL142" s="147">
        <f t="shared" si="288"/>
        <v>17.223150932581966</v>
      </c>
      <c r="AM142" s="147">
        <f t="shared" si="365"/>
        <v>53.888105906252811</v>
      </c>
      <c r="AN142" s="147">
        <f t="shared" si="266"/>
        <v>53.002681708239251</v>
      </c>
      <c r="AO142" s="147">
        <f t="shared" si="267"/>
        <v>58.061385162005749</v>
      </c>
      <c r="AP142" s="147">
        <f t="shared" si="289"/>
        <v>7.9024736820025199</v>
      </c>
      <c r="AQ142" s="147">
        <f t="shared" si="290"/>
        <v>0.40800476009939507</v>
      </c>
      <c r="AR142" s="147">
        <f t="shared" si="291"/>
        <v>0.40497797886536413</v>
      </c>
      <c r="AS142" s="147">
        <f t="shared" si="292"/>
        <v>0.38490729876690599</v>
      </c>
      <c r="AT142" s="147">
        <f t="shared" si="293"/>
        <v>5.4669054455291792E-2</v>
      </c>
      <c r="AU142" s="147">
        <f t="shared" si="294"/>
        <v>0.1564933846736549</v>
      </c>
      <c r="AV142" s="147">
        <f t="shared" si="295"/>
        <v>0.15164680529911681</v>
      </c>
      <c r="AW142" s="147">
        <f t="shared" si="296"/>
        <v>0.15006253894011698</v>
      </c>
      <c r="AX142" s="147">
        <f t="shared" si="366"/>
        <v>3.7918878541024867E-2</v>
      </c>
      <c r="AY142" s="147">
        <f t="shared" si="367"/>
        <v>4.2256216286596843E-2</v>
      </c>
      <c r="AZ142" s="147">
        <f t="shared" si="368"/>
        <v>3.3451809766226047E-2</v>
      </c>
      <c r="BA142" s="147">
        <f t="shared" si="369"/>
        <v>0.10681085171536855</v>
      </c>
      <c r="BB142" s="147">
        <f t="shared" si="370"/>
        <v>0.20234231197913585</v>
      </c>
      <c r="BC142" s="147">
        <f t="shared" si="297"/>
        <v>9.1438414567371271E-3</v>
      </c>
      <c r="BD142" s="147">
        <f t="shared" si="298"/>
        <v>7.9511664841192421E-3</v>
      </c>
      <c r="BE142" s="147">
        <f t="shared" si="299"/>
        <v>9.9389581051490504E-3</v>
      </c>
      <c r="BF142" s="147">
        <f t="shared" si="300"/>
        <v>0</v>
      </c>
      <c r="BG142" s="147">
        <f t="shared" si="301"/>
        <v>0</v>
      </c>
      <c r="BH142" s="147">
        <f t="shared" si="302"/>
        <v>0</v>
      </c>
      <c r="BI142" s="147">
        <f t="shared" si="371"/>
        <v>4.7062719997761994E-2</v>
      </c>
      <c r="BJ142" s="147">
        <f t="shared" si="372"/>
        <v>5.0207382770716083E-2</v>
      </c>
      <c r="BK142" s="147">
        <f t="shared" si="373"/>
        <v>4.3390767871375094E-2</v>
      </c>
      <c r="BL142" s="147">
        <f t="shared" si="303"/>
        <v>13.984599074847866</v>
      </c>
      <c r="BM142" s="147">
        <f t="shared" si="304"/>
        <v>12.973069327194189</v>
      </c>
      <c r="BN142" s="147">
        <f t="shared" si="305"/>
        <v>14.014658021665056</v>
      </c>
      <c r="BO142" s="150">
        <f t="shared" si="374"/>
        <v>2.2148996135877468E-3</v>
      </c>
      <c r="BP142" s="150">
        <f t="shared" si="374"/>
        <v>2.5207812846851983E-3</v>
      </c>
      <c r="BQ142" s="150">
        <f t="shared" si="374"/>
        <v>1.8827587364675571E-3</v>
      </c>
      <c r="BR142" s="147" t="e">
        <f t="shared" si="306"/>
        <v>#NUM!</v>
      </c>
      <c r="BS142" s="147">
        <f t="shared" si="307"/>
        <v>239.19126968352421</v>
      </c>
      <c r="BT142" s="147">
        <f t="shared" si="308"/>
        <v>0.53229258024740544</v>
      </c>
      <c r="BU142" s="147">
        <f t="shared" si="309"/>
        <v>0.53229258024740544</v>
      </c>
      <c r="BV142" s="147">
        <f t="shared" si="310"/>
        <v>0.17743086008246847</v>
      </c>
      <c r="BW142" s="147">
        <f t="shared" si="311"/>
        <v>18.571757905610966</v>
      </c>
      <c r="CA142" s="150">
        <f t="shared" si="312"/>
        <v>0.20492370104353472</v>
      </c>
      <c r="CB142" s="150">
        <f t="shared" si="375"/>
        <v>0.20492370104353472</v>
      </c>
      <c r="CC142" s="150">
        <f t="shared" si="376"/>
        <v>0</v>
      </c>
      <c r="CD142" s="150">
        <f t="shared" si="377"/>
        <v>4.9653708624196248E-2</v>
      </c>
      <c r="CE142" s="150">
        <f t="shared" si="313"/>
        <v>5.8797550080933375E-2</v>
      </c>
      <c r="CI142" s="152">
        <f t="shared" si="314"/>
        <v>0.52656030026666556</v>
      </c>
      <c r="CJ142" s="152">
        <f t="shared" si="315"/>
        <v>0.52656030026666556</v>
      </c>
      <c r="CK142" s="152">
        <f t="shared" si="316"/>
        <v>0.52656030026666556</v>
      </c>
      <c r="CL142" s="152">
        <f t="shared" si="317"/>
        <v>0.52656030026666556</v>
      </c>
      <c r="CM142" s="152">
        <f t="shared" si="318"/>
        <v>0.52656030026666556</v>
      </c>
      <c r="CN142" s="152">
        <f t="shared" si="319"/>
        <v>0.52656030026666556</v>
      </c>
      <c r="CO142" s="152">
        <f t="shared" si="320"/>
        <v>0.52656030026666556</v>
      </c>
      <c r="CP142" s="152">
        <f t="shared" si="321"/>
        <v>0.52656030026666556</v>
      </c>
      <c r="CQ142" s="152">
        <f t="shared" si="322"/>
        <v>0.49076927680442839</v>
      </c>
      <c r="CR142" s="152">
        <f t="shared" si="323"/>
        <v>0.42116807641903331</v>
      </c>
      <c r="CS142" s="152">
        <f t="shared" si="324"/>
        <v>0.35156687603363823</v>
      </c>
      <c r="CT142" s="152">
        <f t="shared" si="325"/>
        <v>0.28196567564824304</v>
      </c>
      <c r="CU142" s="152">
        <f t="shared" si="326"/>
        <v>0.21236447526284802</v>
      </c>
      <c r="CV142" s="152">
        <f t="shared" si="327"/>
        <v>0.17169858010172859</v>
      </c>
      <c r="CW142" s="152">
        <f t="shared" si="328"/>
        <v>0.17169858010172859</v>
      </c>
      <c r="CX142" s="152">
        <f t="shared" si="329"/>
        <v>0.17169858010172859</v>
      </c>
      <c r="CY142" s="152">
        <f t="shared" si="330"/>
        <v>0.17169858010172859</v>
      </c>
      <c r="CZ142" s="152">
        <f t="shared" si="331"/>
        <v>0.17169858010172859</v>
      </c>
      <c r="DA142" s="152">
        <f t="shared" si="332"/>
        <v>0.17169858010172859</v>
      </c>
      <c r="DC142" s="154">
        <f t="shared" si="378"/>
        <v>0.20262098809675927</v>
      </c>
      <c r="DD142" s="154">
        <f t="shared" si="379"/>
        <v>0.20262098809675927</v>
      </c>
      <c r="DE142" s="154">
        <f t="shared" si="380"/>
        <v>0.20262098809675927</v>
      </c>
      <c r="DF142" s="154">
        <f t="shared" si="381"/>
        <v>0.20262098809675927</v>
      </c>
      <c r="DG142" s="154">
        <f t="shared" si="382"/>
        <v>0.20262098809675927</v>
      </c>
      <c r="DH142" s="154">
        <f t="shared" si="383"/>
        <v>0.20262098809675927</v>
      </c>
      <c r="DI142" s="154">
        <f t="shared" si="384"/>
        <v>0.20262098809675927</v>
      </c>
      <c r="DJ142" s="154">
        <f t="shared" si="385"/>
        <v>-2.1619610510247352E-10</v>
      </c>
      <c r="DK142" s="154">
        <f t="shared" si="386"/>
        <v>-2.3122232548743954E-10</v>
      </c>
      <c r="DL142" s="154">
        <f t="shared" si="387"/>
        <v>-2.6735814614158783E-10</v>
      </c>
      <c r="DM142" s="154">
        <f t="shared" si="388"/>
        <v>-3.1688082341572253E-10</v>
      </c>
      <c r="DN142" s="154">
        <f t="shared" si="389"/>
        <v>-3.8892045421582662E-10</v>
      </c>
      <c r="DO142" s="154">
        <f t="shared" si="390"/>
        <v>-5.0335253009736539E-10</v>
      </c>
      <c r="DP142" s="154">
        <f t="shared" si="391"/>
        <v>-6.0784745602564788E-10</v>
      </c>
      <c r="DQ142" s="154">
        <f t="shared" si="392"/>
        <v>-6.0784745602564788E-10</v>
      </c>
      <c r="DR142" s="154">
        <f t="shared" si="393"/>
        <v>-6.0784745602564788E-10</v>
      </c>
      <c r="DS142" s="154">
        <f t="shared" si="394"/>
        <v>-6.0784745602564788E-10</v>
      </c>
      <c r="DT142" s="154">
        <f t="shared" si="395"/>
        <v>-6.0784745602564788E-10</v>
      </c>
      <c r="DU142" s="154">
        <f t="shared" si="396"/>
        <v>-6.0784745602564788E-10</v>
      </c>
      <c r="DW142" s="155">
        <f t="shared" si="333"/>
        <v>-8.9518613056891572E-2</v>
      </c>
      <c r="DX142" s="155">
        <f t="shared" si="334"/>
        <v>-2.9086360561636292E-2</v>
      </c>
      <c r="DY142" s="155">
        <f t="shared" si="335"/>
        <v>3.8284265491812082E-2</v>
      </c>
      <c r="DZ142" s="155">
        <f t="shared" si="336"/>
        <v>8.5987868156522124E-2</v>
      </c>
      <c r="EA142" s="156">
        <f t="shared" si="337"/>
        <v>-8.9518613056891572E-2</v>
      </c>
      <c r="EB142" s="156">
        <f t="shared" si="338"/>
        <v>-2.9086360561636292E-2</v>
      </c>
      <c r="EC142" s="156">
        <f t="shared" si="339"/>
        <v>8.1515022178511642E-2</v>
      </c>
      <c r="ED142" s="156">
        <f t="shared" si="340"/>
        <v>-4.7062719997761938E-2</v>
      </c>
      <c r="EE142" s="156">
        <f t="shared" si="341"/>
        <v>-1.9569779378435063E-2</v>
      </c>
      <c r="EF142" s="156">
        <f t="shared" si="342"/>
        <v>9.2068573299635553E-2</v>
      </c>
      <c r="EG142" s="156">
        <f t="shared" si="343"/>
        <v>-5.5325545494909034E-2</v>
      </c>
      <c r="EH142" s="156">
        <f t="shared" si="344"/>
        <v>-7.6149080559398341E-2</v>
      </c>
      <c r="EI142" s="156">
        <f t="shared" si="345"/>
        <v>9.3609810986721192E-2</v>
      </c>
      <c r="EJ142" s="156">
        <f t="shared" si="346"/>
        <v>9.8387875971239214E-3</v>
      </c>
      <c r="EK142" s="156">
        <f t="shared" si="347"/>
        <v>-6.994883367845664E-2</v>
      </c>
      <c r="EL142" s="156">
        <f t="shared" si="348"/>
        <v>6.2982212737999255E-2</v>
      </c>
      <c r="EM142" s="156">
        <f t="shared" si="349"/>
        <v>1.9026389657322895E-16</v>
      </c>
      <c r="EN142" s="156">
        <f t="shared" si="350"/>
        <v>-9.4125439995523988E-2</v>
      </c>
      <c r="EO142" s="156">
        <f t="shared" si="351"/>
        <v>6.9948833678456557E-2</v>
      </c>
      <c r="EP142" s="156">
        <f t="shared" si="352"/>
        <v>6.2982212737999366E-2</v>
      </c>
      <c r="EQ142" s="156">
        <f t="shared" si="353"/>
        <v>-9.360981098672122E-2</v>
      </c>
      <c r="ER142" s="156">
        <f t="shared" si="354"/>
        <v>9.8387875971237097E-3</v>
      </c>
      <c r="ES142" s="156">
        <f t="shared" si="355"/>
        <v>1.9569779378434689E-2</v>
      </c>
      <c r="ET142" s="156">
        <f t="shared" si="356"/>
        <v>9.2068573299635637E-2</v>
      </c>
      <c r="EU142" s="156">
        <f t="shared" si="357"/>
        <v>-8.1515022178511448E-2</v>
      </c>
      <c r="EV142" s="156">
        <f t="shared" si="358"/>
        <v>-4.7062719997762265E-2</v>
      </c>
      <c r="EW142" s="156">
        <f t="shared" si="359"/>
        <v>8.9518613056891627E-2</v>
      </c>
      <c r="EX142" s="156">
        <f t="shared" si="360"/>
        <v>-2.908636056163609E-2</v>
      </c>
      <c r="EY142" s="156">
        <f t="shared" si="361"/>
        <v>-3.8284265491812339E-2</v>
      </c>
      <c r="EZ142" s="156">
        <f t="shared" si="362"/>
        <v>8.5987868156522027E-2</v>
      </c>
    </row>
    <row r="143" spans="15:156" ht="20.100000000000001" customHeight="1" x14ac:dyDescent="0.2">
      <c r="O143" s="158">
        <v>133</v>
      </c>
      <c r="P143" s="158">
        <f t="shared" si="363"/>
        <v>-1.9809487010135638</v>
      </c>
      <c r="Q143" s="147">
        <f t="shared" si="364"/>
        <v>1.1606439525762291</v>
      </c>
      <c r="R143" s="147">
        <f t="shared" si="268"/>
        <v>298.29132278245402</v>
      </c>
      <c r="S143" s="147">
        <f t="shared" si="269"/>
        <v>259.38375894126438</v>
      </c>
      <c r="T143" s="147">
        <f t="shared" si="270"/>
        <v>324.22969867658048</v>
      </c>
      <c r="U143" s="147">
        <f t="shared" si="271"/>
        <v>1</v>
      </c>
      <c r="V143" s="147">
        <f t="shared" si="272"/>
        <v>1</v>
      </c>
      <c r="W143" s="147">
        <f t="shared" si="273"/>
        <v>4.8274954382437812E-2</v>
      </c>
      <c r="X143" s="147">
        <f t="shared" si="274"/>
        <v>5.5516197539803483E-2</v>
      </c>
      <c r="Y143" s="147">
        <f t="shared" si="275"/>
        <v>4.4412958031842781E-2</v>
      </c>
      <c r="Z143" s="147">
        <f t="shared" si="276"/>
        <v>14.37875254056941</v>
      </c>
      <c r="AA143" s="147">
        <f t="shared" si="277"/>
        <v>14.37875254056941</v>
      </c>
      <c r="AB143" s="147">
        <f t="shared" si="278"/>
        <v>14.20155794715061</v>
      </c>
      <c r="AC143" s="147">
        <f t="shared" si="279"/>
        <v>13.497729735909184</v>
      </c>
      <c r="AD143" s="147">
        <f t="shared" si="280"/>
        <v>197.30197120941222</v>
      </c>
      <c r="AE143" s="147">
        <f t="shared" si="281"/>
        <v>257.83130452911962</v>
      </c>
      <c r="AF143" s="147">
        <f t="shared" si="282"/>
        <v>3.4535177138559323</v>
      </c>
      <c r="AG143" s="147">
        <f t="shared" si="283"/>
        <v>3.9420824818348961</v>
      </c>
      <c r="AH143" s="147">
        <f t="shared" si="284"/>
        <v>2.9973705214304549</v>
      </c>
      <c r="AI143" s="147">
        <f t="shared" si="285"/>
        <v>17.832270254425342</v>
      </c>
      <c r="AJ143" s="147">
        <f t="shared" si="286"/>
        <v>18.632270254425343</v>
      </c>
      <c r="AK143" s="147">
        <f t="shared" si="287"/>
        <v>18.943640428985507</v>
      </c>
      <c r="AL143" s="147">
        <f t="shared" si="288"/>
        <v>17.295100257339641</v>
      </c>
      <c r="AM143" s="147">
        <f t="shared" si="365"/>
        <v>53.670324997700718</v>
      </c>
      <c r="AN143" s="147">
        <f t="shared" si="266"/>
        <v>52.78816412023469</v>
      </c>
      <c r="AO143" s="147">
        <f t="shared" si="267"/>
        <v>57.819844066854898</v>
      </c>
      <c r="AP143" s="147">
        <f t="shared" si="289"/>
        <v>7.9498281857890793</v>
      </c>
      <c r="AQ143" s="147">
        <f t="shared" si="290"/>
        <v>0.41007869831294447</v>
      </c>
      <c r="AR143" s="147">
        <f t="shared" si="291"/>
        <v>0.40703653157884295</v>
      </c>
      <c r="AS143" s="147">
        <f t="shared" si="292"/>
        <v>0.38686382975294714</v>
      </c>
      <c r="AT143" s="147">
        <f t="shared" si="293"/>
        <v>5.5226246013244822E-2</v>
      </c>
      <c r="AU143" s="147">
        <f t="shared" si="294"/>
        <v>0.15744948720318189</v>
      </c>
      <c r="AV143" s="147">
        <f t="shared" si="295"/>
        <v>0.15257238704613035</v>
      </c>
      <c r="AW143" s="147">
        <f t="shared" si="296"/>
        <v>0.15096135120163201</v>
      </c>
      <c r="AX143" s="147">
        <f t="shared" si="366"/>
        <v>3.800433412998537E-2</v>
      </c>
      <c r="AY143" s="147">
        <f t="shared" si="367"/>
        <v>4.235119396978871E-2</v>
      </c>
      <c r="AZ143" s="147">
        <f t="shared" si="368"/>
        <v>3.3523200844617171E-2</v>
      </c>
      <c r="BA143" s="147">
        <f t="shared" si="369"/>
        <v>0.10720224842693553</v>
      </c>
      <c r="BB143" s="147">
        <f t="shared" si="370"/>
        <v>0.20347405297683807</v>
      </c>
      <c r="BC143" s="147">
        <f t="shared" si="297"/>
        <v>8.9642729007686269E-3</v>
      </c>
      <c r="BD143" s="147">
        <f t="shared" si="298"/>
        <v>7.7950199137118495E-3</v>
      </c>
      <c r="BE143" s="147">
        <f t="shared" si="299"/>
        <v>9.7437748921398119E-3</v>
      </c>
      <c r="BF143" s="147">
        <f t="shared" si="300"/>
        <v>0</v>
      </c>
      <c r="BG143" s="147">
        <f t="shared" si="301"/>
        <v>0</v>
      </c>
      <c r="BH143" s="147">
        <f t="shared" si="302"/>
        <v>0</v>
      </c>
      <c r="BI143" s="147">
        <f t="shared" si="371"/>
        <v>4.6968607030753999E-2</v>
      </c>
      <c r="BJ143" s="147">
        <f t="shared" si="372"/>
        <v>5.0146213883500559E-2</v>
      </c>
      <c r="BK143" s="147">
        <f t="shared" si="373"/>
        <v>4.3266975736756981E-2</v>
      </c>
      <c r="BL143" s="147">
        <f t="shared" si="303"/>
        <v>14.01032792045288</v>
      </c>
      <c r="BM143" s="147">
        <f t="shared" si="304"/>
        <v>13.007113453774995</v>
      </c>
      <c r="BN143" s="147">
        <f t="shared" si="305"/>
        <v>14.028438505775634</v>
      </c>
      <c r="BO143" s="150">
        <f t="shared" si="374"/>
        <v>2.2060500464093939E-3</v>
      </c>
      <c r="BP143" s="150">
        <f t="shared" si="374"/>
        <v>2.5146427668497843E-3</v>
      </c>
      <c r="BQ143" s="150">
        <f t="shared" si="374"/>
        <v>1.8720311894051174E-3</v>
      </c>
      <c r="BR143" s="147" t="e">
        <f t="shared" si="306"/>
        <v>#NUM!</v>
      </c>
      <c r="BS143" s="147">
        <f t="shared" si="307"/>
        <v>240.2911107360205</v>
      </c>
      <c r="BT143" s="147">
        <f t="shared" si="308"/>
        <v>0.53434043062946079</v>
      </c>
      <c r="BU143" s="147">
        <f t="shared" si="309"/>
        <v>0.53434043062946079</v>
      </c>
      <c r="BV143" s="147">
        <f t="shared" si="310"/>
        <v>0.17811347687648696</v>
      </c>
      <c r="BW143" s="147">
        <f t="shared" si="311"/>
        <v>18.643207673903373</v>
      </c>
      <c r="CA143" s="150">
        <f t="shared" si="312"/>
        <v>0.20589518549279284</v>
      </c>
      <c r="CB143" s="150">
        <f t="shared" si="375"/>
        <v>0.20589518549279284</v>
      </c>
      <c r="CC143" s="150">
        <f t="shared" si="376"/>
        <v>0</v>
      </c>
      <c r="CD143" s="150">
        <f t="shared" si="377"/>
        <v>4.9697903488996616E-2</v>
      </c>
      <c r="CE143" s="150">
        <f t="shared" si="313"/>
        <v>5.8662176389765244E-2</v>
      </c>
      <c r="CI143" s="152">
        <f t="shared" si="314"/>
        <v>0.52860815064872091</v>
      </c>
      <c r="CJ143" s="152">
        <f t="shared" si="315"/>
        <v>0.52860815064872091</v>
      </c>
      <c r="CK143" s="152">
        <f t="shared" si="316"/>
        <v>0.52860815064872091</v>
      </c>
      <c r="CL143" s="152">
        <f t="shared" si="317"/>
        <v>0.52860815064872091</v>
      </c>
      <c r="CM143" s="152">
        <f t="shared" si="318"/>
        <v>0.52860815064872091</v>
      </c>
      <c r="CN143" s="152">
        <f t="shared" si="319"/>
        <v>0.52860815064872091</v>
      </c>
      <c r="CO143" s="152">
        <f t="shared" si="320"/>
        <v>0.52860815064872091</v>
      </c>
      <c r="CP143" s="152">
        <f t="shared" si="321"/>
        <v>0.52860815064872091</v>
      </c>
      <c r="CQ143" s="152">
        <f t="shared" si="322"/>
        <v>0.49267943099496969</v>
      </c>
      <c r="CR143" s="152">
        <f t="shared" si="323"/>
        <v>0.42281045899281733</v>
      </c>
      <c r="CS143" s="152">
        <f t="shared" si="324"/>
        <v>0.35294148699066497</v>
      </c>
      <c r="CT143" s="152">
        <f t="shared" si="325"/>
        <v>0.28307251498851255</v>
      </c>
      <c r="CU143" s="152">
        <f t="shared" si="326"/>
        <v>0.21320354298636024</v>
      </c>
      <c r="CV143" s="152">
        <f t="shared" si="327"/>
        <v>0.17238119689574707</v>
      </c>
      <c r="CW143" s="152">
        <f t="shared" si="328"/>
        <v>0.17238119689574707</v>
      </c>
      <c r="CX143" s="152">
        <f t="shared" si="329"/>
        <v>0.17238119689574707</v>
      </c>
      <c r="CY143" s="152">
        <f t="shared" si="330"/>
        <v>0.17238119689574707</v>
      </c>
      <c r="CZ143" s="152">
        <f t="shared" si="331"/>
        <v>0.17238119689574707</v>
      </c>
      <c r="DA143" s="152">
        <f t="shared" si="332"/>
        <v>0.17238119689574707</v>
      </c>
      <c r="DC143" s="154">
        <f t="shared" si="378"/>
        <v>0.20359072232490541</v>
      </c>
      <c r="DD143" s="154">
        <f t="shared" si="379"/>
        <v>0.20359072232490541</v>
      </c>
      <c r="DE143" s="154">
        <f t="shared" si="380"/>
        <v>0.20359072232490541</v>
      </c>
      <c r="DF143" s="154">
        <f t="shared" si="381"/>
        <v>0.20359072232490541</v>
      </c>
      <c r="DG143" s="154">
        <f t="shared" si="382"/>
        <v>0.20359072232490541</v>
      </c>
      <c r="DH143" s="154">
        <f t="shared" si="383"/>
        <v>0.20359072232490541</v>
      </c>
      <c r="DI143" s="154">
        <f t="shared" si="384"/>
        <v>0.20359072232490541</v>
      </c>
      <c r="DJ143" s="154">
        <f t="shared" si="385"/>
        <v>-2.1555063791770661E-10</v>
      </c>
      <c r="DK143" s="154">
        <f t="shared" si="386"/>
        <v>-2.3053365449032685E-10</v>
      </c>
      <c r="DL143" s="154">
        <f t="shared" si="387"/>
        <v>-2.6656645873393559E-10</v>
      </c>
      <c r="DM143" s="154">
        <f t="shared" si="388"/>
        <v>-3.1594998077658026E-10</v>
      </c>
      <c r="DN143" s="154">
        <f t="shared" si="389"/>
        <v>-3.8779136517701075E-10</v>
      </c>
      <c r="DO143" s="154">
        <f t="shared" si="390"/>
        <v>-5.019187205689541E-10</v>
      </c>
      <c r="DP143" s="154">
        <f t="shared" si="391"/>
        <v>-6.0614630947609505E-10</v>
      </c>
      <c r="DQ143" s="154">
        <f t="shared" si="392"/>
        <v>-6.0614630947609505E-10</v>
      </c>
      <c r="DR143" s="154">
        <f t="shared" si="393"/>
        <v>-6.0614630947609505E-10</v>
      </c>
      <c r="DS143" s="154">
        <f t="shared" si="394"/>
        <v>-6.0614630947609505E-10</v>
      </c>
      <c r="DT143" s="154">
        <f t="shared" si="395"/>
        <v>-6.0614630947609505E-10</v>
      </c>
      <c r="DU143" s="154">
        <f t="shared" si="396"/>
        <v>-6.0614630947609505E-10</v>
      </c>
      <c r="DW143" s="155">
        <f t="shared" si="333"/>
        <v>-8.8549115531985051E-2</v>
      </c>
      <c r="DX143" s="155">
        <f t="shared" si="334"/>
        <v>-3.1356886391042421E-2</v>
      </c>
      <c r="DY143" s="155">
        <f t="shared" si="335"/>
        <v>3.7457376644457849E-2</v>
      </c>
      <c r="DZ143" s="155">
        <f t="shared" si="336"/>
        <v>8.6146068514777852E-2</v>
      </c>
      <c r="EA143" s="156">
        <f t="shared" si="337"/>
        <v>-8.8549115531985051E-2</v>
      </c>
      <c r="EB143" s="156">
        <f t="shared" si="338"/>
        <v>-3.1356886391042421E-2</v>
      </c>
      <c r="EC143" s="156">
        <f t="shared" si="339"/>
        <v>8.332332651113919E-2</v>
      </c>
      <c r="ED143" s="156">
        <f t="shared" si="340"/>
        <v>-4.3375378324063796E-2</v>
      </c>
      <c r="EE143" s="156">
        <f t="shared" si="341"/>
        <v>-2.5103628539113007E-2</v>
      </c>
      <c r="EF143" s="156">
        <f t="shared" si="342"/>
        <v>9.0520760159246372E-2</v>
      </c>
      <c r="EG143" s="156">
        <f t="shared" si="343"/>
        <v>-4.9082059520552654E-2</v>
      </c>
      <c r="EH143" s="156">
        <f t="shared" si="344"/>
        <v>-8.0094641636369798E-2</v>
      </c>
      <c r="EI143" s="156">
        <f t="shared" si="345"/>
        <v>9.205139674212684E-2</v>
      </c>
      <c r="EJ143" s="156">
        <f t="shared" si="346"/>
        <v>1.8728068332349114E-2</v>
      </c>
      <c r="EK143" s="156">
        <f t="shared" si="347"/>
        <v>-7.6475743718633138E-2</v>
      </c>
      <c r="EL143" s="156">
        <f t="shared" si="348"/>
        <v>5.4549617856768901E-2</v>
      </c>
      <c r="EM143" s="156">
        <f t="shared" si="349"/>
        <v>1.2261266859208617E-2</v>
      </c>
      <c r="EN143" s="156">
        <f t="shared" si="350"/>
        <v>-9.3133568173053738E-2</v>
      </c>
      <c r="EO143" s="156">
        <f t="shared" si="351"/>
        <v>5.9751415938095312E-2</v>
      </c>
      <c r="EP143" s="156">
        <f t="shared" si="352"/>
        <v>7.2484263664814225E-2</v>
      </c>
      <c r="EQ143" s="156">
        <f t="shared" si="353"/>
        <v>-9.3762002221595059E-2</v>
      </c>
      <c r="ER143" s="156">
        <f t="shared" si="354"/>
        <v>-5.7347297264282891E-3</v>
      </c>
      <c r="ES143" s="156">
        <f t="shared" si="355"/>
        <v>8.1974643312584822E-4</v>
      </c>
      <c r="ET143" s="156">
        <f t="shared" si="356"/>
        <v>9.3933637220236246E-2</v>
      </c>
      <c r="EU143" s="156">
        <f t="shared" si="357"/>
        <v>-6.9257779010631015E-2</v>
      </c>
      <c r="EV143" s="156">
        <f t="shared" si="358"/>
        <v>-6.3463061950651073E-2</v>
      </c>
      <c r="EW143" s="156">
        <f t="shared" si="359"/>
        <v>9.3647636980516674E-2</v>
      </c>
      <c r="EX143" s="156">
        <f t="shared" si="360"/>
        <v>-7.3702288704585867E-3</v>
      </c>
      <c r="EY143" s="156">
        <f t="shared" si="361"/>
        <v>-5.8477290678250166E-2</v>
      </c>
      <c r="EZ143" s="156">
        <f t="shared" si="362"/>
        <v>7.3516029956527257E-2</v>
      </c>
    </row>
    <row r="144" spans="15:156" ht="20.100000000000001" customHeight="1" x14ac:dyDescent="0.2">
      <c r="O144" s="158">
        <v>134</v>
      </c>
      <c r="P144" s="158">
        <f t="shared" si="363"/>
        <v>-1.9722220547535922</v>
      </c>
      <c r="Q144" s="147">
        <f t="shared" si="364"/>
        <v>1.1693705988362006</v>
      </c>
      <c r="R144" s="147">
        <f t="shared" si="268"/>
        <v>299.41180303602084</v>
      </c>
      <c r="S144" s="147">
        <f t="shared" si="269"/>
        <v>260.35808959653986</v>
      </c>
      <c r="T144" s="147">
        <f t="shared" si="270"/>
        <v>325.44761199567483</v>
      </c>
      <c r="U144" s="147">
        <f t="shared" si="271"/>
        <v>1</v>
      </c>
      <c r="V144" s="147">
        <f t="shared" si="272"/>
        <v>1</v>
      </c>
      <c r="W144" s="147">
        <f t="shared" si="273"/>
        <v>4.8094296397084929E-2</v>
      </c>
      <c r="X144" s="147">
        <f t="shared" si="274"/>
        <v>5.530844085664767E-2</v>
      </c>
      <c r="Y144" s="147">
        <f t="shared" si="275"/>
        <v>4.4246752685318136E-2</v>
      </c>
      <c r="Z144" s="147">
        <f t="shared" si="276"/>
        <v>14.448485254271638</v>
      </c>
      <c r="AA144" s="147">
        <f t="shared" si="277"/>
        <v>14.448485254271638</v>
      </c>
      <c r="AB144" s="147">
        <f t="shared" si="278"/>
        <v>14.272083838106312</v>
      </c>
      <c r="AC144" s="147">
        <f t="shared" si="279"/>
        <v>13.564760368678266</v>
      </c>
      <c r="AD144" s="147">
        <f t="shared" si="280"/>
        <v>198.44313742301034</v>
      </c>
      <c r="AE144" s="147">
        <f t="shared" si="281"/>
        <v>259.28803278423129</v>
      </c>
      <c r="AF144" s="147">
        <f t="shared" si="282"/>
        <v>3.4576799325324159</v>
      </c>
      <c r="AG144" s="147">
        <f t="shared" si="283"/>
        <v>3.9468335243051005</v>
      </c>
      <c r="AH144" s="147">
        <f t="shared" si="284"/>
        <v>3.0009829863425606</v>
      </c>
      <c r="AI144" s="147">
        <f t="shared" si="285"/>
        <v>17.906165186804053</v>
      </c>
      <c r="AJ144" s="147">
        <f t="shared" si="286"/>
        <v>18.706165186804053</v>
      </c>
      <c r="AK144" s="147">
        <f t="shared" si="287"/>
        <v>19.018917362411411</v>
      </c>
      <c r="AL144" s="147">
        <f t="shared" si="288"/>
        <v>17.365743355020829</v>
      </c>
      <c r="AM144" s="147">
        <f t="shared" si="365"/>
        <v>53.458311204555862</v>
      </c>
      <c r="AN144" s="147">
        <f t="shared" si="266"/>
        <v>52.579228404261272</v>
      </c>
      <c r="AO144" s="147">
        <f t="shared" si="267"/>
        <v>57.584635425979471</v>
      </c>
      <c r="AP144" s="147">
        <f t="shared" si="289"/>
        <v>7.9963401492215311</v>
      </c>
      <c r="AQ144" s="147">
        <f t="shared" si="290"/>
        <v>0.41211517668159264</v>
      </c>
      <c r="AR144" s="147">
        <f t="shared" si="291"/>
        <v>0.40905790234308903</v>
      </c>
      <c r="AS144" s="147">
        <f t="shared" si="292"/>
        <v>0.38878502152453981</v>
      </c>
      <c r="AT144" s="147">
        <f t="shared" si="293"/>
        <v>5.5776122489776078E-2</v>
      </c>
      <c r="AU144" s="147">
        <f t="shared" si="294"/>
        <v>0.15838901436901814</v>
      </c>
      <c r="AV144" s="147">
        <f t="shared" si="295"/>
        <v>0.15348162450570502</v>
      </c>
      <c r="AW144" s="147">
        <f t="shared" si="296"/>
        <v>0.15184422381248938</v>
      </c>
      <c r="AX144" s="147">
        <f t="shared" si="366"/>
        <v>3.8088041083621182E-2</v>
      </c>
      <c r="AY144" s="147">
        <f t="shared" si="367"/>
        <v>4.2444146835099478E-2</v>
      </c>
      <c r="AZ144" s="147">
        <f t="shared" si="368"/>
        <v>3.359306915596677E-2</v>
      </c>
      <c r="BA144" s="147">
        <f t="shared" si="369"/>
        <v>0.10758597700167637</v>
      </c>
      <c r="BB144" s="147">
        <f t="shared" si="370"/>
        <v>0.20458555094447803</v>
      </c>
      <c r="BC144" s="147">
        <f t="shared" si="297"/>
        <v>8.7840216807121389E-3</v>
      </c>
      <c r="BD144" s="147">
        <f t="shared" si="298"/>
        <v>7.6382797223583819E-3</v>
      </c>
      <c r="BE144" s="147">
        <f t="shared" si="299"/>
        <v>9.5478496529479793E-3</v>
      </c>
      <c r="BF144" s="147">
        <f t="shared" si="300"/>
        <v>0</v>
      </c>
      <c r="BG144" s="147">
        <f t="shared" si="301"/>
        <v>0</v>
      </c>
      <c r="BH144" s="147">
        <f t="shared" si="302"/>
        <v>0</v>
      </c>
      <c r="BI144" s="147">
        <f t="shared" si="371"/>
        <v>4.6872062764333325E-2</v>
      </c>
      <c r="BJ144" s="147">
        <f t="shared" si="372"/>
        <v>5.0082426557457857E-2</v>
      </c>
      <c r="BK144" s="147">
        <f t="shared" si="373"/>
        <v>4.3140918808914748E-2</v>
      </c>
      <c r="BL144" s="147">
        <f t="shared" si="303"/>
        <v>14.034048824286575</v>
      </c>
      <c r="BM144" s="147">
        <f t="shared" si="304"/>
        <v>13.03936490085874</v>
      </c>
      <c r="BN144" s="147">
        <f t="shared" si="305"/>
        <v>14.040109005660597</v>
      </c>
      <c r="BO144" s="150">
        <f t="shared" si="374"/>
        <v>2.1969902677836024E-3</v>
      </c>
      <c r="BP144" s="150">
        <f t="shared" si="374"/>
        <v>2.50824944988316E-3</v>
      </c>
      <c r="BQ144" s="150">
        <f t="shared" si="374"/>
        <v>1.8611388756773742E-3</v>
      </c>
      <c r="BR144" s="147" t="e">
        <f t="shared" si="306"/>
        <v>#NUM!</v>
      </c>
      <c r="BS144" s="147">
        <f t="shared" si="307"/>
        <v>241.36935623606612</v>
      </c>
      <c r="BT144" s="147">
        <f t="shared" si="308"/>
        <v>0.53634758891894063</v>
      </c>
      <c r="BU144" s="147">
        <f t="shared" si="309"/>
        <v>0.53634758891894063</v>
      </c>
      <c r="BV144" s="147">
        <f t="shared" si="310"/>
        <v>0.17878252963964689</v>
      </c>
      <c r="BW144" s="147">
        <f t="shared" si="311"/>
        <v>18.713237689751299</v>
      </c>
      <c r="CA144" s="150">
        <f t="shared" si="312"/>
        <v>0.20684766835765056</v>
      </c>
      <c r="CB144" s="150">
        <f t="shared" si="375"/>
        <v>0.20684766835765056</v>
      </c>
      <c r="CC144" s="150">
        <f t="shared" si="376"/>
        <v>0</v>
      </c>
      <c r="CD144" s="150">
        <f t="shared" si="377"/>
        <v>4.9740965407695209E-2</v>
      </c>
      <c r="CE144" s="150">
        <f t="shared" si="313"/>
        <v>5.8524987088407351E-2</v>
      </c>
      <c r="CI144" s="152">
        <f t="shared" si="314"/>
        <v>0.53061530893820086</v>
      </c>
      <c r="CJ144" s="152">
        <f t="shared" si="315"/>
        <v>0.53061530893820086</v>
      </c>
      <c r="CK144" s="152">
        <f t="shared" si="316"/>
        <v>0.53061530893820086</v>
      </c>
      <c r="CL144" s="152">
        <f t="shared" si="317"/>
        <v>0.53061530893820086</v>
      </c>
      <c r="CM144" s="152">
        <f t="shared" si="318"/>
        <v>0.53061530893820086</v>
      </c>
      <c r="CN144" s="152">
        <f t="shared" si="319"/>
        <v>0.53061530893820086</v>
      </c>
      <c r="CO144" s="152">
        <f t="shared" si="320"/>
        <v>0.53061530893820086</v>
      </c>
      <c r="CP144" s="152">
        <f t="shared" si="321"/>
        <v>0.53061530893820086</v>
      </c>
      <c r="CQ144" s="152">
        <f t="shared" si="322"/>
        <v>0.49455162920404089</v>
      </c>
      <c r="CR144" s="152">
        <f t="shared" si="323"/>
        <v>0.42442020637785782</v>
      </c>
      <c r="CS144" s="152">
        <f t="shared" si="324"/>
        <v>0.35428878355167481</v>
      </c>
      <c r="CT144" s="152">
        <f t="shared" si="325"/>
        <v>0.2841573607254918</v>
      </c>
      <c r="CU144" s="152">
        <f t="shared" si="326"/>
        <v>0.21402593789930899</v>
      </c>
      <c r="CV144" s="152">
        <f t="shared" si="327"/>
        <v>0.173050249658907</v>
      </c>
      <c r="CW144" s="152">
        <f t="shared" si="328"/>
        <v>0.173050249658907</v>
      </c>
      <c r="CX144" s="152">
        <f t="shared" si="329"/>
        <v>0.173050249658907</v>
      </c>
      <c r="CY144" s="152">
        <f t="shared" si="330"/>
        <v>0.173050249658907</v>
      </c>
      <c r="CZ144" s="152">
        <f t="shared" si="331"/>
        <v>0.173050249658907</v>
      </c>
      <c r="DA144" s="152">
        <f t="shared" si="332"/>
        <v>0.173050249658907</v>
      </c>
      <c r="DC144" s="154">
        <f t="shared" si="378"/>
        <v>0.2045415002505965</v>
      </c>
      <c r="DD144" s="154">
        <f t="shared" si="379"/>
        <v>0.2045415002505965</v>
      </c>
      <c r="DE144" s="154">
        <f t="shared" si="380"/>
        <v>0.2045415002505965</v>
      </c>
      <c r="DF144" s="154">
        <f t="shared" si="381"/>
        <v>0.2045415002505965</v>
      </c>
      <c r="DG144" s="154">
        <f t="shared" si="382"/>
        <v>0.2045415002505965</v>
      </c>
      <c r="DH144" s="154">
        <f t="shared" si="383"/>
        <v>0.2045415002505965</v>
      </c>
      <c r="DI144" s="154">
        <f t="shared" si="384"/>
        <v>0.2045415002505965</v>
      </c>
      <c r="DJ144" s="154">
        <f t="shared" si="385"/>
        <v>-2.1492172621794939E-10</v>
      </c>
      <c r="DK144" s="154">
        <f t="shared" si="386"/>
        <v>-2.2986263758407969E-10</v>
      </c>
      <c r="DL144" s="154">
        <f t="shared" si="387"/>
        <v>-2.657950399192077E-10</v>
      </c>
      <c r="DM144" s="154">
        <f t="shared" si="388"/>
        <v>-3.1504292692763655E-10</v>
      </c>
      <c r="DN144" s="154">
        <f t="shared" si="389"/>
        <v>-3.8669105649011322E-10</v>
      </c>
      <c r="DO144" s="154">
        <f t="shared" si="390"/>
        <v>-5.005213076539798E-10</v>
      </c>
      <c r="DP144" s="154">
        <f t="shared" si="391"/>
        <v>-6.0448818211237062E-10</v>
      </c>
      <c r="DQ144" s="154">
        <f t="shared" si="392"/>
        <v>-6.0448818211237062E-10</v>
      </c>
      <c r="DR144" s="154">
        <f t="shared" si="393"/>
        <v>-6.0448818211237062E-10</v>
      </c>
      <c r="DS144" s="154">
        <f t="shared" si="394"/>
        <v>-6.0448818211237062E-10</v>
      </c>
      <c r="DT144" s="154">
        <f t="shared" si="395"/>
        <v>-6.0448818211237062E-10</v>
      </c>
      <c r="DU144" s="154">
        <f t="shared" si="396"/>
        <v>-6.0448818211237062E-10</v>
      </c>
      <c r="DW144" s="155">
        <f t="shared" si="333"/>
        <v>-8.7517680692659833E-2</v>
      </c>
      <c r="DX144" s="155">
        <f t="shared" si="334"/>
        <v>-3.3594890047625496E-2</v>
      </c>
      <c r="DY144" s="155">
        <f t="shared" si="335"/>
        <v>3.6628747957056063E-2</v>
      </c>
      <c r="DZ144" s="155">
        <f t="shared" si="336"/>
        <v>8.6291922531792464E-2</v>
      </c>
      <c r="EA144" s="156">
        <f t="shared" si="337"/>
        <v>-8.7517680692659833E-2</v>
      </c>
      <c r="EB144" s="156">
        <f t="shared" si="338"/>
        <v>-3.3594890047625496E-2</v>
      </c>
      <c r="EC144" s="156">
        <f t="shared" si="339"/>
        <v>8.4961030955571809E-2</v>
      </c>
      <c r="ED144" s="156">
        <f t="shared" si="340"/>
        <v>-3.9617979379327019E-2</v>
      </c>
      <c r="EE144" s="156">
        <f t="shared" si="341"/>
        <v>-3.0520101939568021E-2</v>
      </c>
      <c r="EF144" s="156">
        <f t="shared" si="342"/>
        <v>8.863681204066845E-2</v>
      </c>
      <c r="EG144" s="156">
        <f t="shared" si="343"/>
        <v>-4.2558942396406244E-2</v>
      </c>
      <c r="EH144" s="156">
        <f t="shared" si="344"/>
        <v>-8.3526627450375285E-2</v>
      </c>
      <c r="EI144" s="156">
        <f t="shared" si="345"/>
        <v>8.9647953086659696E-2</v>
      </c>
      <c r="EJ144" s="156">
        <f t="shared" si="346"/>
        <v>2.7408129788558604E-2</v>
      </c>
      <c r="EK144" s="156">
        <f t="shared" si="347"/>
        <v>-8.1990459615921135E-2</v>
      </c>
      <c r="EL144" s="156">
        <f t="shared" si="348"/>
        <v>4.5448053897877927E-2</v>
      </c>
      <c r="EM144" s="156">
        <f t="shared" si="349"/>
        <v>2.4262765053300495E-2</v>
      </c>
      <c r="EN144" s="156">
        <f t="shared" si="350"/>
        <v>-9.0549871911023427E-2</v>
      </c>
      <c r="EO144" s="156">
        <f t="shared" si="351"/>
        <v>4.8281793946411071E-2</v>
      </c>
      <c r="EP144" s="156">
        <f t="shared" si="352"/>
        <v>8.0354399036087099E-2</v>
      </c>
      <c r="EQ144" s="156">
        <f t="shared" si="353"/>
        <v>-9.1341469664602132E-2</v>
      </c>
      <c r="ER144" s="156">
        <f t="shared" si="354"/>
        <v>-2.1087839876217228E-2</v>
      </c>
      <c r="ES144" s="156">
        <f t="shared" si="355"/>
        <v>-1.7887222414577672E-2</v>
      </c>
      <c r="ET144" s="156">
        <f t="shared" si="356"/>
        <v>9.2021781907469291E-2</v>
      </c>
      <c r="EU144" s="156">
        <f t="shared" si="357"/>
        <v>-5.3769421449577796E-2</v>
      </c>
      <c r="EV144" s="156">
        <f t="shared" si="358"/>
        <v>-7.6790692066891111E-2</v>
      </c>
      <c r="EW144" s="156">
        <f t="shared" si="359"/>
        <v>9.2589979783951032E-2</v>
      </c>
      <c r="EX144" s="156">
        <f t="shared" si="360"/>
        <v>1.4664812127741338E-2</v>
      </c>
      <c r="EY144" s="156">
        <f t="shared" si="361"/>
        <v>-7.486738750552413E-2</v>
      </c>
      <c r="EZ144" s="156">
        <f t="shared" si="362"/>
        <v>5.6416623075403058E-2</v>
      </c>
    </row>
    <row r="145" spans="15:156" ht="20.100000000000001" customHeight="1" x14ac:dyDescent="0.2">
      <c r="O145" s="158">
        <v>135</v>
      </c>
      <c r="P145" s="158">
        <f t="shared" si="363"/>
        <v>-1.9634954084936207</v>
      </c>
      <c r="Q145" s="147">
        <f t="shared" si="364"/>
        <v>1.1780972450961724</v>
      </c>
      <c r="R145" s="147">
        <f t="shared" si="268"/>
        <v>300.50948192156659</v>
      </c>
      <c r="S145" s="147">
        <f t="shared" si="269"/>
        <v>261.31259297527532</v>
      </c>
      <c r="T145" s="147">
        <f t="shared" si="270"/>
        <v>326.64074121909414</v>
      </c>
      <c r="U145" s="147">
        <f t="shared" si="271"/>
        <v>1</v>
      </c>
      <c r="V145" s="147">
        <f t="shared" si="272"/>
        <v>1</v>
      </c>
      <c r="W145" s="147">
        <f t="shared" si="273"/>
        <v>4.7918621096150374E-2</v>
      </c>
      <c r="X145" s="147">
        <f t="shared" si="274"/>
        <v>5.5106414260572924E-2</v>
      </c>
      <c r="Y145" s="147">
        <f t="shared" si="275"/>
        <v>4.4085131408458343E-2</v>
      </c>
      <c r="Z145" s="147">
        <f t="shared" si="276"/>
        <v>14.516884612250088</v>
      </c>
      <c r="AA145" s="147">
        <f t="shared" si="277"/>
        <v>14.516884612250088</v>
      </c>
      <c r="AB145" s="147">
        <f t="shared" si="278"/>
        <v>14.341299240027228</v>
      </c>
      <c r="AC145" s="147">
        <f t="shared" si="279"/>
        <v>13.630545460156789</v>
      </c>
      <c r="AD145" s="147">
        <f t="shared" si="280"/>
        <v>199.56344353173554</v>
      </c>
      <c r="AE145" s="147">
        <f t="shared" si="281"/>
        <v>260.71802388732675</v>
      </c>
      <c r="AF145" s="147">
        <f t="shared" si="282"/>
        <v>3.4617574515637926</v>
      </c>
      <c r="AG145" s="147">
        <f t="shared" si="283"/>
        <v>3.9514878847789001</v>
      </c>
      <c r="AH145" s="147">
        <f t="shared" si="284"/>
        <v>3.0045219388998863</v>
      </c>
      <c r="AI145" s="147">
        <f t="shared" si="285"/>
        <v>17.978642063813879</v>
      </c>
      <c r="AJ145" s="147">
        <f t="shared" si="286"/>
        <v>18.77864206381388</v>
      </c>
      <c r="AK145" s="147">
        <f t="shared" si="287"/>
        <v>19.092787124806129</v>
      </c>
      <c r="AL145" s="147">
        <f t="shared" si="288"/>
        <v>17.435067399056674</v>
      </c>
      <c r="AM145" s="147">
        <f t="shared" si="365"/>
        <v>53.251986837055846</v>
      </c>
      <c r="AN145" s="147">
        <f t="shared" si="266"/>
        <v>52.375800005686919</v>
      </c>
      <c r="AO145" s="147">
        <f t="shared" si="267"/>
        <v>57.355671596320015</v>
      </c>
      <c r="AP145" s="147">
        <f t="shared" si="289"/>
        <v>8.0419997693449154</v>
      </c>
      <c r="AQ145" s="147">
        <f t="shared" si="290"/>
        <v>0.41411381387538237</v>
      </c>
      <c r="AR145" s="147">
        <f t="shared" si="291"/>
        <v>0.4110417126570397</v>
      </c>
      <c r="AS145" s="147">
        <f t="shared" si="292"/>
        <v>0.3906705143391071</v>
      </c>
      <c r="AT145" s="147">
        <f t="shared" si="293"/>
        <v>5.6318429848010811E-2</v>
      </c>
      <c r="AU145" s="147">
        <f t="shared" si="294"/>
        <v>0.15931176765719432</v>
      </c>
      <c r="AV145" s="147">
        <f t="shared" si="295"/>
        <v>0.1543743234599585</v>
      </c>
      <c r="AW145" s="147">
        <f t="shared" si="296"/>
        <v>0.152710972466884</v>
      </c>
      <c r="AX145" s="147">
        <f t="shared" si="366"/>
        <v>3.8170001220190861E-2</v>
      </c>
      <c r="AY145" s="147">
        <f t="shared" si="367"/>
        <v>4.2535077175631451E-2</v>
      </c>
      <c r="AZ145" s="147">
        <f t="shared" si="368"/>
        <v>3.3661416510401818E-2</v>
      </c>
      <c r="BA145" s="147">
        <f t="shared" si="369"/>
        <v>0.10796200248319129</v>
      </c>
      <c r="BB145" s="147">
        <f t="shared" si="370"/>
        <v>0.20567658498999639</v>
      </c>
      <c r="BC145" s="147">
        <f t="shared" si="297"/>
        <v>8.6031015233959379E-3</v>
      </c>
      <c r="BD145" s="147">
        <f t="shared" si="298"/>
        <v>7.4809578464312514E-3</v>
      </c>
      <c r="BE145" s="147">
        <f t="shared" si="299"/>
        <v>9.3511973080390633E-3</v>
      </c>
      <c r="BF145" s="147">
        <f t="shared" si="300"/>
        <v>0</v>
      </c>
      <c r="BG145" s="147">
        <f t="shared" si="301"/>
        <v>0</v>
      </c>
      <c r="BH145" s="147">
        <f t="shared" si="302"/>
        <v>0</v>
      </c>
      <c r="BI145" s="147">
        <f t="shared" si="371"/>
        <v>4.67731027435868E-2</v>
      </c>
      <c r="BJ145" s="147">
        <f t="shared" si="372"/>
        <v>5.0016035022062699E-2</v>
      </c>
      <c r="BK145" s="147">
        <f t="shared" si="373"/>
        <v>4.3012613818440883E-2</v>
      </c>
      <c r="BL145" s="147">
        <f t="shared" si="303"/>
        <v>14.055760873339475</v>
      </c>
      <c r="BM145" s="147">
        <f t="shared" si="304"/>
        <v>13.069819801957387</v>
      </c>
      <c r="BN145" s="147">
        <f t="shared" si="305"/>
        <v>14.049672059426181</v>
      </c>
      <c r="BO145" s="150">
        <f t="shared" si="374"/>
        <v>2.1877231402621269E-3</v>
      </c>
      <c r="BP145" s="150">
        <f t="shared" si="374"/>
        <v>2.5016037593282026E-3</v>
      </c>
      <c r="BQ145" s="150">
        <f t="shared" si="374"/>
        <v>1.8500849474943316E-3</v>
      </c>
      <c r="BR145" s="147" t="e">
        <f t="shared" si="306"/>
        <v>#NUM!</v>
      </c>
      <c r="BS145" s="147">
        <f t="shared" si="307"/>
        <v>242.42590620493962</v>
      </c>
      <c r="BT145" s="147">
        <f t="shared" si="308"/>
        <v>0.53831390226297027</v>
      </c>
      <c r="BU145" s="147">
        <f t="shared" si="309"/>
        <v>0.53831390226297027</v>
      </c>
      <c r="BV145" s="147">
        <f t="shared" si="310"/>
        <v>0.17943796742099011</v>
      </c>
      <c r="BW145" s="147">
        <f t="shared" si="311"/>
        <v>18.781842620097912</v>
      </c>
      <c r="CA145" s="150">
        <f t="shared" si="312"/>
        <v>0.2077810563303514</v>
      </c>
      <c r="CB145" s="150">
        <f t="shared" si="375"/>
        <v>0.2077810563303514</v>
      </c>
      <c r="CC145" s="150">
        <f t="shared" si="376"/>
        <v>0</v>
      </c>
      <c r="CD145" s="150">
        <f t="shared" si="377"/>
        <v>4.9782908598417427E-2</v>
      </c>
      <c r="CE145" s="150">
        <f t="shared" si="313"/>
        <v>5.8386010121813367E-2</v>
      </c>
      <c r="CI145" s="152">
        <f t="shared" si="314"/>
        <v>0.53258162228223038</v>
      </c>
      <c r="CJ145" s="152">
        <f t="shared" si="315"/>
        <v>0.53258162228223038</v>
      </c>
      <c r="CK145" s="152">
        <f t="shared" si="316"/>
        <v>0.53258162228223038</v>
      </c>
      <c r="CL145" s="152">
        <f t="shared" si="317"/>
        <v>0.53258162228223038</v>
      </c>
      <c r="CM145" s="152">
        <f t="shared" si="318"/>
        <v>0.53258162228223038</v>
      </c>
      <c r="CN145" s="152">
        <f t="shared" si="319"/>
        <v>0.53258162228223038</v>
      </c>
      <c r="CO145" s="152">
        <f t="shared" si="320"/>
        <v>0.53258162228223038</v>
      </c>
      <c r="CP145" s="152">
        <f t="shared" si="321"/>
        <v>0.53258162228223038</v>
      </c>
      <c r="CQ145" s="152">
        <f t="shared" si="322"/>
        <v>0.49638572885649945</v>
      </c>
      <c r="CR145" s="152">
        <f t="shared" si="323"/>
        <v>0.42599719598565905</v>
      </c>
      <c r="CS145" s="152">
        <f t="shared" si="324"/>
        <v>0.35560866311481859</v>
      </c>
      <c r="CT145" s="152">
        <f t="shared" si="325"/>
        <v>0.28522013024397808</v>
      </c>
      <c r="CU145" s="152">
        <f t="shared" si="326"/>
        <v>0.21483159737313764</v>
      </c>
      <c r="CV145" s="152">
        <f t="shared" si="327"/>
        <v>0.17370568744025022</v>
      </c>
      <c r="CW145" s="152">
        <f t="shared" si="328"/>
        <v>0.17370568744025022</v>
      </c>
      <c r="CX145" s="152">
        <f t="shared" si="329"/>
        <v>0.17370568744025022</v>
      </c>
      <c r="CY145" s="152">
        <f t="shared" si="330"/>
        <v>0.17370568744025022</v>
      </c>
      <c r="CZ145" s="152">
        <f t="shared" si="331"/>
        <v>0.17370568744025022</v>
      </c>
      <c r="DA145" s="152">
        <f t="shared" si="332"/>
        <v>0.17370568744025022</v>
      </c>
      <c r="DC145" s="154">
        <f t="shared" si="378"/>
        <v>0.20547322797101394</v>
      </c>
      <c r="DD145" s="154">
        <f t="shared" si="379"/>
        <v>0.20547322797101394</v>
      </c>
      <c r="DE145" s="154">
        <f t="shared" si="380"/>
        <v>0.20547322797101394</v>
      </c>
      <c r="DF145" s="154">
        <f t="shared" si="381"/>
        <v>0.20547322797101394</v>
      </c>
      <c r="DG145" s="154">
        <f t="shared" si="382"/>
        <v>0.20547322797101394</v>
      </c>
      <c r="DH145" s="154">
        <f t="shared" si="383"/>
        <v>0.20547322797101394</v>
      </c>
      <c r="DI145" s="154">
        <f t="shared" si="384"/>
        <v>0.20547322797101394</v>
      </c>
      <c r="DJ145" s="154">
        <f t="shared" si="385"/>
        <v>-2.1430916166114249E-10</v>
      </c>
      <c r="DK145" s="154">
        <f t="shared" si="386"/>
        <v>-2.2920905321563119E-10</v>
      </c>
      <c r="DL145" s="154">
        <f t="shared" si="387"/>
        <v>-2.6504363703086707E-10</v>
      </c>
      <c r="DM145" s="154">
        <f t="shared" si="388"/>
        <v>-3.1415936805434497E-10</v>
      </c>
      <c r="DN145" s="154">
        <f t="shared" si="389"/>
        <v>-3.8561917751192842E-10</v>
      </c>
      <c r="DO145" s="154">
        <f t="shared" si="390"/>
        <v>-4.9915985763313286E-10</v>
      </c>
      <c r="DP145" s="154">
        <f t="shared" si="391"/>
        <v>-6.0287257182199949E-10</v>
      </c>
      <c r="DQ145" s="154">
        <f t="shared" si="392"/>
        <v>-6.0287257182199949E-10</v>
      </c>
      <c r="DR145" s="154">
        <f t="shared" si="393"/>
        <v>-6.0287257182199949E-10</v>
      </c>
      <c r="DS145" s="154">
        <f t="shared" si="394"/>
        <v>-6.0287257182199949E-10</v>
      </c>
      <c r="DT145" s="154">
        <f t="shared" si="395"/>
        <v>-6.0287257182199949E-10</v>
      </c>
      <c r="DU145" s="154">
        <f t="shared" si="396"/>
        <v>-6.0287257182199949E-10</v>
      </c>
      <c r="DW145" s="155">
        <f t="shared" si="333"/>
        <v>-8.6425424593694705E-2</v>
      </c>
      <c r="DX145" s="155">
        <f t="shared" si="334"/>
        <v>-3.5798583000561615E-2</v>
      </c>
      <c r="DY145" s="155">
        <f t="shared" si="335"/>
        <v>3.5798583000561587E-2</v>
      </c>
      <c r="DZ145" s="155">
        <f t="shared" si="336"/>
        <v>8.6425424593694719E-2</v>
      </c>
      <c r="EA145" s="156">
        <f t="shared" si="337"/>
        <v>-8.6425424593694705E-2</v>
      </c>
      <c r="EB145" s="156">
        <f t="shared" si="338"/>
        <v>-3.5798583000561615E-2</v>
      </c>
      <c r="EC145" s="156">
        <f t="shared" si="339"/>
        <v>8.6425424593694705E-2</v>
      </c>
      <c r="ED145" s="156">
        <f t="shared" si="340"/>
        <v>-3.5798583000561615E-2</v>
      </c>
      <c r="EE145" s="156">
        <f t="shared" si="341"/>
        <v>-3.5798583000561636E-2</v>
      </c>
      <c r="EF145" s="156">
        <f t="shared" si="342"/>
        <v>8.6425424593694705E-2</v>
      </c>
      <c r="EG145" s="156">
        <f t="shared" si="343"/>
        <v>-3.5798583000561615E-2</v>
      </c>
      <c r="EH145" s="156">
        <f t="shared" si="344"/>
        <v>-8.6425424593694705E-2</v>
      </c>
      <c r="EI145" s="156">
        <f t="shared" si="345"/>
        <v>8.6425424593694733E-2</v>
      </c>
      <c r="EJ145" s="156">
        <f t="shared" si="346"/>
        <v>3.5798583000561567E-2</v>
      </c>
      <c r="EK145" s="156">
        <f t="shared" si="347"/>
        <v>-8.6425424593694733E-2</v>
      </c>
      <c r="EL145" s="156">
        <f t="shared" si="348"/>
        <v>3.5798583000561532E-2</v>
      </c>
      <c r="EM145" s="156">
        <f t="shared" si="349"/>
        <v>3.5798583000561643E-2</v>
      </c>
      <c r="EN145" s="156">
        <f t="shared" si="350"/>
        <v>-8.6425424593694691E-2</v>
      </c>
      <c r="EO145" s="156">
        <f t="shared" si="351"/>
        <v>3.5798583000561601E-2</v>
      </c>
      <c r="EP145" s="156">
        <f t="shared" si="352"/>
        <v>8.6425424593694705E-2</v>
      </c>
      <c r="EQ145" s="156">
        <f t="shared" si="353"/>
        <v>-8.6425424593694761E-2</v>
      </c>
      <c r="ER145" s="156">
        <f t="shared" si="354"/>
        <v>-3.5798583000561504E-2</v>
      </c>
      <c r="ES145" s="156">
        <f t="shared" si="355"/>
        <v>-3.5798583000561504E-2</v>
      </c>
      <c r="ET145" s="156">
        <f t="shared" si="356"/>
        <v>8.6425424593694747E-2</v>
      </c>
      <c r="EU145" s="156">
        <f t="shared" si="357"/>
        <v>-3.5798583000561435E-2</v>
      </c>
      <c r="EV145" s="156">
        <f t="shared" si="358"/>
        <v>-8.6425424593694775E-2</v>
      </c>
      <c r="EW145" s="156">
        <f t="shared" si="359"/>
        <v>8.6425424593694677E-2</v>
      </c>
      <c r="EX145" s="156">
        <f t="shared" si="360"/>
        <v>3.5798583000561657E-2</v>
      </c>
      <c r="EY145" s="156">
        <f t="shared" si="361"/>
        <v>-8.6425424593694705E-2</v>
      </c>
      <c r="EZ145" s="156">
        <f t="shared" si="362"/>
        <v>3.5798583000561587E-2</v>
      </c>
    </row>
    <row r="146" spans="15:156" ht="20.100000000000001" customHeight="1" x14ac:dyDescent="0.2">
      <c r="O146" s="158">
        <v>136</v>
      </c>
      <c r="P146" s="158">
        <f t="shared" si="363"/>
        <v>-1.9547687622336491</v>
      </c>
      <c r="Q146" s="147">
        <f t="shared" si="364"/>
        <v>1.1868238913561442</v>
      </c>
      <c r="R146" s="147">
        <f t="shared" si="268"/>
        <v>301.58427584659427</v>
      </c>
      <c r="S146" s="147">
        <f t="shared" si="269"/>
        <v>262.24719638834284</v>
      </c>
      <c r="T146" s="147">
        <f t="shared" si="270"/>
        <v>327.80899548542857</v>
      </c>
      <c r="U146" s="147">
        <f t="shared" si="271"/>
        <v>1</v>
      </c>
      <c r="V146" s="147">
        <f t="shared" si="272"/>
        <v>1</v>
      </c>
      <c r="W146" s="147">
        <f t="shared" si="273"/>
        <v>4.7747847461798019E-2</v>
      </c>
      <c r="X146" s="147">
        <f t="shared" si="274"/>
        <v>5.4910024581067723E-2</v>
      </c>
      <c r="Y146" s="147">
        <f t="shared" si="275"/>
        <v>4.3928019664854177E-2</v>
      </c>
      <c r="Z146" s="147">
        <f t="shared" si="276"/>
        <v>14.5839377781724</v>
      </c>
      <c r="AA146" s="147">
        <f t="shared" si="277"/>
        <v>14.5839377781724</v>
      </c>
      <c r="AB146" s="147">
        <f t="shared" si="278"/>
        <v>14.409191177717004</v>
      </c>
      <c r="AC146" s="147">
        <f t="shared" si="279"/>
        <v>13.695072678198221</v>
      </c>
      <c r="AD146" s="147">
        <f t="shared" si="280"/>
        <v>200.66265703869183</v>
      </c>
      <c r="AE146" s="147">
        <f t="shared" si="281"/>
        <v>262.12098813265845</v>
      </c>
      <c r="AF146" s="147">
        <f t="shared" si="282"/>
        <v>3.465749960431201</v>
      </c>
      <c r="AG146" s="147">
        <f t="shared" si="283"/>
        <v>3.9560452088087246</v>
      </c>
      <c r="AH146" s="147">
        <f t="shared" si="284"/>
        <v>3.0079871095974928</v>
      </c>
      <c r="AI146" s="147">
        <f t="shared" si="285"/>
        <v>18.049687738603602</v>
      </c>
      <c r="AJ146" s="147">
        <f t="shared" si="286"/>
        <v>18.849687738603603</v>
      </c>
      <c r="AK146" s="147">
        <f t="shared" si="287"/>
        <v>19.165236386525731</v>
      </c>
      <c r="AL146" s="147">
        <f t="shared" si="288"/>
        <v>17.503059787795713</v>
      </c>
      <c r="AM146" s="147">
        <f t="shared" si="365"/>
        <v>53.051276703753004</v>
      </c>
      <c r="AN146" s="147">
        <f t="shared" si="266"/>
        <v>52.177806724213319</v>
      </c>
      <c r="AO146" s="147">
        <f t="shared" si="267"/>
        <v>57.132867745630733</v>
      </c>
      <c r="AP146" s="147">
        <f t="shared" si="289"/>
        <v>8.0867974204556372</v>
      </c>
      <c r="AQ146" s="147">
        <f t="shared" si="290"/>
        <v>0.41607423522755904</v>
      </c>
      <c r="AR146" s="147">
        <f t="shared" si="291"/>
        <v>0.4129875906334034</v>
      </c>
      <c r="AS146" s="147">
        <f t="shared" si="292"/>
        <v>0.39251995474006585</v>
      </c>
      <c r="AT146" s="147">
        <f t="shared" si="293"/>
        <v>5.6852916672394553E-2</v>
      </c>
      <c r="AU146" s="147">
        <f t="shared" si="294"/>
        <v>0.16021755203845944</v>
      </c>
      <c r="AV146" s="147">
        <f t="shared" si="295"/>
        <v>0.15525029320828895</v>
      </c>
      <c r="AW146" s="147">
        <f t="shared" si="296"/>
        <v>0.1535614161869738</v>
      </c>
      <c r="AX146" s="147">
        <f t="shared" si="366"/>
        <v>3.8250216244250103E-2</v>
      </c>
      <c r="AY146" s="147">
        <f t="shared" si="367"/>
        <v>4.2623987157585717E-2</v>
      </c>
      <c r="AZ146" s="147">
        <f t="shared" si="368"/>
        <v>3.3728244616440375E-2</v>
      </c>
      <c r="BA146" s="147">
        <f t="shared" si="369"/>
        <v>0.10833029049901188</v>
      </c>
      <c r="BB146" s="147">
        <f t="shared" si="370"/>
        <v>0.20674693815029574</v>
      </c>
      <c r="BC146" s="147">
        <f t="shared" si="297"/>
        <v>8.421526206590469E-3</v>
      </c>
      <c r="BD146" s="147">
        <f t="shared" si="298"/>
        <v>7.3230662666004072E-3</v>
      </c>
      <c r="BE146" s="147">
        <f t="shared" si="299"/>
        <v>9.1538328332505109E-3</v>
      </c>
      <c r="BF146" s="147">
        <f t="shared" si="300"/>
        <v>0</v>
      </c>
      <c r="BG146" s="147">
        <f t="shared" si="301"/>
        <v>0</v>
      </c>
      <c r="BH146" s="147">
        <f t="shared" si="302"/>
        <v>0</v>
      </c>
      <c r="BI146" s="147">
        <f t="shared" si="371"/>
        <v>4.6671742450840575E-2</v>
      </c>
      <c r="BJ146" s="147">
        <f t="shared" si="372"/>
        <v>4.9947053424186122E-2</v>
      </c>
      <c r="BK146" s="147">
        <f t="shared" si="373"/>
        <v>4.2882077449690886E-2</v>
      </c>
      <c r="BL146" s="147">
        <f t="shared" si="303"/>
        <v>14.075463649535507</v>
      </c>
      <c r="BM146" s="147">
        <f t="shared" si="304"/>
        <v>13.09847472835159</v>
      </c>
      <c r="BN146" s="147">
        <f t="shared" si="305"/>
        <v>14.057130733111517</v>
      </c>
      <c r="BO146" s="150">
        <f t="shared" si="374"/>
        <v>2.1782515433975943E-3</v>
      </c>
      <c r="BP146" s="150">
        <f t="shared" si="374"/>
        <v>2.4947081457585025E-3</v>
      </c>
      <c r="BQ146" s="150">
        <f t="shared" si="374"/>
        <v>1.8388725664012877E-3</v>
      </c>
      <c r="BR146" s="147" t="e">
        <f t="shared" si="306"/>
        <v>#NUM!</v>
      </c>
      <c r="BS146" s="147">
        <f t="shared" si="307"/>
        <v>243.4606628766756</v>
      </c>
      <c r="BT146" s="147">
        <f t="shared" si="308"/>
        <v>0.54023922091917564</v>
      </c>
      <c r="BU146" s="147">
        <f t="shared" si="309"/>
        <v>0.54023922091917564</v>
      </c>
      <c r="BV146" s="147">
        <f t="shared" si="310"/>
        <v>0.18007974030639187</v>
      </c>
      <c r="BW146" s="147">
        <f t="shared" si="311"/>
        <v>18.849017240412142</v>
      </c>
      <c r="CA146" s="150">
        <f t="shared" si="312"/>
        <v>0.20869525819883919</v>
      </c>
      <c r="CB146" s="150">
        <f t="shared" si="375"/>
        <v>0.20869525819883919</v>
      </c>
      <c r="CC146" s="150">
        <f t="shared" si="376"/>
        <v>0</v>
      </c>
      <c r="CD146" s="150">
        <f t="shared" si="377"/>
        <v>4.9823746824217724E-2</v>
      </c>
      <c r="CE146" s="150">
        <f t="shared" si="313"/>
        <v>5.824527303080819E-2</v>
      </c>
      <c r="CI146" s="152">
        <f t="shared" si="314"/>
        <v>0.53450694093843587</v>
      </c>
      <c r="CJ146" s="152">
        <f t="shared" si="315"/>
        <v>0.53450694093843587</v>
      </c>
      <c r="CK146" s="152">
        <f t="shared" si="316"/>
        <v>0.53450694093843587</v>
      </c>
      <c r="CL146" s="152">
        <f t="shared" si="317"/>
        <v>0.53450694093843587</v>
      </c>
      <c r="CM146" s="152">
        <f t="shared" si="318"/>
        <v>0.53450694093843587</v>
      </c>
      <c r="CN146" s="152">
        <f t="shared" si="319"/>
        <v>0.53450694093843587</v>
      </c>
      <c r="CO146" s="152">
        <f t="shared" si="320"/>
        <v>0.53450694093843587</v>
      </c>
      <c r="CP146" s="152">
        <f t="shared" si="321"/>
        <v>0.53450694093843587</v>
      </c>
      <c r="CQ146" s="152">
        <f t="shared" si="322"/>
        <v>0.49818159027855646</v>
      </c>
      <c r="CR146" s="152">
        <f t="shared" si="323"/>
        <v>0.42754130772235693</v>
      </c>
      <c r="CS146" s="152">
        <f t="shared" si="324"/>
        <v>0.35690102516615724</v>
      </c>
      <c r="CT146" s="152">
        <f t="shared" si="325"/>
        <v>0.2862607426099576</v>
      </c>
      <c r="CU146" s="152">
        <f t="shared" si="326"/>
        <v>0.21562046005375804</v>
      </c>
      <c r="CV146" s="152">
        <f t="shared" si="327"/>
        <v>0.17434746032565202</v>
      </c>
      <c r="CW146" s="152">
        <f t="shared" si="328"/>
        <v>0.17434746032565202</v>
      </c>
      <c r="CX146" s="152">
        <f t="shared" si="329"/>
        <v>0.17434746032565202</v>
      </c>
      <c r="CY146" s="152">
        <f t="shared" si="330"/>
        <v>0.17434746032565202</v>
      </c>
      <c r="CZ146" s="152">
        <f t="shared" si="331"/>
        <v>0.17434746032565202</v>
      </c>
      <c r="DA146" s="152">
        <f t="shared" si="332"/>
        <v>0.17434746032565202</v>
      </c>
      <c r="DC146" s="154">
        <f t="shared" si="378"/>
        <v>0.20638581369841322</v>
      </c>
      <c r="DD146" s="154">
        <f t="shared" si="379"/>
        <v>0.20638581369841322</v>
      </c>
      <c r="DE146" s="154">
        <f t="shared" si="380"/>
        <v>0.20638581369841322</v>
      </c>
      <c r="DF146" s="154">
        <f t="shared" si="381"/>
        <v>0.20638581369841322</v>
      </c>
      <c r="DG146" s="154">
        <f t="shared" si="382"/>
        <v>0.20638581369841322</v>
      </c>
      <c r="DH146" s="154">
        <f t="shared" si="383"/>
        <v>0.20638581369841322</v>
      </c>
      <c r="DI146" s="154">
        <f t="shared" si="384"/>
        <v>0.20638581369841322</v>
      </c>
      <c r="DJ146" s="154">
        <f t="shared" si="385"/>
        <v>-2.1371274258153813E-10</v>
      </c>
      <c r="DK146" s="154">
        <f t="shared" si="386"/>
        <v>-2.2857268692413994E-10</v>
      </c>
      <c r="DL146" s="154">
        <f t="shared" si="387"/>
        <v>-2.6431200547019131E-10</v>
      </c>
      <c r="DM146" s="154">
        <f t="shared" si="388"/>
        <v>-3.1329901969131654E-10</v>
      </c>
      <c r="DN146" s="154">
        <f t="shared" si="389"/>
        <v>-3.845753887001074E-10</v>
      </c>
      <c r="DO146" s="154">
        <f t="shared" si="390"/>
        <v>-4.978339504065678E-10</v>
      </c>
      <c r="DP146" s="154">
        <f t="shared" si="391"/>
        <v>-6.0129899214142443E-10</v>
      </c>
      <c r="DQ146" s="154">
        <f t="shared" si="392"/>
        <v>-6.0129899214142443E-10</v>
      </c>
      <c r="DR146" s="154">
        <f t="shared" si="393"/>
        <v>-6.0129899214142443E-10</v>
      </c>
      <c r="DS146" s="154">
        <f t="shared" si="394"/>
        <v>-6.0129899214142443E-10</v>
      </c>
      <c r="DT146" s="154">
        <f t="shared" si="395"/>
        <v>-6.0129899214142443E-10</v>
      </c>
      <c r="DU146" s="154">
        <f t="shared" si="396"/>
        <v>-6.0129899214142443E-10</v>
      </c>
      <c r="DW146" s="155">
        <f t="shared" si="333"/>
        <v>-8.5273516632461521E-2</v>
      </c>
      <c r="DX146" s="155">
        <f t="shared" si="334"/>
        <v>-3.7966215701906447E-2</v>
      </c>
      <c r="DY146" s="155">
        <f t="shared" si="335"/>
        <v>3.4967084896588396E-2</v>
      </c>
      <c r="DZ146" s="155">
        <f t="shared" si="336"/>
        <v>8.6546572129837449E-2</v>
      </c>
      <c r="EA146" s="156">
        <f t="shared" si="337"/>
        <v>-8.5273516632461521E-2</v>
      </c>
      <c r="EB146" s="156">
        <f t="shared" si="338"/>
        <v>-3.7966215701906447E-2</v>
      </c>
      <c r="EC146" s="156">
        <f t="shared" si="339"/>
        <v>8.771418396055064E-2</v>
      </c>
      <c r="ED146" s="156">
        <f t="shared" si="340"/>
        <v>-3.1925352084590339E-2</v>
      </c>
      <c r="EE146" s="156">
        <f t="shared" si="341"/>
        <v>-4.0919090521638848E-2</v>
      </c>
      <c r="EF146" s="156">
        <f t="shared" si="342"/>
        <v>8.3896568490447215E-2</v>
      </c>
      <c r="EG146" s="156">
        <f t="shared" si="343"/>
        <v>-2.8844723148800704E-2</v>
      </c>
      <c r="EH146" s="156">
        <f t="shared" si="344"/>
        <v>-8.8774929569442163E-2</v>
      </c>
      <c r="EI146" s="156">
        <f t="shared" si="345"/>
        <v>8.2417405303002955E-2</v>
      </c>
      <c r="EJ146" s="156">
        <f t="shared" si="346"/>
        <v>4.3822111732673447E-2</v>
      </c>
      <c r="EK146" s="156">
        <f t="shared" si="347"/>
        <v>-8.9727516601382895E-2</v>
      </c>
      <c r="EL146" s="156">
        <f t="shared" si="348"/>
        <v>2.5728951361043317E-2</v>
      </c>
      <c r="EM146" s="156">
        <f t="shared" si="349"/>
        <v>4.6671742450840548E-2</v>
      </c>
      <c r="EN146" s="156">
        <f t="shared" si="350"/>
        <v>-8.0837829202625083E-2</v>
      </c>
      <c r="EO146" s="156">
        <f t="shared" si="351"/>
        <v>2.2581832809293555E-2</v>
      </c>
      <c r="EP146" s="156">
        <f t="shared" si="352"/>
        <v>9.0570784475809255E-2</v>
      </c>
      <c r="EQ146" s="156">
        <f t="shared" si="353"/>
        <v>-7.9159764659476745E-2</v>
      </c>
      <c r="ER146" s="156">
        <f t="shared" si="354"/>
        <v>-4.9464510840062245E-2</v>
      </c>
      <c r="ES146" s="156">
        <f t="shared" si="355"/>
        <v>-5.2197014342248958E-2</v>
      </c>
      <c r="ET146" s="156">
        <f t="shared" si="356"/>
        <v>7.7385256136717886E-2</v>
      </c>
      <c r="EU146" s="156">
        <f t="shared" si="357"/>
        <v>-1.6208926050257505E-2</v>
      </c>
      <c r="EV146" s="156">
        <f t="shared" si="358"/>
        <v>-9.1925387624353594E-2</v>
      </c>
      <c r="EW146" s="156">
        <f t="shared" si="359"/>
        <v>7.5516465599641258E-2</v>
      </c>
      <c r="EX146" s="156">
        <f t="shared" si="360"/>
        <v>5.4865923822793483E-2</v>
      </c>
      <c r="EY146" s="156">
        <f t="shared" si="361"/>
        <v>-9.2435072523195716E-2</v>
      </c>
      <c r="EZ146" s="156">
        <f t="shared" si="362"/>
        <v>1.2990902248185995E-2</v>
      </c>
    </row>
    <row r="147" spans="15:156" ht="20.100000000000001" customHeight="1" x14ac:dyDescent="0.2">
      <c r="O147" s="158">
        <v>137</v>
      </c>
      <c r="P147" s="158">
        <f t="shared" si="363"/>
        <v>-1.9460421159736774</v>
      </c>
      <c r="Q147" s="147">
        <f t="shared" si="364"/>
        <v>1.1955505376161157</v>
      </c>
      <c r="R147" s="147">
        <f t="shared" si="268"/>
        <v>302.63610296138518</v>
      </c>
      <c r="S147" s="147">
        <f t="shared" si="269"/>
        <v>263.16182866207407</v>
      </c>
      <c r="T147" s="147">
        <f t="shared" si="270"/>
        <v>328.95228582759262</v>
      </c>
      <c r="U147" s="147">
        <f t="shared" si="271"/>
        <v>1</v>
      </c>
      <c r="V147" s="147">
        <f t="shared" si="272"/>
        <v>1</v>
      </c>
      <c r="W147" s="147">
        <f t="shared" si="273"/>
        <v>4.7581897397870491E-2</v>
      </c>
      <c r="X147" s="147">
        <f t="shared" si="274"/>
        <v>5.4719182007551069E-2</v>
      </c>
      <c r="Y147" s="147">
        <f t="shared" si="275"/>
        <v>4.377534560604085E-2</v>
      </c>
      <c r="Z147" s="147">
        <f t="shared" si="276"/>
        <v>14.649632154846975</v>
      </c>
      <c r="AA147" s="147">
        <f t="shared" si="277"/>
        <v>14.649632154846975</v>
      </c>
      <c r="AB147" s="147">
        <f t="shared" si="278"/>
        <v>14.475746910069555</v>
      </c>
      <c r="AC147" s="147">
        <f t="shared" si="279"/>
        <v>13.758329913144792</v>
      </c>
      <c r="AD147" s="147">
        <f t="shared" si="280"/>
        <v>201.74054974514772</v>
      </c>
      <c r="AE147" s="147">
        <f t="shared" si="281"/>
        <v>263.49664114456442</v>
      </c>
      <c r="AF147" s="147">
        <f t="shared" si="282"/>
        <v>3.4696571550896325</v>
      </c>
      <c r="AG147" s="147">
        <f t="shared" si="283"/>
        <v>3.9605051493367052</v>
      </c>
      <c r="AH147" s="147">
        <f t="shared" si="284"/>
        <v>3.0113782345492162</v>
      </c>
      <c r="AI147" s="147">
        <f t="shared" si="285"/>
        <v>18.119289309936608</v>
      </c>
      <c r="AJ147" s="147">
        <f t="shared" si="286"/>
        <v>18.919289309936609</v>
      </c>
      <c r="AK147" s="147">
        <f t="shared" si="287"/>
        <v>19.236252059406262</v>
      </c>
      <c r="AL147" s="147">
        <f t="shared" si="288"/>
        <v>17.569708147694008</v>
      </c>
      <c r="AM147" s="147">
        <f t="shared" si="365"/>
        <v>52.856108050252686</v>
      </c>
      <c r="AN147" s="147">
        <f t="shared" si="266"/>
        <v>51.985178657035419</v>
      </c>
      <c r="AO147" s="147">
        <f t="shared" si="267"/>
        <v>56.916141781856979</v>
      </c>
      <c r="AP147" s="147">
        <f t="shared" si="289"/>
        <v>8.1307236561564498</v>
      </c>
      <c r="AQ147" s="147">
        <f t="shared" si="290"/>
        <v>0.41799607283086748</v>
      </c>
      <c r="AR147" s="147">
        <f t="shared" si="291"/>
        <v>0.41489517109424345</v>
      </c>
      <c r="AS147" s="147">
        <f t="shared" si="292"/>
        <v>0.39433299564767177</v>
      </c>
      <c r="AT147" s="147">
        <f t="shared" si="293"/>
        <v>5.7379334332440537E-2</v>
      </c>
      <c r="AU147" s="147">
        <f t="shared" si="294"/>
        <v>0.16110617600982605</v>
      </c>
      <c r="AV147" s="147">
        <f t="shared" si="295"/>
        <v>0.15610934660740458</v>
      </c>
      <c r="AW147" s="147">
        <f t="shared" si="296"/>
        <v>0.15439537736152972</v>
      </c>
      <c r="AX147" s="147">
        <f t="shared" si="366"/>
        <v>3.832868775190388E-2</v>
      </c>
      <c r="AY147" s="147">
        <f t="shared" si="367"/>
        <v>4.2710878826059707E-2</v>
      </c>
      <c r="AZ147" s="147">
        <f t="shared" si="368"/>
        <v>3.3793555085712815E-2</v>
      </c>
      <c r="BA147" s="147">
        <f t="shared" si="369"/>
        <v>0.10869080727189258</v>
      </c>
      <c r="BB147" s="147">
        <f t="shared" si="370"/>
        <v>0.20779639744189471</v>
      </c>
      <c r="BC147" s="147">
        <f t="shared" si="297"/>
        <v>8.2393095579591097E-3</v>
      </c>
      <c r="BD147" s="147">
        <f t="shared" si="298"/>
        <v>7.1646170069209619E-3</v>
      </c>
      <c r="BE147" s="147">
        <f t="shared" si="299"/>
        <v>8.9557712586512041E-3</v>
      </c>
      <c r="BF147" s="147">
        <f t="shared" si="300"/>
        <v>0</v>
      </c>
      <c r="BG147" s="147">
        <f t="shared" si="301"/>
        <v>0</v>
      </c>
      <c r="BH147" s="147">
        <f t="shared" si="302"/>
        <v>0</v>
      </c>
      <c r="BI147" s="147">
        <f t="shared" si="371"/>
        <v>4.6567997309862989E-2</v>
      </c>
      <c r="BJ147" s="147">
        <f t="shared" si="372"/>
        <v>4.9875495832980669E-2</v>
      </c>
      <c r="BK147" s="147">
        <f t="shared" si="373"/>
        <v>4.2749326344364021E-2</v>
      </c>
      <c r="BL147" s="147">
        <f t="shared" si="303"/>
        <v>14.093157228573203</v>
      </c>
      <c r="BM147" s="147">
        <f t="shared" si="304"/>
        <v>13.125326688834848</v>
      </c>
      <c r="BN147" s="147">
        <f t="shared" si="305"/>
        <v>14.062488618568269</v>
      </c>
      <c r="BO147" s="150">
        <f t="shared" si="374"/>
        <v>2.1685783734514065E-3</v>
      </c>
      <c r="BP147" s="150">
        <f t="shared" si="374"/>
        <v>2.487565084585672E-3</v>
      </c>
      <c r="BQ147" s="150">
        <f t="shared" si="374"/>
        <v>1.8275049028969356E-3</v>
      </c>
      <c r="BR147" s="147" t="e">
        <f t="shared" si="306"/>
        <v>#NUM!</v>
      </c>
      <c r="BS147" s="147">
        <f t="shared" si="307"/>
        <v>244.47353069198041</v>
      </c>
      <c r="BT147" s="147">
        <f t="shared" si="308"/>
        <v>0.54212339826708666</v>
      </c>
      <c r="BU147" s="147">
        <f t="shared" si="309"/>
        <v>0.54212339826708666</v>
      </c>
      <c r="BV147" s="147">
        <f t="shared" si="310"/>
        <v>0.1807077994223622</v>
      </c>
      <c r="BW147" s="147">
        <f t="shared" si="311"/>
        <v>18.914756435086574</v>
      </c>
      <c r="CA147" s="150">
        <f t="shared" si="312"/>
        <v>0.20959018483886474</v>
      </c>
      <c r="CB147" s="150">
        <f t="shared" si="375"/>
        <v>0.20959018483886474</v>
      </c>
      <c r="CC147" s="150">
        <f t="shared" si="376"/>
        <v>0</v>
      </c>
      <c r="CD147" s="150">
        <f t="shared" si="377"/>
        <v>4.9863493404518788E-2</v>
      </c>
      <c r="CE147" s="150">
        <f t="shared" si="313"/>
        <v>5.8102802962477898E-2</v>
      </c>
      <c r="CI147" s="152">
        <f t="shared" si="314"/>
        <v>0.53639111828634678</v>
      </c>
      <c r="CJ147" s="152">
        <f t="shared" si="315"/>
        <v>0.53639111828634678</v>
      </c>
      <c r="CK147" s="152">
        <f t="shared" si="316"/>
        <v>0.53639111828634678</v>
      </c>
      <c r="CL147" s="152">
        <f t="shared" si="317"/>
        <v>0.53639111828634678</v>
      </c>
      <c r="CM147" s="152">
        <f t="shared" si="318"/>
        <v>0.53639111828634678</v>
      </c>
      <c r="CN147" s="152">
        <f t="shared" si="319"/>
        <v>0.53639111828634678</v>
      </c>
      <c r="CO147" s="152">
        <f t="shared" si="320"/>
        <v>0.53639111828634678</v>
      </c>
      <c r="CP147" s="152">
        <f t="shared" si="321"/>
        <v>0.53639111828634678</v>
      </c>
      <c r="CQ147" s="152">
        <f t="shared" si="322"/>
        <v>0.49993907670841115</v>
      </c>
      <c r="CR147" s="152">
        <f t="shared" si="323"/>
        <v>0.42905242399786414</v>
      </c>
      <c r="CS147" s="152">
        <f t="shared" si="324"/>
        <v>0.35816577128731697</v>
      </c>
      <c r="CT147" s="152">
        <f t="shared" si="325"/>
        <v>0.28727911857676985</v>
      </c>
      <c r="CU147" s="152">
        <f t="shared" si="326"/>
        <v>0.21639246586622279</v>
      </c>
      <c r="CV147" s="152">
        <f t="shared" si="327"/>
        <v>0.17497551944162235</v>
      </c>
      <c r="CW147" s="152">
        <f t="shared" si="328"/>
        <v>0.17497551944162235</v>
      </c>
      <c r="CX147" s="152">
        <f t="shared" si="329"/>
        <v>0.17497551944162235</v>
      </c>
      <c r="CY147" s="152">
        <f t="shared" si="330"/>
        <v>0.17497551944162235</v>
      </c>
      <c r="CZ147" s="152">
        <f t="shared" si="331"/>
        <v>0.17497551944162235</v>
      </c>
      <c r="DA147" s="152">
        <f t="shared" si="332"/>
        <v>0.17497551944162235</v>
      </c>
      <c r="DC147" s="154">
        <f t="shared" si="378"/>
        <v>0.20727916775172203</v>
      </c>
      <c r="DD147" s="154">
        <f t="shared" si="379"/>
        <v>0.20727916775172203</v>
      </c>
      <c r="DE147" s="154">
        <f t="shared" si="380"/>
        <v>0.20727916775172203</v>
      </c>
      <c r="DF147" s="154">
        <f t="shared" si="381"/>
        <v>0.20727916775172203</v>
      </c>
      <c r="DG147" s="154">
        <f t="shared" si="382"/>
        <v>0.20727916775172203</v>
      </c>
      <c r="DH147" s="154">
        <f t="shared" si="383"/>
        <v>0.20727916775172203</v>
      </c>
      <c r="DI147" s="154">
        <f t="shared" si="384"/>
        <v>0.20727916775172203</v>
      </c>
      <c r="DJ147" s="154">
        <f t="shared" si="385"/>
        <v>-2.1313227382135049E-10</v>
      </c>
      <c r="DK147" s="154">
        <f t="shared" si="386"/>
        <v>-2.2795333116262194E-10</v>
      </c>
      <c r="DL147" s="154">
        <f t="shared" si="387"/>
        <v>-2.635999085046563E-10</v>
      </c>
      <c r="DM147" s="154">
        <f t="shared" si="388"/>
        <v>-3.1246160649073346E-10</v>
      </c>
      <c r="DN147" s="154">
        <f t="shared" si="389"/>
        <v>-3.8355936134174425E-10</v>
      </c>
      <c r="DO147" s="154">
        <f t="shared" si="390"/>
        <v>-4.9654317916791609E-10</v>
      </c>
      <c r="DP147" s="154">
        <f t="shared" si="391"/>
        <v>-5.9976697188886789E-10</v>
      </c>
      <c r="DQ147" s="154">
        <f t="shared" si="392"/>
        <v>-5.9976697188886789E-10</v>
      </c>
      <c r="DR147" s="154">
        <f t="shared" si="393"/>
        <v>-5.9976697188886789E-10</v>
      </c>
      <c r="DS147" s="154">
        <f t="shared" si="394"/>
        <v>-5.9976697188886789E-10</v>
      </c>
      <c r="DT147" s="154">
        <f t="shared" si="395"/>
        <v>-5.9976697188886789E-10</v>
      </c>
      <c r="DU147" s="154">
        <f t="shared" si="396"/>
        <v>-5.9976697188886789E-10</v>
      </c>
      <c r="DW147" s="155">
        <f t="shared" si="333"/>
        <v>-8.4063178187052459E-2</v>
      </c>
      <c r="DX147" s="155">
        <f t="shared" si="334"/>
        <v>-4.0096079196069695E-2</v>
      </c>
      <c r="DY147" s="155">
        <f t="shared" si="335"/>
        <v>3.4134456280317124E-2</v>
      </c>
      <c r="DZ147" s="155">
        <f t="shared" si="336"/>
        <v>8.6655365605672371E-2</v>
      </c>
      <c r="EA147" s="156">
        <f t="shared" si="337"/>
        <v>-8.4063178187052459E-2</v>
      </c>
      <c r="EB147" s="156">
        <f t="shared" si="338"/>
        <v>-4.0096079196069695E-2</v>
      </c>
      <c r="EC147" s="156">
        <f t="shared" si="339"/>
        <v>8.8825376793628313E-2</v>
      </c>
      <c r="ED147" s="156">
        <f t="shared" si="340"/>
        <v>-2.8006533724750385E-2</v>
      </c>
      <c r="EE147" s="156">
        <f t="shared" si="341"/>
        <v>-4.5862358044422832E-2</v>
      </c>
      <c r="EF147" s="156">
        <f t="shared" si="342"/>
        <v>8.106144341430635E-2</v>
      </c>
      <c r="EG147" s="156">
        <f t="shared" si="343"/>
        <v>-2.1742166152083527E-2</v>
      </c>
      <c r="EH147" s="156">
        <f t="shared" si="344"/>
        <v>-9.0562639674541395E-2</v>
      </c>
      <c r="EI147" s="156">
        <f t="shared" si="345"/>
        <v>7.7664785437513498E-2</v>
      </c>
      <c r="EJ147" s="156">
        <f t="shared" si="346"/>
        <v>5.1405200094451708E-2</v>
      </c>
      <c r="EK147" s="156">
        <f t="shared" si="347"/>
        <v>-9.1858690478284794E-2</v>
      </c>
      <c r="EL147" s="156">
        <f t="shared" si="348"/>
        <v>1.5371872931438661E-2</v>
      </c>
      <c r="EM147" s="156">
        <f t="shared" si="349"/>
        <v>5.669760117685306E-2</v>
      </c>
      <c r="EN147" s="156">
        <f t="shared" si="350"/>
        <v>-7.3889752432905992E-2</v>
      </c>
      <c r="EO147" s="156">
        <f t="shared" si="351"/>
        <v>8.9266894910472513E-3</v>
      </c>
      <c r="EP147" s="156">
        <f t="shared" si="352"/>
        <v>9.270721497562126E-2</v>
      </c>
      <c r="EQ147" s="156">
        <f t="shared" si="353"/>
        <v>-6.9754735981817417E-2</v>
      </c>
      <c r="ER147" s="156">
        <f t="shared" si="354"/>
        <v>-6.171377724554359E-2</v>
      </c>
      <c r="ES147" s="156">
        <f t="shared" si="355"/>
        <v>-6.642928999494116E-2</v>
      </c>
      <c r="ET147" s="156">
        <f t="shared" si="356"/>
        <v>6.5279881468746845E-2</v>
      </c>
      <c r="EU147" s="156">
        <f t="shared" si="357"/>
        <v>4.0625350269737886E-3</v>
      </c>
      <c r="EV147" s="156">
        <f t="shared" si="358"/>
        <v>-9.3047349790094713E-2</v>
      </c>
      <c r="EW147" s="156">
        <f t="shared" si="359"/>
        <v>6.0486989935071525E-2</v>
      </c>
      <c r="EX147" s="156">
        <f t="shared" si="360"/>
        <v>7.0821165920932017E-2</v>
      </c>
      <c r="EY147" s="156">
        <f t="shared" si="361"/>
        <v>-9.2537303004605803E-2</v>
      </c>
      <c r="EZ147" s="156">
        <f t="shared" si="362"/>
        <v>-1.0543293908423495E-2</v>
      </c>
    </row>
    <row r="148" spans="15:156" ht="20.100000000000001" customHeight="1" x14ac:dyDescent="0.2">
      <c r="O148" s="158">
        <v>138</v>
      </c>
      <c r="P148" s="158">
        <f t="shared" si="363"/>
        <v>-1.9373154697137058</v>
      </c>
      <c r="Q148" s="147">
        <f t="shared" si="364"/>
        <v>1.2042771838760873</v>
      </c>
      <c r="R148" s="147">
        <f t="shared" si="268"/>
        <v>303.66488316523225</v>
      </c>
      <c r="S148" s="147">
        <f t="shared" si="269"/>
        <v>264.05642014368021</v>
      </c>
      <c r="T148" s="147">
        <f t="shared" si="270"/>
        <v>330.07052517960028</v>
      </c>
      <c r="U148" s="147">
        <f t="shared" si="271"/>
        <v>1</v>
      </c>
      <c r="V148" s="147">
        <f t="shared" si="272"/>
        <v>1</v>
      </c>
      <c r="W148" s="147">
        <f t="shared" si="273"/>
        <v>4.742069563626352E-2</v>
      </c>
      <c r="X148" s="147">
        <f t="shared" si="274"/>
        <v>5.4533799981703046E-2</v>
      </c>
      <c r="Y148" s="147">
        <f t="shared" si="275"/>
        <v>4.3627039985362437E-2</v>
      </c>
      <c r="Z148" s="147">
        <f t="shared" si="276"/>
        <v>14.713955387464068</v>
      </c>
      <c r="AA148" s="147">
        <f t="shared" si="277"/>
        <v>14.713955387464068</v>
      </c>
      <c r="AB148" s="147">
        <f t="shared" si="278"/>
        <v>14.540953933345479</v>
      </c>
      <c r="AC148" s="147">
        <f t="shared" si="279"/>
        <v>13.820305280941541</v>
      </c>
      <c r="AD148" s="147">
        <f t="shared" si="280"/>
        <v>202.79689780137858</v>
      </c>
      <c r="AE148" s="147">
        <f t="shared" si="281"/>
        <v>264.84470394269096</v>
      </c>
      <c r="AF148" s="147">
        <f t="shared" si="282"/>
        <v>3.4734787379910879</v>
      </c>
      <c r="AG148" s="147">
        <f t="shared" si="283"/>
        <v>3.9648673667211023</v>
      </c>
      <c r="AH148" s="147">
        <f t="shared" si="284"/>
        <v>3.0146950555077612</v>
      </c>
      <c r="AI148" s="147">
        <f t="shared" si="285"/>
        <v>18.187434125455155</v>
      </c>
      <c r="AJ148" s="147">
        <f t="shared" si="286"/>
        <v>18.987434125455156</v>
      </c>
      <c r="AK148" s="147">
        <f t="shared" si="287"/>
        <v>19.305821300066583</v>
      </c>
      <c r="AL148" s="147">
        <f t="shared" si="288"/>
        <v>17.635000336449302</v>
      </c>
      <c r="AM148" s="147">
        <f t="shared" si="365"/>
        <v>52.666410500372365</v>
      </c>
      <c r="AN148" s="147">
        <f t="shared" si="266"/>
        <v>51.797848144204629</v>
      </c>
      <c r="AO148" s="147">
        <f t="shared" si="267"/>
        <v>56.705414285313466</v>
      </c>
      <c r="AP148" s="147">
        <f t="shared" si="289"/>
        <v>8.1737692113829752</v>
      </c>
      <c r="AQ148" s="147">
        <f t="shared" si="290"/>
        <v>0.4198789656321617</v>
      </c>
      <c r="AR148" s="147">
        <f t="shared" si="291"/>
        <v>0.41676409566488448</v>
      </c>
      <c r="AS148" s="147">
        <f t="shared" si="292"/>
        <v>0.39610929644827325</v>
      </c>
      <c r="AT148" s="147">
        <f t="shared" si="293"/>
        <v>5.7897437145123007E-2</v>
      </c>
      <c r="AU148" s="147">
        <f t="shared" si="294"/>
        <v>0.16197745163556745</v>
      </c>
      <c r="AV148" s="147">
        <f t="shared" si="295"/>
        <v>0.15695130011080818</v>
      </c>
      <c r="AW148" s="147">
        <f t="shared" si="296"/>
        <v>0.15521268178405234</v>
      </c>
      <c r="AX148" s="147">
        <f t="shared" si="366"/>
        <v>3.8405417235859489E-2</v>
      </c>
      <c r="AY148" s="147">
        <f t="shared" si="367"/>
        <v>4.2795754110627582E-2</v>
      </c>
      <c r="AZ148" s="147">
        <f t="shared" si="368"/>
        <v>3.3857349437502245E-2</v>
      </c>
      <c r="BA148" s="147">
        <f t="shared" si="369"/>
        <v>0.1090435196308106</v>
      </c>
      <c r="BB148" s="147">
        <f t="shared" si="370"/>
        <v>0.20882475391079153</v>
      </c>
      <c r="BC148" s="147">
        <f t="shared" si="297"/>
        <v>8.0564654540051222E-3</v>
      </c>
      <c r="BD148" s="147">
        <f t="shared" si="298"/>
        <v>7.005622133917499E-3</v>
      </c>
      <c r="BE148" s="147">
        <f t="shared" si="299"/>
        <v>8.7570276673968744E-3</v>
      </c>
      <c r="BF148" s="147">
        <f t="shared" si="300"/>
        <v>0</v>
      </c>
      <c r="BG148" s="147">
        <f t="shared" si="301"/>
        <v>0</v>
      </c>
      <c r="BH148" s="147">
        <f t="shared" si="302"/>
        <v>0</v>
      </c>
      <c r="BI148" s="147">
        <f t="shared" si="371"/>
        <v>4.6461882689864613E-2</v>
      </c>
      <c r="BJ148" s="147">
        <f t="shared" si="372"/>
        <v>4.980137624454508E-2</v>
      </c>
      <c r="BK148" s="147">
        <f t="shared" si="373"/>
        <v>4.2614377104899119E-2</v>
      </c>
      <c r="BL148" s="147">
        <f t="shared" si="303"/>
        <v>14.108842178654465</v>
      </c>
      <c r="BM148" s="147">
        <f t="shared" si="304"/>
        <v>13.150373129363091</v>
      </c>
      <c r="BN148" s="147">
        <f t="shared" si="305"/>
        <v>14.065749831215586</v>
      </c>
      <c r="BO148" s="150">
        <f t="shared" si="374"/>
        <v>2.1587065430867408E-3</v>
      </c>
      <c r="BP148" s="150">
        <f t="shared" si="374"/>
        <v>2.480177075850739E-3</v>
      </c>
      <c r="BQ148" s="150">
        <f t="shared" si="374"/>
        <v>1.8159851360385502E-3</v>
      </c>
      <c r="BR148" s="147" t="e">
        <f t="shared" si="306"/>
        <v>#NUM!</v>
      </c>
      <c r="BS148" s="147">
        <f t="shared" si="307"/>
        <v>245.46441629252718</v>
      </c>
      <c r="BT148" s="147">
        <f t="shared" si="308"/>
        <v>0.54396629081930359</v>
      </c>
      <c r="BU148" s="147">
        <f t="shared" si="309"/>
        <v>0.54396629081930359</v>
      </c>
      <c r="BV148" s="147">
        <f t="shared" si="310"/>
        <v>0.18132209693976784</v>
      </c>
      <c r="BW148" s="147">
        <f t="shared" si="311"/>
        <v>18.979055197827016</v>
      </c>
      <c r="CA148" s="150">
        <f t="shared" si="312"/>
        <v>0.21046574920652109</v>
      </c>
      <c r="CB148" s="150">
        <f t="shared" si="375"/>
        <v>0.21046574920652109</v>
      </c>
      <c r="CC148" s="150">
        <f t="shared" si="376"/>
        <v>0</v>
      </c>
      <c r="CD148" s="150">
        <f t="shared" si="377"/>
        <v>4.9902161226090778E-2</v>
      </c>
      <c r="CE148" s="150">
        <f t="shared" si="313"/>
        <v>5.7958626680095902E-2</v>
      </c>
      <c r="CI148" s="152">
        <f t="shared" si="314"/>
        <v>0.5382340108385637</v>
      </c>
      <c r="CJ148" s="152">
        <f t="shared" si="315"/>
        <v>0.5382340108385637</v>
      </c>
      <c r="CK148" s="152">
        <f t="shared" si="316"/>
        <v>0.5382340108385637</v>
      </c>
      <c r="CL148" s="152">
        <f t="shared" si="317"/>
        <v>0.5382340108385637</v>
      </c>
      <c r="CM148" s="152">
        <f t="shared" si="318"/>
        <v>0.5382340108385637</v>
      </c>
      <c r="CN148" s="152">
        <f t="shared" si="319"/>
        <v>0.5382340108385637</v>
      </c>
      <c r="CO148" s="152">
        <f t="shared" si="320"/>
        <v>0.5382340108385637</v>
      </c>
      <c r="CP148" s="152">
        <f t="shared" si="321"/>
        <v>0.5382340108385637</v>
      </c>
      <c r="CQ148" s="152">
        <f t="shared" si="322"/>
        <v>0.50165805430666777</v>
      </c>
      <c r="CR148" s="152">
        <f t="shared" si="323"/>
        <v>0.43053042973482591</v>
      </c>
      <c r="CS148" s="152">
        <f t="shared" si="324"/>
        <v>0.35940280516298406</v>
      </c>
      <c r="CT148" s="152">
        <f t="shared" si="325"/>
        <v>0.28827518059114215</v>
      </c>
      <c r="CU148" s="152">
        <f t="shared" si="326"/>
        <v>0.21714755601930039</v>
      </c>
      <c r="CV148" s="152">
        <f t="shared" si="327"/>
        <v>0.17558981695902798</v>
      </c>
      <c r="CW148" s="152">
        <f t="shared" si="328"/>
        <v>0.17558981695902798</v>
      </c>
      <c r="CX148" s="152">
        <f t="shared" si="329"/>
        <v>0.17558981695902798</v>
      </c>
      <c r="CY148" s="152">
        <f t="shared" si="330"/>
        <v>0.17558981695902798</v>
      </c>
      <c r="CZ148" s="152">
        <f t="shared" si="331"/>
        <v>0.17558981695902798</v>
      </c>
      <c r="DA148" s="152">
        <f t="shared" si="332"/>
        <v>0.17558981695902798</v>
      </c>
      <c r="DC148" s="154">
        <f t="shared" si="378"/>
        <v>0.20815320254858929</v>
      </c>
      <c r="DD148" s="154">
        <f t="shared" si="379"/>
        <v>0.20815320254858929</v>
      </c>
      <c r="DE148" s="154">
        <f t="shared" si="380"/>
        <v>0.20815320254858929</v>
      </c>
      <c r="DF148" s="154">
        <f t="shared" si="381"/>
        <v>0.20815320254858929</v>
      </c>
      <c r="DG148" s="154">
        <f t="shared" si="382"/>
        <v>0.20815320254858929</v>
      </c>
      <c r="DH148" s="154">
        <f t="shared" si="383"/>
        <v>0.20815320254858929</v>
      </c>
      <c r="DI148" s="154">
        <f t="shared" si="384"/>
        <v>0.20815320254858929</v>
      </c>
      <c r="DJ148" s="154">
        <f t="shared" si="385"/>
        <v>-2.1256756656918771E-10</v>
      </c>
      <c r="DK148" s="154">
        <f t="shared" si="386"/>
        <v>-2.2735078512675858E-10</v>
      </c>
      <c r="DL148" s="154">
        <f t="shared" si="387"/>
        <v>-2.6290711707440245E-10</v>
      </c>
      <c r="DM148" s="154">
        <f t="shared" si="388"/>
        <v>-3.1164686200000539E-10</v>
      </c>
      <c r="DN148" s="154">
        <f t="shared" si="389"/>
        <v>-3.8257077729272043E-10</v>
      </c>
      <c r="DO148" s="154">
        <f t="shared" si="390"/>
        <v>-4.9528715009107328E-10</v>
      </c>
      <c r="DP148" s="154">
        <f t="shared" si="391"/>
        <v>-5.9827605481143191E-10</v>
      </c>
      <c r="DQ148" s="154">
        <f t="shared" si="392"/>
        <v>-5.9827605481143191E-10</v>
      </c>
      <c r="DR148" s="154">
        <f t="shared" si="393"/>
        <v>-5.9827605481143191E-10</v>
      </c>
      <c r="DS148" s="154">
        <f t="shared" si="394"/>
        <v>-5.9827605481143191E-10</v>
      </c>
      <c r="DT148" s="154">
        <f t="shared" si="395"/>
        <v>-5.9827605481143191E-10</v>
      </c>
      <c r="DU148" s="154">
        <f t="shared" si="396"/>
        <v>-5.9827605481143191E-10</v>
      </c>
      <c r="DW148" s="155">
        <f t="shared" si="333"/>
        <v>-8.2795681205487928E-2</v>
      </c>
      <c r="DX148" s="155">
        <f t="shared" si="334"/>
        <v>-4.2186506682423672E-2</v>
      </c>
      <c r="DY148" s="155">
        <f t="shared" si="335"/>
        <v>3.3300899263162126E-2</v>
      </c>
      <c r="DZ148" s="155">
        <f t="shared" si="336"/>
        <v>8.6751808514933526E-2</v>
      </c>
      <c r="EA148" s="156">
        <f t="shared" si="337"/>
        <v>-8.2795681205487928E-2</v>
      </c>
      <c r="EB148" s="156">
        <f t="shared" si="338"/>
        <v>-4.2186506682423672E-2</v>
      </c>
      <c r="EC148" s="156">
        <f t="shared" si="339"/>
        <v>8.9757464856306465E-2</v>
      </c>
      <c r="ED148" s="156">
        <f t="shared" si="340"/>
        <v>-2.4050440222912202E-2</v>
      </c>
      <c r="EE148" s="156">
        <f t="shared" si="341"/>
        <v>-5.0609909906378495E-2</v>
      </c>
      <c r="EF148" s="156">
        <f t="shared" si="342"/>
        <v>7.7932427086644857E-2</v>
      </c>
      <c r="EG148" s="156">
        <f t="shared" si="343"/>
        <v>-1.4536479526701855E-2</v>
      </c>
      <c r="EH148" s="156">
        <f t="shared" si="344"/>
        <v>-9.1779719629756673E-2</v>
      </c>
      <c r="EI148" s="156">
        <f t="shared" si="345"/>
        <v>7.2215328988231686E-2</v>
      </c>
      <c r="EJ148" s="156">
        <f t="shared" si="346"/>
        <v>5.8478820366594512E-2</v>
      </c>
      <c r="EK148" s="156">
        <f t="shared" si="347"/>
        <v>-9.2796416588802166E-2</v>
      </c>
      <c r="EL148" s="156">
        <f t="shared" si="348"/>
        <v>4.8632541188430977E-3</v>
      </c>
      <c r="EM148" s="156">
        <f t="shared" si="349"/>
        <v>6.5707024633394229E-2</v>
      </c>
      <c r="EN148" s="156">
        <f t="shared" si="350"/>
        <v>-6.5707024633394312E-2</v>
      </c>
      <c r="EO148" s="156">
        <f t="shared" si="351"/>
        <v>-4.8632541188429728E-3</v>
      </c>
      <c r="EP148" s="156">
        <f t="shared" si="352"/>
        <v>9.2796416588802166E-2</v>
      </c>
      <c r="EQ148" s="156">
        <f t="shared" si="353"/>
        <v>-5.8478820366594672E-2</v>
      </c>
      <c r="ER148" s="156">
        <f t="shared" si="354"/>
        <v>-7.2215328988231547E-2</v>
      </c>
      <c r="ES148" s="156">
        <f t="shared" si="355"/>
        <v>-7.793242708664469E-2</v>
      </c>
      <c r="ET148" s="156">
        <f t="shared" si="356"/>
        <v>5.0609909906378731E-2</v>
      </c>
      <c r="EU148" s="156">
        <f t="shared" si="357"/>
        <v>2.4050440222912042E-2</v>
      </c>
      <c r="EV148" s="156">
        <f t="shared" si="358"/>
        <v>-8.9757464856306507E-2</v>
      </c>
      <c r="EW148" s="156">
        <f t="shared" si="359"/>
        <v>4.2186506682423852E-2</v>
      </c>
      <c r="EX148" s="156">
        <f t="shared" si="360"/>
        <v>8.2795681205487831E-2</v>
      </c>
      <c r="EY148" s="156">
        <f t="shared" si="361"/>
        <v>-8.6751808514933609E-2</v>
      </c>
      <c r="EZ148" s="156">
        <f t="shared" si="362"/>
        <v>-3.3300899263161876E-2</v>
      </c>
    </row>
    <row r="149" spans="15:156" ht="20.100000000000001" customHeight="1" x14ac:dyDescent="0.2">
      <c r="O149" s="158">
        <v>139</v>
      </c>
      <c r="P149" s="158">
        <f t="shared" si="363"/>
        <v>-1.9285888234537343</v>
      </c>
      <c r="Q149" s="147">
        <f t="shared" si="364"/>
        <v>1.2130038301360591</v>
      </c>
      <c r="R149" s="147">
        <f t="shared" si="268"/>
        <v>304.67053811253993</v>
      </c>
      <c r="S149" s="147">
        <f t="shared" si="269"/>
        <v>264.93090270655642</v>
      </c>
      <c r="T149" s="147">
        <f t="shared" si="270"/>
        <v>331.16362838319554</v>
      </c>
      <c r="U149" s="147">
        <f t="shared" si="271"/>
        <v>1</v>
      </c>
      <c r="V149" s="147">
        <f t="shared" si="272"/>
        <v>1</v>
      </c>
      <c r="W149" s="147">
        <f t="shared" si="273"/>
        <v>4.7264169647676581E-2</v>
      </c>
      <c r="X149" s="147">
        <f t="shared" si="274"/>
        <v>5.4353795094828072E-2</v>
      </c>
      <c r="Y149" s="147">
        <f t="shared" si="275"/>
        <v>4.3483036075862458E-2</v>
      </c>
      <c r="Z149" s="147">
        <f t="shared" si="276"/>
        <v>14.77689536677614</v>
      </c>
      <c r="AA149" s="147">
        <f t="shared" si="277"/>
        <v>14.77689536677614</v>
      </c>
      <c r="AB149" s="147">
        <f t="shared" si="278"/>
        <v>14.604799984389125</v>
      </c>
      <c r="AC149" s="147">
        <f t="shared" si="279"/>
        <v>13.880987126193958</v>
      </c>
      <c r="AD149" s="147">
        <f t="shared" si="280"/>
        <v>203.83148175674123</v>
      </c>
      <c r="AE149" s="147">
        <f t="shared" si="281"/>
        <v>266.16490300619859</v>
      </c>
      <c r="AF149" s="147">
        <f t="shared" si="282"/>
        <v>3.4772144181072324</v>
      </c>
      <c r="AG149" s="147">
        <f t="shared" si="283"/>
        <v>3.9691315287621736</v>
      </c>
      <c r="AH149" s="147">
        <f t="shared" si="284"/>
        <v>3.0179373198843709</v>
      </c>
      <c r="AI149" s="147">
        <f t="shared" si="285"/>
        <v>18.254109784883372</v>
      </c>
      <c r="AJ149" s="147">
        <f t="shared" si="286"/>
        <v>19.054109784883373</v>
      </c>
      <c r="AK149" s="147">
        <f t="shared" si="287"/>
        <v>19.373931513151298</v>
      </c>
      <c r="AL149" s="147">
        <f t="shared" si="288"/>
        <v>17.69892444607833</v>
      </c>
      <c r="AM149" s="147">
        <f t="shared" si="365"/>
        <v>52.48211599963345</v>
      </c>
      <c r="AN149" s="147">
        <f t="shared" si="266"/>
        <v>51.615749716116518</v>
      </c>
      <c r="AO149" s="147">
        <f t="shared" si="267"/>
        <v>56.500608443558654</v>
      </c>
      <c r="AP149" s="147">
        <f t="shared" si="289"/>
        <v>8.2159250044005976</v>
      </c>
      <c r="AQ149" s="147">
        <f t="shared" si="290"/>
        <v>0.42172255952529891</v>
      </c>
      <c r="AR149" s="147">
        <f t="shared" si="291"/>
        <v>0.41859401286611847</v>
      </c>
      <c r="AS149" s="147">
        <f t="shared" si="292"/>
        <v>0.39784852308194718</v>
      </c>
      <c r="AT149" s="147">
        <f t="shared" si="293"/>
        <v>5.8406982535786731E-2</v>
      </c>
      <c r="AU149" s="147">
        <f t="shared" si="294"/>
        <v>0.1628311945876445</v>
      </c>
      <c r="AV149" s="147">
        <f t="shared" si="295"/>
        <v>0.15777597380771363</v>
      </c>
      <c r="AW149" s="147">
        <f t="shared" si="296"/>
        <v>0.15601315869033197</v>
      </c>
      <c r="AX149" s="147">
        <f t="shared" si="366"/>
        <v>3.8480406090287224E-2</v>
      </c>
      <c r="AY149" s="147">
        <f t="shared" si="367"/>
        <v>4.2878614830711329E-2</v>
      </c>
      <c r="AZ149" s="147">
        <f t="shared" si="368"/>
        <v>3.3919629103109999E-2</v>
      </c>
      <c r="BA149" s="147">
        <f t="shared" si="369"/>
        <v>0.10938839502167834</v>
      </c>
      <c r="BB149" s="147">
        <f t="shared" si="370"/>
        <v>0.20983180268151769</v>
      </c>
      <c r="BC149" s="147">
        <f t="shared" si="297"/>
        <v>7.8730078190149388E-3</v>
      </c>
      <c r="BD149" s="147">
        <f t="shared" si="298"/>
        <v>6.8460937556651634E-3</v>
      </c>
      <c r="BE149" s="147">
        <f t="shared" si="299"/>
        <v>8.5576171945814551E-3</v>
      </c>
      <c r="BF149" s="147">
        <f t="shared" si="300"/>
        <v>0</v>
      </c>
      <c r="BG149" s="147">
        <f t="shared" si="301"/>
        <v>0</v>
      </c>
      <c r="BH149" s="147">
        <f t="shared" si="302"/>
        <v>0</v>
      </c>
      <c r="BI149" s="147">
        <f t="shared" si="371"/>
        <v>4.6353413909302164E-2</v>
      </c>
      <c r="BJ149" s="147">
        <f t="shared" si="372"/>
        <v>4.9724708586376495E-2</v>
      </c>
      <c r="BK149" s="147">
        <f t="shared" si="373"/>
        <v>4.2477246297691451E-2</v>
      </c>
      <c r="BL149" s="147">
        <f t="shared" si="303"/>
        <v>14.122519559100384</v>
      </c>
      <c r="BM149" s="147">
        <f t="shared" si="304"/>
        <v>13.173611932609182</v>
      </c>
      <c r="BN149" s="147">
        <f t="shared" si="305"/>
        <v>14.06691900767016</v>
      </c>
      <c r="BO149" s="150">
        <f t="shared" si="374"/>
        <v>2.1486389810470873E-3</v>
      </c>
      <c r="BP149" s="150">
        <f t="shared" si="374"/>
        <v>2.4725466440000642E-3</v>
      </c>
      <c r="BQ149" s="150">
        <f t="shared" si="374"/>
        <v>1.8043164530347421E-3</v>
      </c>
      <c r="BR149" s="147" t="e">
        <f t="shared" si="306"/>
        <v>#NUM!</v>
      </c>
      <c r="BS149" s="147">
        <f t="shared" si="307"/>
        <v>246.43322851560816</v>
      </c>
      <c r="BT149" s="147">
        <f t="shared" si="308"/>
        <v>0.54576775823242352</v>
      </c>
      <c r="BU149" s="147">
        <f t="shared" si="309"/>
        <v>0.54576775823242352</v>
      </c>
      <c r="BV149" s="147">
        <f t="shared" si="310"/>
        <v>0.1819225860774745</v>
      </c>
      <c r="BW149" s="147">
        <f t="shared" si="311"/>
        <v>19.041908632033746</v>
      </c>
      <c r="CA149" s="150">
        <f t="shared" si="312"/>
        <v>0.21132186633118488</v>
      </c>
      <c r="CB149" s="150">
        <f t="shared" si="375"/>
        <v>0.21132186633118488</v>
      </c>
      <c r="CC149" s="150">
        <f t="shared" si="376"/>
        <v>0</v>
      </c>
      <c r="CD149" s="150">
        <f t="shared" si="377"/>
        <v>4.9939762753588156E-2</v>
      </c>
      <c r="CE149" s="150">
        <f t="shared" si="313"/>
        <v>5.7812770572603096E-2</v>
      </c>
      <c r="CI149" s="152">
        <f t="shared" si="314"/>
        <v>0.54003547825168363</v>
      </c>
      <c r="CJ149" s="152">
        <f t="shared" si="315"/>
        <v>0.54003547825168363</v>
      </c>
      <c r="CK149" s="152">
        <f t="shared" si="316"/>
        <v>0.54003547825168363</v>
      </c>
      <c r="CL149" s="152">
        <f t="shared" si="317"/>
        <v>0.54003547825168363</v>
      </c>
      <c r="CM149" s="152">
        <f t="shared" si="318"/>
        <v>0.54003547825168363</v>
      </c>
      <c r="CN149" s="152">
        <f t="shared" si="319"/>
        <v>0.54003547825168363</v>
      </c>
      <c r="CO149" s="152">
        <f t="shared" si="320"/>
        <v>0.54003547825168363</v>
      </c>
      <c r="CP149" s="152">
        <f t="shared" si="321"/>
        <v>0.54003547825168363</v>
      </c>
      <c r="CQ149" s="152">
        <f t="shared" si="322"/>
        <v>0.50333839216652687</v>
      </c>
      <c r="CR149" s="152">
        <f t="shared" si="323"/>
        <v>0.43197521237738318</v>
      </c>
      <c r="CS149" s="152">
        <f t="shared" si="324"/>
        <v>0.36061203258823954</v>
      </c>
      <c r="CT149" s="152">
        <f t="shared" si="325"/>
        <v>0.28924885279909579</v>
      </c>
      <c r="CU149" s="152">
        <f t="shared" si="326"/>
        <v>0.21788567300995226</v>
      </c>
      <c r="CV149" s="152">
        <f t="shared" si="327"/>
        <v>0.17619030609673464</v>
      </c>
      <c r="CW149" s="152">
        <f t="shared" si="328"/>
        <v>0.17619030609673464</v>
      </c>
      <c r="CX149" s="152">
        <f t="shared" si="329"/>
        <v>0.17619030609673464</v>
      </c>
      <c r="CY149" s="152">
        <f t="shared" si="330"/>
        <v>0.17619030609673464</v>
      </c>
      <c r="CZ149" s="152">
        <f t="shared" si="331"/>
        <v>0.17619030609673464</v>
      </c>
      <c r="DA149" s="152">
        <f t="shared" si="332"/>
        <v>0.17619030609673464</v>
      </c>
      <c r="DC149" s="154">
        <f t="shared" si="378"/>
        <v>0.20900783259785954</v>
      </c>
      <c r="DD149" s="154">
        <f t="shared" si="379"/>
        <v>0.20900783259785954</v>
      </c>
      <c r="DE149" s="154">
        <f t="shared" si="380"/>
        <v>0.20900783259785954</v>
      </c>
      <c r="DF149" s="154">
        <f t="shared" si="381"/>
        <v>0.20900783259785954</v>
      </c>
      <c r="DG149" s="154">
        <f t="shared" si="382"/>
        <v>0.20900783259785954</v>
      </c>
      <c r="DH149" s="154">
        <f t="shared" si="383"/>
        <v>0.20900783259785954</v>
      </c>
      <c r="DI149" s="154">
        <f t="shared" si="384"/>
        <v>0.20900783259785954</v>
      </c>
      <c r="DJ149" s="154">
        <f t="shared" si="385"/>
        <v>-2.1201843820500836E-10</v>
      </c>
      <c r="DK149" s="154">
        <f t="shared" si="386"/>
        <v>-2.2676485459060688E-10</v>
      </c>
      <c r="DL149" s="154">
        <f t="shared" si="387"/>
        <v>-2.622334096064796E-10</v>
      </c>
      <c r="DM149" s="154">
        <f t="shared" si="388"/>
        <v>-3.1085452844831907E-10</v>
      </c>
      <c r="DN149" s="154">
        <f t="shared" si="389"/>
        <v>-3.81609328727403E-10</v>
      </c>
      <c r="DO149" s="154">
        <f t="shared" si="390"/>
        <v>-4.9406548202929692E-10</v>
      </c>
      <c r="DP149" s="154">
        <f t="shared" si="391"/>
        <v>-5.9682579924592944E-10</v>
      </c>
      <c r="DQ149" s="154">
        <f t="shared" si="392"/>
        <v>-5.9682579924592944E-10</v>
      </c>
      <c r="DR149" s="154">
        <f t="shared" si="393"/>
        <v>-5.9682579924592944E-10</v>
      </c>
      <c r="DS149" s="154">
        <f t="shared" si="394"/>
        <v>-5.9682579924592944E-10</v>
      </c>
      <c r="DT149" s="154">
        <f t="shared" si="395"/>
        <v>-5.9682579924592944E-10</v>
      </c>
      <c r="DU149" s="154">
        <f t="shared" si="396"/>
        <v>-5.9682579924592944E-10</v>
      </c>
      <c r="DW149" s="155">
        <f t="shared" si="333"/>
        <v>-8.1472346747595847E-2</v>
      </c>
      <c r="DX149" s="155">
        <f t="shared" si="334"/>
        <v>-4.4235875029526195E-2</v>
      </c>
      <c r="DY149" s="155">
        <f t="shared" si="335"/>
        <v>3.2466615395225773E-2</v>
      </c>
      <c r="DZ149" s="155">
        <f t="shared" si="336"/>
        <v>8.6835907371126356E-2</v>
      </c>
      <c r="EA149" s="156">
        <f t="shared" si="337"/>
        <v>-8.1472346747595847E-2</v>
      </c>
      <c r="EB149" s="156">
        <f t="shared" si="338"/>
        <v>-4.4235875029526195E-2</v>
      </c>
      <c r="EC149" s="156">
        <f t="shared" si="339"/>
        <v>9.0509305832058573E-2</v>
      </c>
      <c r="ED149" s="156">
        <f t="shared" si="340"/>
        <v>-2.0065430022484908E-2</v>
      </c>
      <c r="EE149" s="156">
        <f t="shared" si="341"/>
        <v>-5.5144133673938958E-2</v>
      </c>
      <c r="EF149" s="156">
        <f t="shared" si="342"/>
        <v>7.4523019568044205E-2</v>
      </c>
      <c r="EG149" s="156">
        <f t="shared" si="343"/>
        <v>-7.2736938784447452E-3</v>
      </c>
      <c r="EH149" s="156">
        <f t="shared" si="344"/>
        <v>-9.2421043607779196E-2</v>
      </c>
      <c r="EI149" s="156">
        <f t="shared" si="345"/>
        <v>6.6123186581278928E-2</v>
      </c>
      <c r="EJ149" s="156">
        <f t="shared" si="346"/>
        <v>6.4979074481910898E-2</v>
      </c>
      <c r="EK149" s="156">
        <f t="shared" si="347"/>
        <v>-9.2533910897053373E-2</v>
      </c>
      <c r="EL149" s="156">
        <f t="shared" si="348"/>
        <v>-5.659616443235229E-3</v>
      </c>
      <c r="EM149" s="156">
        <f t="shared" si="349"/>
        <v>7.3549271517694054E-2</v>
      </c>
      <c r="EN149" s="156">
        <f t="shared" si="350"/>
        <v>-5.643634098171911E-2</v>
      </c>
      <c r="EO149" s="156">
        <f t="shared" si="351"/>
        <v>-1.8482768768565916E-2</v>
      </c>
      <c r="EP149" s="156">
        <f t="shared" si="352"/>
        <v>9.0845710866479953E-2</v>
      </c>
      <c r="EQ149" s="156">
        <f t="shared" si="353"/>
        <v>-4.5651026200336259E-2</v>
      </c>
      <c r="ER149" s="156">
        <f t="shared" si="354"/>
        <v>-8.0687915644441832E-2</v>
      </c>
      <c r="ES149" s="156">
        <f t="shared" si="355"/>
        <v>-8.6256061274314094E-2</v>
      </c>
      <c r="ET149" s="156">
        <f t="shared" si="356"/>
        <v>3.3977166121236801E-2</v>
      </c>
      <c r="EU149" s="156">
        <f t="shared" si="357"/>
        <v>4.2807249182659671E-2</v>
      </c>
      <c r="EV149" s="156">
        <f t="shared" si="358"/>
        <v>-8.2231960584690136E-2</v>
      </c>
      <c r="EW149" s="156">
        <f t="shared" si="359"/>
        <v>2.1641979152040948E-2</v>
      </c>
      <c r="EX149" s="156">
        <f t="shared" si="360"/>
        <v>9.0145330786297384E-2</v>
      </c>
      <c r="EY149" s="156">
        <f t="shared" si="361"/>
        <v>-7.5474067184713237E-2</v>
      </c>
      <c r="EZ149" s="156">
        <f t="shared" si="362"/>
        <v>-5.3835128928848515E-2</v>
      </c>
    </row>
    <row r="150" spans="15:156" ht="20.100000000000001" customHeight="1" x14ac:dyDescent="0.2">
      <c r="O150" s="158">
        <v>140</v>
      </c>
      <c r="P150" s="158">
        <f t="shared" si="363"/>
        <v>-1.9198621771937625</v>
      </c>
      <c r="Q150" s="147">
        <f t="shared" si="364"/>
        <v>1.2217304763960306</v>
      </c>
      <c r="R150" s="147">
        <f t="shared" si="268"/>
        <v>305.65299121879036</v>
      </c>
      <c r="S150" s="147">
        <f t="shared" si="269"/>
        <v>265.78520975546985</v>
      </c>
      <c r="T150" s="147">
        <f t="shared" si="270"/>
        <v>332.23151219433731</v>
      </c>
      <c r="U150" s="147">
        <f t="shared" si="271"/>
        <v>1</v>
      </c>
      <c r="V150" s="147">
        <f t="shared" si="272"/>
        <v>1</v>
      </c>
      <c r="W150" s="147">
        <f t="shared" si="273"/>
        <v>4.7112249556531559E-2</v>
      </c>
      <c r="X150" s="147">
        <f t="shared" si="274"/>
        <v>5.4179086990011296E-2</v>
      </c>
      <c r="Y150" s="147">
        <f t="shared" si="275"/>
        <v>4.3343269592009036E-2</v>
      </c>
      <c r="Z150" s="147">
        <f t="shared" si="276"/>
        <v>14.83844023221649</v>
      </c>
      <c r="AA150" s="147">
        <f t="shared" si="277"/>
        <v>14.83844023221649</v>
      </c>
      <c r="AB150" s="147">
        <f t="shared" si="278"/>
        <v>14.66727304378535</v>
      </c>
      <c r="AC150" s="147">
        <f t="shared" si="279"/>
        <v>13.940364025168256</v>
      </c>
      <c r="AD150" s="147">
        <f t="shared" si="280"/>
        <v>204.84408660895514</v>
      </c>
      <c r="AE150" s="147">
        <f t="shared" si="281"/>
        <v>267.45697033691869</v>
      </c>
      <c r="AF150" s="147">
        <f t="shared" si="282"/>
        <v>3.4808639109515624</v>
      </c>
      <c r="AG150" s="147">
        <f t="shared" si="283"/>
        <v>3.9732973107274709</v>
      </c>
      <c r="AH150" s="147">
        <f t="shared" si="284"/>
        <v>3.0211047807680598</v>
      </c>
      <c r="AI150" s="147">
        <f t="shared" si="285"/>
        <v>18.319304143168054</v>
      </c>
      <c r="AJ150" s="147">
        <f t="shared" si="286"/>
        <v>19.119304143168055</v>
      </c>
      <c r="AK150" s="147">
        <f t="shared" si="287"/>
        <v>19.440570354512822</v>
      </c>
      <c r="AL150" s="147">
        <f t="shared" si="288"/>
        <v>17.761468805936317</v>
      </c>
      <c r="AM150" s="147">
        <f t="shared" si="365"/>
        <v>52.303158761001889</v>
      </c>
      <c r="AN150" s="147">
        <f t="shared" si="266"/>
        <v>51.438820043048054</v>
      </c>
      <c r="AO150" s="147">
        <f t="shared" si="267"/>
        <v>56.301649988866657</v>
      </c>
      <c r="AP150" s="147">
        <f t="shared" si="289"/>
        <v>8.257182138770581</v>
      </c>
      <c r="AQ150" s="147">
        <f t="shared" si="290"/>
        <v>0.42352650744229275</v>
      </c>
      <c r="AR150" s="147">
        <f t="shared" si="291"/>
        <v>0.42038457820468123</v>
      </c>
      <c r="AS150" s="147">
        <f t="shared" si="292"/>
        <v>0.39955034812849105</v>
      </c>
      <c r="AT150" s="147">
        <f t="shared" si="293"/>
        <v>5.8907731197442602E-2</v>
      </c>
      <c r="AU150" s="147">
        <f t="shared" si="294"/>
        <v>0.1636672241855377</v>
      </c>
      <c r="AV150" s="147">
        <f t="shared" si="295"/>
        <v>0.15858319146137106</v>
      </c>
      <c r="AW150" s="147">
        <f t="shared" si="296"/>
        <v>0.15679664079543126</v>
      </c>
      <c r="AX150" s="147">
        <f t="shared" si="366"/>
        <v>3.8553655615495501E-2</v>
      </c>
      <c r="AY150" s="147">
        <f t="shared" si="367"/>
        <v>4.2959462700749039E-2</v>
      </c>
      <c r="AZ150" s="147">
        <f t="shared" si="368"/>
        <v>3.3980395430052782E-2</v>
      </c>
      <c r="BA150" s="147">
        <f t="shared" si="369"/>
        <v>0.10972540151777109</v>
      </c>
      <c r="BB150" s="147">
        <f t="shared" si="370"/>
        <v>0.21081734300535829</v>
      </c>
      <c r="BC150" s="147">
        <f t="shared" si="297"/>
        <v>7.688950623997751E-3</v>
      </c>
      <c r="BD150" s="147">
        <f t="shared" si="298"/>
        <v>6.6860440208676101E-3</v>
      </c>
      <c r="BE150" s="147">
        <f t="shared" si="299"/>
        <v>8.3575550260845122E-3</v>
      </c>
      <c r="BF150" s="147">
        <f t="shared" si="300"/>
        <v>0</v>
      </c>
      <c r="BG150" s="147">
        <f t="shared" si="301"/>
        <v>0</v>
      </c>
      <c r="BH150" s="147">
        <f t="shared" si="302"/>
        <v>0</v>
      </c>
      <c r="BI150" s="147">
        <f t="shared" si="371"/>
        <v>4.624260623949325E-2</v>
      </c>
      <c r="BJ150" s="147">
        <f t="shared" si="372"/>
        <v>4.9645506721616647E-2</v>
      </c>
      <c r="BK150" s="147">
        <f t="shared" si="373"/>
        <v>4.2337950456137294E-2</v>
      </c>
      <c r="BL150" s="147">
        <f t="shared" si="303"/>
        <v>14.134190918853811</v>
      </c>
      <c r="BM150" s="147">
        <f t="shared" si="304"/>
        <v>13.19504141742147</v>
      </c>
      <c r="BN150" s="147">
        <f t="shared" si="305"/>
        <v>14.066001303251426</v>
      </c>
      <c r="BO150" s="150">
        <f t="shared" si="374"/>
        <v>2.1383786318208199E-3</v>
      </c>
      <c r="BP150" s="150">
        <f t="shared" si="374"/>
        <v>2.4646763376460837E-3</v>
      </c>
      <c r="BQ150" s="150">
        <f t="shared" si="374"/>
        <v>1.7925020488263361E-3</v>
      </c>
      <c r="BR150" s="147" t="e">
        <f t="shared" si="306"/>
        <v>#NUM!</v>
      </c>
      <c r="BS150" s="147">
        <f t="shared" si="307"/>
        <v>247.37987838912576</v>
      </c>
      <c r="BT150" s="147">
        <f t="shared" si="308"/>
        <v>0.54752766331772817</v>
      </c>
      <c r="BU150" s="147">
        <f t="shared" si="309"/>
        <v>0.54752766331772817</v>
      </c>
      <c r="BV150" s="147">
        <f t="shared" si="310"/>
        <v>0.18250922110590939</v>
      </c>
      <c r="BW150" s="147">
        <f t="shared" si="311"/>
        <v>19.103311951174398</v>
      </c>
      <c r="CA150" s="150">
        <f t="shared" si="312"/>
        <v>0.21215845330884486</v>
      </c>
      <c r="CB150" s="150">
        <f t="shared" si="375"/>
        <v>0.21215845330884486</v>
      </c>
      <c r="CC150" s="150">
        <f t="shared" si="376"/>
        <v>0</v>
      </c>
      <c r="CD150" s="150">
        <f t="shared" si="377"/>
        <v>4.9976310039660868E-2</v>
      </c>
      <c r="CE150" s="150">
        <f t="shared" si="313"/>
        <v>5.7665260663658617E-2</v>
      </c>
      <c r="CI150" s="152">
        <f t="shared" si="314"/>
        <v>0.5417953833369884</v>
      </c>
      <c r="CJ150" s="152">
        <f t="shared" si="315"/>
        <v>0.5417953833369884</v>
      </c>
      <c r="CK150" s="152">
        <f t="shared" si="316"/>
        <v>0.5417953833369884</v>
      </c>
      <c r="CL150" s="152">
        <f t="shared" si="317"/>
        <v>0.5417953833369884</v>
      </c>
      <c r="CM150" s="152">
        <f t="shared" si="318"/>
        <v>0.5417953833369884</v>
      </c>
      <c r="CN150" s="152">
        <f t="shared" si="319"/>
        <v>0.5417953833369884</v>
      </c>
      <c r="CO150" s="152">
        <f t="shared" si="320"/>
        <v>0.5417953833369884</v>
      </c>
      <c r="CP150" s="152">
        <f t="shared" si="321"/>
        <v>0.5417953833369884</v>
      </c>
      <c r="CQ150" s="152">
        <f t="shared" si="322"/>
        <v>0.50497996232375464</v>
      </c>
      <c r="CR150" s="152">
        <f t="shared" si="323"/>
        <v>0.4333866618997439</v>
      </c>
      <c r="CS150" s="152">
        <f t="shared" si="324"/>
        <v>0.3617933614757331</v>
      </c>
      <c r="CT150" s="152">
        <f t="shared" si="325"/>
        <v>0.29020006105172236</v>
      </c>
      <c r="CU150" s="152">
        <f t="shared" si="326"/>
        <v>0.21860676062771173</v>
      </c>
      <c r="CV150" s="152">
        <f t="shared" si="327"/>
        <v>0.17677694112516953</v>
      </c>
      <c r="CW150" s="152">
        <f t="shared" si="328"/>
        <v>0.17677694112516953</v>
      </c>
      <c r="CX150" s="152">
        <f t="shared" si="329"/>
        <v>0.17677694112516953</v>
      </c>
      <c r="CY150" s="152">
        <f t="shared" si="330"/>
        <v>0.17677694112516953</v>
      </c>
      <c r="CZ150" s="152">
        <f t="shared" si="331"/>
        <v>0.17677694112516953</v>
      </c>
      <c r="DA150" s="152">
        <f t="shared" si="332"/>
        <v>0.17677694112516953</v>
      </c>
      <c r="DC150" s="154">
        <f t="shared" si="378"/>
        <v>0.20984297449245359</v>
      </c>
      <c r="DD150" s="154">
        <f t="shared" si="379"/>
        <v>0.20984297449245359</v>
      </c>
      <c r="DE150" s="154">
        <f t="shared" si="380"/>
        <v>0.20984297449245359</v>
      </c>
      <c r="DF150" s="154">
        <f t="shared" si="381"/>
        <v>0.20984297449245359</v>
      </c>
      <c r="DG150" s="154">
        <f t="shared" si="382"/>
        <v>0.20984297449245359</v>
      </c>
      <c r="DH150" s="154">
        <f t="shared" si="383"/>
        <v>0.20984297449245359</v>
      </c>
      <c r="DI150" s="154">
        <f t="shared" si="384"/>
        <v>0.20984297449245359</v>
      </c>
      <c r="DJ150" s="154">
        <f t="shared" si="385"/>
        <v>0.20984297449245359</v>
      </c>
      <c r="DK150" s="154">
        <f t="shared" si="386"/>
        <v>-2.26195351748951E-10</v>
      </c>
      <c r="DL150" s="154">
        <f t="shared" si="387"/>
        <v>-2.6157857183657482E-10</v>
      </c>
      <c r="DM150" s="154">
        <f t="shared" si="388"/>
        <v>-3.1008435654174983E-10</v>
      </c>
      <c r="DN150" s="154">
        <f t="shared" si="389"/>
        <v>-3.8067471789831896E-10</v>
      </c>
      <c r="DO150" s="154">
        <f t="shared" si="390"/>
        <v>-4.9287780622616798E-10</v>
      </c>
      <c r="DP150" s="154">
        <f t="shared" si="391"/>
        <v>-5.9541577779295693E-10</v>
      </c>
      <c r="DQ150" s="154">
        <f t="shared" si="392"/>
        <v>-5.9541577779295693E-10</v>
      </c>
      <c r="DR150" s="154">
        <f t="shared" si="393"/>
        <v>-5.9541577779295693E-10</v>
      </c>
      <c r="DS150" s="154">
        <f t="shared" si="394"/>
        <v>-5.9541577779295693E-10</v>
      </c>
      <c r="DT150" s="154">
        <f t="shared" si="395"/>
        <v>-5.9541577779295693E-10</v>
      </c>
      <c r="DU150" s="154">
        <f t="shared" si="396"/>
        <v>-5.9541577779295693E-10</v>
      </c>
      <c r="DW150" s="155">
        <f t="shared" si="333"/>
        <v>-8.00945434812039E-2</v>
      </c>
      <c r="DX150" s="155">
        <f t="shared" si="334"/>
        <v>-4.6242606239493222E-2</v>
      </c>
      <c r="DY150" s="155">
        <f t="shared" si="335"/>
        <v>3.1631805627567892E-2</v>
      </c>
      <c r="DZ150" s="155">
        <f t="shared" si="336"/>
        <v>8.6907671698320421E-2</v>
      </c>
      <c r="EA150" s="156">
        <f t="shared" si="337"/>
        <v>-8.00945434812039E-2</v>
      </c>
      <c r="EB150" s="156">
        <f t="shared" si="338"/>
        <v>-4.6242606239493222E-2</v>
      </c>
      <c r="EC150" s="156">
        <f t="shared" si="339"/>
        <v>9.1080154288287321E-2</v>
      </c>
      <c r="ED150" s="156">
        <f t="shared" si="340"/>
        <v>-1.6059888608114827E-2</v>
      </c>
      <c r="EE150" s="156">
        <f t="shared" si="341"/>
        <v>-5.944834866071938E-2</v>
      </c>
      <c r="EF150" s="156">
        <f t="shared" si="342"/>
        <v>7.0847783090205618E-2</v>
      </c>
      <c r="EG150" s="156">
        <f t="shared" si="343"/>
        <v>-7.0812558348163961E-17</v>
      </c>
      <c r="EH150" s="156">
        <f t="shared" si="344"/>
        <v>-9.24852124789865E-2</v>
      </c>
      <c r="EI150" s="156">
        <f t="shared" si="345"/>
        <v>5.9448348660719491E-2</v>
      </c>
      <c r="EJ150" s="156">
        <f t="shared" si="346"/>
        <v>7.0847783090205521E-2</v>
      </c>
      <c r="EK150" s="156">
        <f t="shared" si="347"/>
        <v>-9.1080154288287321E-2</v>
      </c>
      <c r="EL150" s="156">
        <f t="shared" si="348"/>
        <v>-1.6059888608114851E-2</v>
      </c>
      <c r="EM150" s="156">
        <f t="shared" si="349"/>
        <v>8.0094543481203928E-2</v>
      </c>
      <c r="EN150" s="156">
        <f t="shared" si="350"/>
        <v>-4.6242606239493181E-2</v>
      </c>
      <c r="EO150" s="156">
        <f t="shared" si="351"/>
        <v>-3.1631805627567719E-2</v>
      </c>
      <c r="EP150" s="156">
        <f t="shared" si="352"/>
        <v>8.6907671698320477E-2</v>
      </c>
      <c r="EQ150" s="156">
        <f t="shared" si="353"/>
        <v>-3.163180562756783E-2</v>
      </c>
      <c r="ER150" s="156">
        <f t="shared" si="354"/>
        <v>-8.6907671698320449E-2</v>
      </c>
      <c r="ES150" s="156">
        <f t="shared" si="355"/>
        <v>-9.1080154288287307E-2</v>
      </c>
      <c r="ET150" s="156">
        <f t="shared" si="356"/>
        <v>1.6059888608114969E-2</v>
      </c>
      <c r="EU150" s="156">
        <f t="shared" si="357"/>
        <v>5.9448348660719394E-2</v>
      </c>
      <c r="EV150" s="156">
        <f t="shared" si="358"/>
        <v>-7.0847783090205604E-2</v>
      </c>
      <c r="EW150" s="156">
        <f t="shared" si="359"/>
        <v>-3.3992434551157716E-17</v>
      </c>
      <c r="EX150" s="156">
        <f t="shared" si="360"/>
        <v>9.24852124789865E-2</v>
      </c>
      <c r="EY150" s="156">
        <f t="shared" si="361"/>
        <v>-5.9448348660719595E-2</v>
      </c>
      <c r="EZ150" s="156">
        <f t="shared" si="362"/>
        <v>-7.0847783090205424E-2</v>
      </c>
    </row>
    <row r="151" spans="15:156" ht="20.100000000000001" customHeight="1" x14ac:dyDescent="0.2">
      <c r="O151" s="158">
        <v>141</v>
      </c>
      <c r="P151" s="158">
        <f t="shared" si="363"/>
        <v>-1.911135530933791</v>
      </c>
      <c r="Q151" s="147">
        <f t="shared" si="364"/>
        <v>1.2304571226560022</v>
      </c>
      <c r="R151" s="147">
        <f t="shared" si="268"/>
        <v>306.6121676663758</v>
      </c>
      <c r="S151" s="147">
        <f t="shared" si="269"/>
        <v>266.61927623163115</v>
      </c>
      <c r="T151" s="147">
        <f t="shared" si="270"/>
        <v>333.27409528953893</v>
      </c>
      <c r="U151" s="147">
        <f t="shared" si="271"/>
        <v>1</v>
      </c>
      <c r="V151" s="147">
        <f t="shared" si="272"/>
        <v>1</v>
      </c>
      <c r="W151" s="147">
        <f t="shared" si="273"/>
        <v>4.6964868059863225E-2</v>
      </c>
      <c r="X151" s="147">
        <f t="shared" si="274"/>
        <v>5.4009598268842704E-2</v>
      </c>
      <c r="Y151" s="147">
        <f t="shared" si="275"/>
        <v>4.3207678615074165E-2</v>
      </c>
      <c r="Z151" s="147">
        <f t="shared" si="276"/>
        <v>14.898578374955285</v>
      </c>
      <c r="AA151" s="147">
        <f t="shared" si="277"/>
        <v>14.898578374955285</v>
      </c>
      <c r="AB151" s="147">
        <f t="shared" si="278"/>
        <v>14.728361338954999</v>
      </c>
      <c r="AC151" s="147">
        <f t="shared" si="279"/>
        <v>13.998424788733482</v>
      </c>
      <c r="AD151" s="147">
        <f t="shared" si="280"/>
        <v>205.83450185256208</v>
      </c>
      <c r="AE151" s="147">
        <f t="shared" si="281"/>
        <v>268.72064352142985</v>
      </c>
      <c r="AF151" s="147">
        <f t="shared" si="282"/>
        <v>3.484426938601068</v>
      </c>
      <c r="AG151" s="147">
        <f t="shared" si="283"/>
        <v>3.9773643953765681</v>
      </c>
      <c r="AH151" s="147">
        <f t="shared" si="284"/>
        <v>3.0241971969444186</v>
      </c>
      <c r="AI151" s="147">
        <f t="shared" si="285"/>
        <v>18.383005313556353</v>
      </c>
      <c r="AJ151" s="147">
        <f t="shared" si="286"/>
        <v>19.183005313556354</v>
      </c>
      <c r="AK151" s="147">
        <f t="shared" si="287"/>
        <v>19.505725734331566</v>
      </c>
      <c r="AL151" s="147">
        <f t="shared" si="288"/>
        <v>17.822621985677902</v>
      </c>
      <c r="AM151" s="147">
        <f t="shared" si="365"/>
        <v>52.129475212797566</v>
      </c>
      <c r="AN151" s="147">
        <f t="shared" si="266"/>
        <v>51.266997886673025</v>
      </c>
      <c r="AO151" s="147">
        <f t="shared" si="267"/>
        <v>56.108467138201718</v>
      </c>
      <c r="AP151" s="147">
        <f t="shared" si="289"/>
        <v>8.2975319052843091</v>
      </c>
      <c r="AQ151" s="147">
        <f t="shared" si="290"/>
        <v>0.42529046944269799</v>
      </c>
      <c r="AR151" s="147">
        <f t="shared" si="291"/>
        <v>0.42213545426197374</v>
      </c>
      <c r="AS151" s="147">
        <f t="shared" si="292"/>
        <v>0.40121445089174818</v>
      </c>
      <c r="AT151" s="147">
        <f t="shared" si="293"/>
        <v>5.939944724832099E-2</v>
      </c>
      <c r="AU151" s="147">
        <f t="shared" si="294"/>
        <v>0.16448536343546244</v>
      </c>
      <c r="AV151" s="147">
        <f t="shared" si="295"/>
        <v>0.1593727805467787</v>
      </c>
      <c r="AW151" s="147">
        <f t="shared" si="296"/>
        <v>0.15756296433006944</v>
      </c>
      <c r="AX151" s="147">
        <f t="shared" si="366"/>
        <v>3.8625167022426833E-2</v>
      </c>
      <c r="AY151" s="147">
        <f t="shared" si="367"/>
        <v>4.3038299335167618E-2</v>
      </c>
      <c r="AZ151" s="147">
        <f t="shared" si="368"/>
        <v>3.4039649686097184E-2</v>
      </c>
      <c r="BA151" s="147">
        <f t="shared" si="369"/>
        <v>0.11005450782987426</v>
      </c>
      <c r="BB151" s="147">
        <f t="shared" si="370"/>
        <v>0.2117811783077187</v>
      </c>
      <c r="BC151" s="147">
        <f t="shared" si="297"/>
        <v>7.5043078856215639E-3</v>
      </c>
      <c r="BD151" s="147">
        <f t="shared" si="298"/>
        <v>6.5254851179317938E-3</v>
      </c>
      <c r="BE151" s="147">
        <f t="shared" si="299"/>
        <v>8.156856397414744E-3</v>
      </c>
      <c r="BF151" s="147">
        <f t="shared" si="300"/>
        <v>0</v>
      </c>
      <c r="BG151" s="147">
        <f t="shared" si="301"/>
        <v>0</v>
      </c>
      <c r="BH151" s="147">
        <f t="shared" si="302"/>
        <v>0</v>
      </c>
      <c r="BI151" s="147">
        <f t="shared" si="371"/>
        <v>4.6129474908048397E-2</v>
      </c>
      <c r="BJ151" s="147">
        <f t="shared" si="372"/>
        <v>4.9563784453099412E-2</v>
      </c>
      <c r="BK151" s="147">
        <f t="shared" si="373"/>
        <v>4.2196506083511928E-2</v>
      </c>
      <c r="BL151" s="147">
        <f t="shared" si="303"/>
        <v>14.14385829486841</v>
      </c>
      <c r="BM151" s="147">
        <f t="shared" si="304"/>
        <v>13.214660338185938</v>
      </c>
      <c r="BN151" s="147">
        <f t="shared" si="305"/>
        <v>14.063002389361964</v>
      </c>
      <c r="BO151" s="150">
        <f t="shared" si="374"/>
        <v>2.1279284552922668E-3</v>
      </c>
      <c r="BP151" s="150">
        <f t="shared" si="374"/>
        <v>2.4565687293132991E-3</v>
      </c>
      <c r="BQ151" s="150">
        <f t="shared" si="374"/>
        <v>1.7805451256558591E-3</v>
      </c>
      <c r="BR151" s="147" t="e">
        <f t="shared" si="306"/>
        <v>#NUM!</v>
      </c>
      <c r="BS151" s="147">
        <f t="shared" si="307"/>
        <v>248.30427912690345</v>
      </c>
      <c r="BT151" s="147">
        <f t="shared" si="308"/>
        <v>0.54924587205163167</v>
      </c>
      <c r="BU151" s="147">
        <f t="shared" si="309"/>
        <v>0.54924587205163167</v>
      </c>
      <c r="BV151" s="147">
        <f t="shared" si="310"/>
        <v>0.18308195735054389</v>
      </c>
      <c r="BW151" s="147">
        <f t="shared" si="311"/>
        <v>19.163260479148487</v>
      </c>
      <c r="CA151" s="150">
        <f t="shared" si="312"/>
        <v>0.21297542929579688</v>
      </c>
      <c r="CB151" s="150">
        <f t="shared" si="375"/>
        <v>0.21297542929579688</v>
      </c>
      <c r="CC151" s="150">
        <f t="shared" si="376"/>
        <v>0</v>
      </c>
      <c r="CD151" s="150">
        <f t="shared" si="377"/>
        <v>5.0011814734655442E-2</v>
      </c>
      <c r="CE151" s="150">
        <f t="shared" si="313"/>
        <v>5.7516122620277006E-2</v>
      </c>
      <c r="CI151" s="152">
        <f t="shared" si="314"/>
        <v>0.54351359207089178</v>
      </c>
      <c r="CJ151" s="152">
        <f t="shared" si="315"/>
        <v>0.54351359207089178</v>
      </c>
      <c r="CK151" s="152">
        <f t="shared" si="316"/>
        <v>0.54351359207089178</v>
      </c>
      <c r="CL151" s="152">
        <f t="shared" si="317"/>
        <v>0.54351359207089178</v>
      </c>
      <c r="CM151" s="152">
        <f t="shared" si="318"/>
        <v>0.54351359207089178</v>
      </c>
      <c r="CN151" s="152">
        <f t="shared" si="319"/>
        <v>0.54351359207089178</v>
      </c>
      <c r="CO151" s="152">
        <f t="shared" si="320"/>
        <v>0.54351359207089178</v>
      </c>
      <c r="CP151" s="152">
        <f t="shared" si="321"/>
        <v>0.54351359207089178</v>
      </c>
      <c r="CQ151" s="152">
        <f t="shared" si="322"/>
        <v>0.50658263976642803</v>
      </c>
      <c r="CR151" s="152">
        <f t="shared" si="323"/>
        <v>0.43476467081456233</v>
      </c>
      <c r="CS151" s="152">
        <f t="shared" si="324"/>
        <v>0.36294670186269645</v>
      </c>
      <c r="CT151" s="152">
        <f t="shared" si="325"/>
        <v>0.29112873291083063</v>
      </c>
      <c r="CU151" s="152">
        <f t="shared" si="326"/>
        <v>0.2193107639589649</v>
      </c>
      <c r="CV151" s="152">
        <f t="shared" si="327"/>
        <v>0.17734967736980403</v>
      </c>
      <c r="CW151" s="152">
        <f t="shared" si="328"/>
        <v>0.17734967736980403</v>
      </c>
      <c r="CX151" s="152">
        <f t="shared" si="329"/>
        <v>0.17734967736980403</v>
      </c>
      <c r="CY151" s="152">
        <f t="shared" si="330"/>
        <v>0.17734967736980403</v>
      </c>
      <c r="CZ151" s="152">
        <f t="shared" si="331"/>
        <v>0.17734967736980403</v>
      </c>
      <c r="DA151" s="152">
        <f t="shared" si="332"/>
        <v>0.17734967736980403</v>
      </c>
      <c r="DC151" s="154">
        <f t="shared" si="378"/>
        <v>0.21065854690263447</v>
      </c>
      <c r="DD151" s="154">
        <f t="shared" si="379"/>
        <v>0.21065854690263447</v>
      </c>
      <c r="DE151" s="154">
        <f t="shared" si="380"/>
        <v>0.21065854690263447</v>
      </c>
      <c r="DF151" s="154">
        <f t="shared" si="381"/>
        <v>0.21065854690263447</v>
      </c>
      <c r="DG151" s="154">
        <f t="shared" si="382"/>
        <v>0.21065854690263447</v>
      </c>
      <c r="DH151" s="154">
        <f t="shared" si="383"/>
        <v>0.21065854690263447</v>
      </c>
      <c r="DI151" s="154">
        <f t="shared" si="384"/>
        <v>0.21065854690263447</v>
      </c>
      <c r="DJ151" s="154">
        <f t="shared" si="385"/>
        <v>0.21065854690263447</v>
      </c>
      <c r="DK151" s="154">
        <f t="shared" si="386"/>
        <v>-2.2564209506604712E-10</v>
      </c>
      <c r="DL151" s="154">
        <f t="shared" si="387"/>
        <v>-2.6094239663794887E-10</v>
      </c>
      <c r="DM151" s="154">
        <f t="shared" si="388"/>
        <v>-3.0933610526662022E-10</v>
      </c>
      <c r="DN151" s="154">
        <f t="shared" si="389"/>
        <v>-3.7976665690544002E-10</v>
      </c>
      <c r="DO151" s="154">
        <f t="shared" si="390"/>
        <v>-4.9172376603799251E-10</v>
      </c>
      <c r="DP151" s="154">
        <f t="shared" si="391"/>
        <v>-5.9404557700374501E-10</v>
      </c>
      <c r="DQ151" s="154">
        <f t="shared" si="392"/>
        <v>-5.9404557700374501E-10</v>
      </c>
      <c r="DR151" s="154">
        <f t="shared" si="393"/>
        <v>-5.9404557700374501E-10</v>
      </c>
      <c r="DS151" s="154">
        <f t="shared" si="394"/>
        <v>-5.9404557700374501E-10</v>
      </c>
      <c r="DT151" s="154">
        <f t="shared" si="395"/>
        <v>-5.9404557700374501E-10</v>
      </c>
      <c r="DU151" s="154">
        <f t="shared" si="396"/>
        <v>-5.9404557700374501E-10</v>
      </c>
      <c r="DW151" s="155">
        <f t="shared" si="333"/>
        <v>-7.8663686134332736E-2</v>
      </c>
      <c r="DX151" s="155">
        <f t="shared" si="334"/>
        <v>-4.82051688611113E-2</v>
      </c>
      <c r="DY151" s="155">
        <f t="shared" si="335"/>
        <v>3.0796670274317373E-2</v>
      </c>
      <c r="DZ151" s="155">
        <f t="shared" si="336"/>
        <v>8.6967114021243935E-2</v>
      </c>
      <c r="EA151" s="156">
        <f t="shared" si="337"/>
        <v>-7.8663686134332736E-2</v>
      </c>
      <c r="EB151" s="156">
        <f t="shared" si="338"/>
        <v>-4.82051688611113E-2</v>
      </c>
      <c r="EC151" s="156">
        <f t="shared" si="339"/>
        <v>9.1469661710913419E-2</v>
      </c>
      <c r="ED151" s="156">
        <f t="shared" si="340"/>
        <v>-1.2042209417716006E-2</v>
      </c>
      <c r="EE151" s="156">
        <f t="shared" si="341"/>
        <v>-6.350687025461059E-2</v>
      </c>
      <c r="EF151" s="156">
        <f t="shared" si="342"/>
        <v>6.6922277693105492E-2</v>
      </c>
      <c r="EG151" s="156">
        <f t="shared" si="343"/>
        <v>7.2385537753714693E-3</v>
      </c>
      <c r="EH151" s="156">
        <f t="shared" si="344"/>
        <v>-9.1974546263681678E-2</v>
      </c>
      <c r="EI151" s="156">
        <f t="shared" si="345"/>
        <v>5.2256044587972492E-2</v>
      </c>
      <c r="EJ151" s="156">
        <f t="shared" si="346"/>
        <v>7.6033016678209581E-2</v>
      </c>
      <c r="EK151" s="156">
        <f t="shared" si="347"/>
        <v>-8.8459701801887891E-2</v>
      </c>
      <c r="EL151" s="156">
        <f t="shared" si="348"/>
        <v>-2.6202957434040473E-2</v>
      </c>
      <c r="EM151" s="156">
        <f t="shared" si="349"/>
        <v>8.5236155426077695E-2</v>
      </c>
      <c r="EN151" s="156">
        <f t="shared" si="350"/>
        <v>-3.5305971582022658E-2</v>
      </c>
      <c r="EO151" s="156">
        <f t="shared" si="351"/>
        <v>-4.4022166117101982E-2</v>
      </c>
      <c r="EP151" s="156">
        <f t="shared" si="352"/>
        <v>8.1078743894607452E-2</v>
      </c>
      <c r="EQ151" s="156">
        <f t="shared" si="353"/>
        <v>-1.681285820109029E-2</v>
      </c>
      <c r="ER151" s="156">
        <f t="shared" si="354"/>
        <v>-9.0714065173373742E-2</v>
      </c>
      <c r="ES151" s="156">
        <f t="shared" si="355"/>
        <v>-9.2227334978213518E-2</v>
      </c>
      <c r="ET151" s="156">
        <f t="shared" si="356"/>
        <v>-2.4150577602743434E-3</v>
      </c>
      <c r="EU151" s="156">
        <f t="shared" si="357"/>
        <v>7.3193946008361641E-2</v>
      </c>
      <c r="EV151" s="156">
        <f t="shared" si="358"/>
        <v>-5.6163690128891178E-2</v>
      </c>
      <c r="EW151" s="156">
        <f t="shared" si="359"/>
        <v>-2.1537424108781948E-2</v>
      </c>
      <c r="EX151" s="156">
        <f t="shared" si="360"/>
        <v>8.9709827688651406E-2</v>
      </c>
      <c r="EY151" s="156">
        <f t="shared" si="361"/>
        <v>-3.9718501675709471E-2</v>
      </c>
      <c r="EZ151" s="156">
        <f t="shared" si="362"/>
        <v>-8.3271570453581162E-2</v>
      </c>
    </row>
    <row r="152" spans="15:156" ht="20.100000000000001" customHeight="1" x14ac:dyDescent="0.2">
      <c r="O152" s="158">
        <v>142</v>
      </c>
      <c r="P152" s="158">
        <f t="shared" si="363"/>
        <v>-1.902408884673819</v>
      </c>
      <c r="Q152" s="147">
        <f t="shared" si="364"/>
        <v>1.2391837689159739</v>
      </c>
      <c r="R152" s="147">
        <f t="shared" si="268"/>
        <v>307.54799441029621</v>
      </c>
      <c r="S152" s="147">
        <f t="shared" si="269"/>
        <v>267.43303861764889</v>
      </c>
      <c r="T152" s="147">
        <f t="shared" si="270"/>
        <v>334.29129827206111</v>
      </c>
      <c r="U152" s="147">
        <f t="shared" si="271"/>
        <v>1</v>
      </c>
      <c r="V152" s="147">
        <f t="shared" si="272"/>
        <v>1</v>
      </c>
      <c r="W152" s="147">
        <f t="shared" si="273"/>
        <v>4.6821960349997041E-2</v>
      </c>
      <c r="X152" s="147">
        <f t="shared" si="274"/>
        <v>5.3845254402496594E-2</v>
      </c>
      <c r="Y152" s="147">
        <f t="shared" si="275"/>
        <v>4.3076203521997272E-2</v>
      </c>
      <c r="Z152" s="147">
        <f t="shared" si="276"/>
        <v>14.957298440892137</v>
      </c>
      <c r="AA152" s="147">
        <f t="shared" si="277"/>
        <v>14.957298440892137</v>
      </c>
      <c r="AB152" s="147">
        <f t="shared" si="278"/>
        <v>14.788053347188288</v>
      </c>
      <c r="AC152" s="147">
        <f t="shared" si="279"/>
        <v>14.055158465244537</v>
      </c>
      <c r="AD152" s="147">
        <f t="shared" si="280"/>
        <v>206.80252152654148</v>
      </c>
      <c r="AE152" s="147">
        <f t="shared" si="281"/>
        <v>269.95566579202426</v>
      </c>
      <c r="AF152" s="147">
        <f t="shared" si="282"/>
        <v>3.4879032297173986</v>
      </c>
      <c r="AG152" s="147">
        <f t="shared" si="283"/>
        <v>3.9813324729852231</v>
      </c>
      <c r="AH152" s="147">
        <f t="shared" si="284"/>
        <v>3.0272143329139825</v>
      </c>
      <c r="AI152" s="147">
        <f t="shared" si="285"/>
        <v>18.445201670609535</v>
      </c>
      <c r="AJ152" s="147">
        <f t="shared" si="286"/>
        <v>19.245201670609536</v>
      </c>
      <c r="AK152" s="147">
        <f t="shared" si="287"/>
        <v>19.569385820173512</v>
      </c>
      <c r="AL152" s="147">
        <f t="shared" si="288"/>
        <v>17.882372798158521</v>
      </c>
      <c r="AM152" s="147">
        <f t="shared" si="365"/>
        <v>51.961003948696366</v>
      </c>
      <c r="AN152" s="147">
        <f t="shared" si="266"/>
        <v>51.100224053487104</v>
      </c>
      <c r="AO152" s="147">
        <f t="shared" si="267"/>
        <v>55.920990535605952</v>
      </c>
      <c r="AP152" s="147">
        <f t="shared" si="289"/>
        <v>8.3369657838645281</v>
      </c>
      <c r="AQ152" s="147">
        <f t="shared" si="290"/>
        <v>0.42701411280120039</v>
      </c>
      <c r="AR152" s="147">
        <f t="shared" si="291"/>
        <v>0.42384631078100293</v>
      </c>
      <c r="AS152" s="147">
        <f t="shared" si="292"/>
        <v>0.40284051748223865</v>
      </c>
      <c r="AT152" s="147">
        <f t="shared" si="293"/>
        <v>5.9881898387555518E-2</v>
      </c>
      <c r="AU152" s="147">
        <f t="shared" si="294"/>
        <v>0.16528543906894494</v>
      </c>
      <c r="AV152" s="147">
        <f t="shared" si="295"/>
        <v>0.16014457228775933</v>
      </c>
      <c r="AW152" s="147">
        <f t="shared" si="296"/>
        <v>0.15831196907638578</v>
      </c>
      <c r="AX152" s="147">
        <f t="shared" si="366"/>
        <v>3.8694941436980122E-2</v>
      </c>
      <c r="AY152" s="147">
        <f t="shared" si="367"/>
        <v>4.3115126253165971E-2</v>
      </c>
      <c r="AZ152" s="147">
        <f t="shared" si="368"/>
        <v>3.4097393063136951E-2</v>
      </c>
      <c r="BA152" s="147">
        <f t="shared" si="369"/>
        <v>0.11037568331615306</v>
      </c>
      <c r="BB152" s="147">
        <f t="shared" si="370"/>
        <v>0.21272311623461612</v>
      </c>
      <c r="BC152" s="147">
        <f t="shared" si="297"/>
        <v>7.3190936651457723E-3</v>
      </c>
      <c r="BD152" s="147">
        <f t="shared" si="298"/>
        <v>6.3644292740398008E-3</v>
      </c>
      <c r="BE152" s="147">
        <f t="shared" si="299"/>
        <v>7.9555365925497532E-3</v>
      </c>
      <c r="BF152" s="147">
        <f t="shared" si="300"/>
        <v>0</v>
      </c>
      <c r="BG152" s="147">
        <f t="shared" si="301"/>
        <v>0</v>
      </c>
      <c r="BH152" s="147">
        <f t="shared" si="302"/>
        <v>0</v>
      </c>
      <c r="BI152" s="147">
        <f t="shared" si="371"/>
        <v>4.6014035102125893E-2</v>
      </c>
      <c r="BJ152" s="147">
        <f t="shared" si="372"/>
        <v>4.9479555527205774E-2</v>
      </c>
      <c r="BK152" s="147">
        <f t="shared" si="373"/>
        <v>4.2052929655686702E-2</v>
      </c>
      <c r="BL152" s="147">
        <f t="shared" si="303"/>
        <v>14.151524210383787</v>
      </c>
      <c r="BM152" s="147">
        <f t="shared" si="304"/>
        <v>13.232467884091324</v>
      </c>
      <c r="BN152" s="147">
        <f t="shared" si="305"/>
        <v>14.057928450743168</v>
      </c>
      <c r="BO152" s="150">
        <f t="shared" si="374"/>
        <v>2.1172914263796736E-3</v>
      </c>
      <c r="BP152" s="150">
        <f t="shared" si="374"/>
        <v>2.4482264151698394E-3</v>
      </c>
      <c r="BQ152" s="150">
        <f t="shared" si="374"/>
        <v>1.7684488926261342E-3</v>
      </c>
      <c r="BR152" s="147" t="e">
        <f t="shared" si="306"/>
        <v>#NUM!</v>
      </c>
      <c r="BS152" s="147">
        <f t="shared" si="307"/>
        <v>249.20634612429851</v>
      </c>
      <c r="BT152" s="147">
        <f t="shared" si="308"/>
        <v>0.55092225358588665</v>
      </c>
      <c r="BU152" s="147">
        <f t="shared" si="309"/>
        <v>0.55092225358588665</v>
      </c>
      <c r="BV152" s="147">
        <f t="shared" si="310"/>
        <v>0.18364075119529555</v>
      </c>
      <c r="BW152" s="147">
        <f t="shared" si="311"/>
        <v>19.221749650643513</v>
      </c>
      <c r="CA152" s="150">
        <f t="shared" si="312"/>
        <v>0.21377271550268831</v>
      </c>
      <c r="CB152" s="150">
        <f t="shared" si="375"/>
        <v>0.21377271550268831</v>
      </c>
      <c r="CC152" s="150">
        <f t="shared" si="376"/>
        <v>0</v>
      </c>
      <c r="CD152" s="150">
        <f t="shared" si="377"/>
        <v>5.004628809592155E-2</v>
      </c>
      <c r="CE152" s="150">
        <f t="shared" si="313"/>
        <v>5.736538176106732E-2</v>
      </c>
      <c r="CI152" s="152">
        <f t="shared" si="314"/>
        <v>0.54518997360514676</v>
      </c>
      <c r="CJ152" s="152">
        <f t="shared" si="315"/>
        <v>0.54518997360514676</v>
      </c>
      <c r="CK152" s="152">
        <f t="shared" si="316"/>
        <v>0.54518997360514676</v>
      </c>
      <c r="CL152" s="152">
        <f t="shared" si="317"/>
        <v>0.54518997360514676</v>
      </c>
      <c r="CM152" s="152">
        <f t="shared" si="318"/>
        <v>0.54518997360514676</v>
      </c>
      <c r="CN152" s="152">
        <f t="shared" si="319"/>
        <v>0.54518997360514676</v>
      </c>
      <c r="CO152" s="152">
        <f t="shared" si="320"/>
        <v>0.54518997360514676</v>
      </c>
      <c r="CP152" s="152">
        <f t="shared" si="321"/>
        <v>0.54518997360514676</v>
      </c>
      <c r="CQ152" s="152">
        <f t="shared" si="322"/>
        <v>0.50814630244445502</v>
      </c>
      <c r="CR152" s="152">
        <f t="shared" si="323"/>
        <v>0.4361091341811244</v>
      </c>
      <c r="CS152" s="152">
        <f t="shared" si="324"/>
        <v>0.36407196591779384</v>
      </c>
      <c r="CT152" s="152">
        <f t="shared" si="325"/>
        <v>0.29203479765446316</v>
      </c>
      <c r="CU152" s="152">
        <f t="shared" si="326"/>
        <v>0.21999762939113263</v>
      </c>
      <c r="CV152" s="152">
        <f t="shared" si="327"/>
        <v>0.17790847121455566</v>
      </c>
      <c r="CW152" s="152">
        <f t="shared" si="328"/>
        <v>0.17790847121455566</v>
      </c>
      <c r="CX152" s="152">
        <f t="shared" si="329"/>
        <v>0.17790847121455566</v>
      </c>
      <c r="CY152" s="152">
        <f t="shared" si="330"/>
        <v>0.17790847121455566</v>
      </c>
      <c r="CZ152" s="152">
        <f t="shared" si="331"/>
        <v>0.17790847121455566</v>
      </c>
      <c r="DA152" s="152">
        <f t="shared" si="332"/>
        <v>0.17790847121455566</v>
      </c>
      <c r="DC152" s="154">
        <f t="shared" si="378"/>
        <v>0.21145447056964115</v>
      </c>
      <c r="DD152" s="154">
        <f t="shared" si="379"/>
        <v>0.21145447056964115</v>
      </c>
      <c r="DE152" s="154">
        <f t="shared" si="380"/>
        <v>0.21145447056964115</v>
      </c>
      <c r="DF152" s="154">
        <f t="shared" si="381"/>
        <v>0.21145447056964115</v>
      </c>
      <c r="DG152" s="154">
        <f t="shared" si="382"/>
        <v>0.21145447056964115</v>
      </c>
      <c r="DH152" s="154">
        <f t="shared" si="383"/>
        <v>0.21145447056964115</v>
      </c>
      <c r="DI152" s="154">
        <f t="shared" si="384"/>
        <v>0.21145447056964115</v>
      </c>
      <c r="DJ152" s="154">
        <f t="shared" si="385"/>
        <v>0.21145447056964115</v>
      </c>
      <c r="DK152" s="154">
        <f t="shared" si="386"/>
        <v>-2.2510490913052811E-10</v>
      </c>
      <c r="DL152" s="154">
        <f t="shared" si="387"/>
        <v>-2.6032468385731592E-10</v>
      </c>
      <c r="DM152" s="154">
        <f t="shared" si="388"/>
        <v>-3.0860954170080768E-10</v>
      </c>
      <c r="DN152" s="154">
        <f t="shared" si="389"/>
        <v>-3.7888486747473631E-10</v>
      </c>
      <c r="DO152" s="154">
        <f t="shared" si="390"/>
        <v>-4.9060301666724563E-10</v>
      </c>
      <c r="DP152" s="154">
        <f t="shared" si="391"/>
        <v>-5.9271479707934984E-10</v>
      </c>
      <c r="DQ152" s="154">
        <f t="shared" si="392"/>
        <v>-5.9271479707934984E-10</v>
      </c>
      <c r="DR152" s="154">
        <f t="shared" si="393"/>
        <v>-5.9271479707934984E-10</v>
      </c>
      <c r="DS152" s="154">
        <f t="shared" si="394"/>
        <v>-5.9271479707934984E-10</v>
      </c>
      <c r="DT152" s="154">
        <f t="shared" si="395"/>
        <v>-5.9271479707934984E-10</v>
      </c>
      <c r="DU152" s="154">
        <f t="shared" si="396"/>
        <v>-5.9271479707934984E-10</v>
      </c>
      <c r="DW152" s="155">
        <f t="shared" si="333"/>
        <v>-7.7181233905121188E-2</v>
      </c>
      <c r="DX152" s="155">
        <f t="shared" si="334"/>
        <v>-5.0122079350338869E-2</v>
      </c>
      <c r="DY152" s="155">
        <f t="shared" si="335"/>
        <v>2.9961408974651896E-2</v>
      </c>
      <c r="DZ152" s="155">
        <f t="shared" si="336"/>
        <v>8.7014249854678066E-2</v>
      </c>
      <c r="EA152" s="156">
        <f t="shared" si="337"/>
        <v>-7.7181233905121188E-2</v>
      </c>
      <c r="EB152" s="156">
        <f t="shared" si="338"/>
        <v>-5.0122079350338869E-2</v>
      </c>
      <c r="EC152" s="156">
        <f t="shared" si="339"/>
        <v>9.1677875613090584E-2</v>
      </c>
      <c r="ED152" s="156">
        <f t="shared" si="340"/>
        <v>-8.0207748122850982E-3</v>
      </c>
      <c r="EE152" s="156">
        <f t="shared" si="341"/>
        <v>-6.7305069796748468E-2</v>
      </c>
      <c r="EF152" s="156">
        <f t="shared" si="342"/>
        <v>6.2762992959016162E-2</v>
      </c>
      <c r="EG152" s="156">
        <f t="shared" si="343"/>
        <v>1.439636193108703E-2</v>
      </c>
      <c r="EH152" s="156">
        <f t="shared" si="344"/>
        <v>-9.0895051948210265E-2</v>
      </c>
      <c r="EI152" s="156">
        <f t="shared" si="345"/>
        <v>4.4616093767726503E-2</v>
      </c>
      <c r="EJ152" s="156">
        <f t="shared" si="346"/>
        <v>8.0489563810646481E-2</v>
      </c>
      <c r="EK152" s="156">
        <f t="shared" si="347"/>
        <v>-8.4712285276875604E-2</v>
      </c>
      <c r="EL152" s="156">
        <f t="shared" si="348"/>
        <v>-3.5958231723597564E-2</v>
      </c>
      <c r="EM152" s="156">
        <f t="shared" si="349"/>
        <v>8.8892289753830303E-2</v>
      </c>
      <c r="EN152" s="156">
        <f t="shared" si="350"/>
        <v>-2.3818617252892145E-2</v>
      </c>
      <c r="EO152" s="156">
        <f t="shared" si="351"/>
        <v>-5.5383875200610312E-2</v>
      </c>
      <c r="EP152" s="156">
        <f t="shared" si="352"/>
        <v>7.3496884786240557E-2</v>
      </c>
      <c r="EQ152" s="156">
        <f t="shared" si="353"/>
        <v>-1.606111284843177E-3</v>
      </c>
      <c r="ER152" s="156">
        <f t="shared" si="354"/>
        <v>-9.2014053883411717E-2</v>
      </c>
      <c r="ES152" s="156">
        <f t="shared" si="355"/>
        <v>-8.9669396726976935E-2</v>
      </c>
      <c r="ET152" s="156">
        <f t="shared" si="356"/>
        <v>-2.070181142167786E-2</v>
      </c>
      <c r="EU152" s="156">
        <f t="shared" si="357"/>
        <v>8.3405756652068994E-2</v>
      </c>
      <c r="EV152" s="156">
        <f t="shared" si="358"/>
        <v>-3.8892743061071731E-2</v>
      </c>
      <c r="EW152" s="156">
        <f t="shared" si="359"/>
        <v>-4.1779869582094606E-2</v>
      </c>
      <c r="EX152" s="156">
        <f t="shared" si="360"/>
        <v>8.1997610960453354E-2</v>
      </c>
      <c r="EY152" s="156">
        <f t="shared" si="361"/>
        <v>-1.7559783622115271E-2</v>
      </c>
      <c r="EZ152" s="156">
        <f t="shared" si="362"/>
        <v>-9.0337255352723606E-2</v>
      </c>
    </row>
    <row r="153" spans="15:156" ht="20.100000000000001" customHeight="1" x14ac:dyDescent="0.2">
      <c r="O153" s="158">
        <v>143</v>
      </c>
      <c r="P153" s="158">
        <f t="shared" si="363"/>
        <v>-1.8936822384138474</v>
      </c>
      <c r="Q153" s="147">
        <f t="shared" si="364"/>
        <v>1.2479104151759457</v>
      </c>
      <c r="R153" s="147">
        <f t="shared" si="268"/>
        <v>308.46040018372179</v>
      </c>
      <c r="S153" s="147">
        <f t="shared" si="269"/>
        <v>268.22643494236678</v>
      </c>
      <c r="T153" s="147">
        <f t="shared" si="270"/>
        <v>335.28304367795846</v>
      </c>
      <c r="U153" s="147">
        <f t="shared" si="271"/>
        <v>1</v>
      </c>
      <c r="V153" s="147">
        <f t="shared" si="272"/>
        <v>1</v>
      </c>
      <c r="W153" s="147">
        <f t="shared" si="273"/>
        <v>4.6683464040840353E-2</v>
      </c>
      <c r="X153" s="147">
        <f t="shared" si="274"/>
        <v>5.3685983646966404E-2</v>
      </c>
      <c r="Y153" s="147">
        <f t="shared" si="275"/>
        <v>4.2948786917573124E-2</v>
      </c>
      <c r="Z153" s="147">
        <f t="shared" si="276"/>
        <v>15.01458933358426</v>
      </c>
      <c r="AA153" s="147">
        <f t="shared" si="277"/>
        <v>15.01458933358426</v>
      </c>
      <c r="AB153" s="147">
        <f t="shared" si="278"/>
        <v>14.846337798615163</v>
      </c>
      <c r="AC153" s="147">
        <f t="shared" si="279"/>
        <v>14.110554343365324</v>
      </c>
      <c r="AD153" s="147">
        <f t="shared" si="280"/>
        <v>207.74794426105385</v>
      </c>
      <c r="AE153" s="147">
        <f t="shared" si="281"/>
        <v>271.16178608653331</v>
      </c>
      <c r="AF153" s="147">
        <f t="shared" si="282"/>
        <v>3.4912925195675273</v>
      </c>
      <c r="AG153" s="147">
        <f t="shared" si="283"/>
        <v>3.9852012413689639</v>
      </c>
      <c r="AH153" s="147">
        <f t="shared" si="284"/>
        <v>3.0301559589101661</v>
      </c>
      <c r="AI153" s="147">
        <f t="shared" si="285"/>
        <v>18.505881853151788</v>
      </c>
      <c r="AJ153" s="147">
        <f t="shared" si="286"/>
        <v>19.305881853151789</v>
      </c>
      <c r="AK153" s="147">
        <f t="shared" si="287"/>
        <v>19.63153903998413</v>
      </c>
      <c r="AL153" s="147">
        <f t="shared" si="288"/>
        <v>17.940710302275491</v>
      </c>
      <c r="AM153" s="147">
        <f t="shared" si="365"/>
        <v>51.79768567975281</v>
      </c>
      <c r="AN153" s="147">
        <f t="shared" si="266"/>
        <v>50.938441350078094</v>
      </c>
      <c r="AO153" s="147">
        <f t="shared" si="267"/>
        <v>55.739153196914735</v>
      </c>
      <c r="AP153" s="147">
        <f t="shared" si="289"/>
        <v>8.3754754454326186</v>
      </c>
      <c r="AQ153" s="147">
        <f t="shared" si="290"/>
        <v>0.42869711209338807</v>
      </c>
      <c r="AR153" s="147">
        <f t="shared" si="291"/>
        <v>0.42551682475151642</v>
      </c>
      <c r="AS153" s="147">
        <f t="shared" si="292"/>
        <v>0.40442824089807511</v>
      </c>
      <c r="AT153" s="147">
        <f t="shared" si="293"/>
        <v>6.035485604887092E-2</v>
      </c>
      <c r="AU153" s="147">
        <f t="shared" si="294"/>
        <v>0.16606728158073933</v>
      </c>
      <c r="AV153" s="147">
        <f t="shared" si="295"/>
        <v>0.16089840169338049</v>
      </c>
      <c r="AW153" s="147">
        <f t="shared" si="296"/>
        <v>0.15904349840306567</v>
      </c>
      <c r="AX153" s="147">
        <f t="shared" si="366"/>
        <v>3.8762979904165891E-2</v>
      </c>
      <c r="AY153" s="147">
        <f t="shared" si="367"/>
        <v>4.3189944883315019E-2</v>
      </c>
      <c r="AZ153" s="147">
        <f t="shared" si="368"/>
        <v>3.4153626680918703E-2</v>
      </c>
      <c r="BA153" s="147">
        <f t="shared" si="369"/>
        <v>0.11068889799174746</v>
      </c>
      <c r="BB153" s="147">
        <f t="shared" si="370"/>
        <v>0.21364296869827748</v>
      </c>
      <c r="BC153" s="147">
        <f t="shared" si="297"/>
        <v>7.1333220673503563E-3</v>
      </c>
      <c r="BD153" s="147">
        <f t="shared" si="298"/>
        <v>6.2028887542176997E-3</v>
      </c>
      <c r="BE153" s="147">
        <f t="shared" si="299"/>
        <v>7.7536109427721262E-3</v>
      </c>
      <c r="BF153" s="147">
        <f t="shared" si="300"/>
        <v>0</v>
      </c>
      <c r="BG153" s="147">
        <f t="shared" si="301"/>
        <v>0</v>
      </c>
      <c r="BH153" s="147">
        <f t="shared" si="302"/>
        <v>0</v>
      </c>
      <c r="BI153" s="147">
        <f t="shared" si="371"/>
        <v>4.589630197151625E-2</v>
      </c>
      <c r="BJ153" s="147">
        <f t="shared" si="372"/>
        <v>4.9392833637532718E-2</v>
      </c>
      <c r="BK153" s="147">
        <f t="shared" si="373"/>
        <v>4.1907237623690828E-2</v>
      </c>
      <c r="BL153" s="147">
        <f t="shared" si="303"/>
        <v>14.157191673086842</v>
      </c>
      <c r="BM153" s="147">
        <f t="shared" si="304"/>
        <v>13.248463678296815</v>
      </c>
      <c r="BN153" s="147">
        <f t="shared" si="305"/>
        <v>14.050786182606515</v>
      </c>
      <c r="BO153" s="150">
        <f t="shared" si="374"/>
        <v>2.1064705346606062E-3</v>
      </c>
      <c r="BP153" s="150">
        <f t="shared" si="374"/>
        <v>2.4396520147449835E-3</v>
      </c>
      <c r="BQ153" s="150">
        <f t="shared" si="374"/>
        <v>1.7562165652484881E-3</v>
      </c>
      <c r="BR153" s="147" t="e">
        <f t="shared" si="306"/>
        <v>#NUM!</v>
      </c>
      <c r="BS153" s="147">
        <f t="shared" si="307"/>
        <v>250.08599695409967</v>
      </c>
      <c r="BT153" s="147">
        <f t="shared" si="308"/>
        <v>0.55255668025754878</v>
      </c>
      <c r="BU153" s="147">
        <f t="shared" si="309"/>
        <v>0.55255668025754878</v>
      </c>
      <c r="BV153" s="147">
        <f t="shared" si="310"/>
        <v>0.18418556008584963</v>
      </c>
      <c r="BW153" s="147">
        <f t="shared" si="311"/>
        <v>19.278775011482608</v>
      </c>
      <c r="CA153" s="150">
        <f t="shared" si="312"/>
        <v>0.2145502351888931</v>
      </c>
      <c r="CB153" s="150">
        <f t="shared" si="375"/>
        <v>0.2145502351888931</v>
      </c>
      <c r="CC153" s="150">
        <f t="shared" si="376"/>
        <v>0</v>
      </c>
      <c r="CD153" s="150">
        <f t="shared" si="377"/>
        <v>5.0079740996737843E-2</v>
      </c>
      <c r="CE153" s="150">
        <f t="shared" si="313"/>
        <v>5.7213063064088202E-2</v>
      </c>
      <c r="CI153" s="152">
        <f t="shared" si="314"/>
        <v>0.54682440027680901</v>
      </c>
      <c r="CJ153" s="152">
        <f t="shared" si="315"/>
        <v>0.54682440027680901</v>
      </c>
      <c r="CK153" s="152">
        <f t="shared" si="316"/>
        <v>0.54682440027680901</v>
      </c>
      <c r="CL153" s="152">
        <f t="shared" si="317"/>
        <v>0.54682440027680901</v>
      </c>
      <c r="CM153" s="152">
        <f t="shared" si="318"/>
        <v>0.54682440027680901</v>
      </c>
      <c r="CN153" s="152">
        <f t="shared" si="319"/>
        <v>0.54682440027680901</v>
      </c>
      <c r="CO153" s="152">
        <f t="shared" si="320"/>
        <v>0.54682440027680901</v>
      </c>
      <c r="CP153" s="152">
        <f t="shared" si="321"/>
        <v>0.54682440027680901</v>
      </c>
      <c r="CQ153" s="152">
        <f t="shared" si="322"/>
        <v>0.50967083127886847</v>
      </c>
      <c r="CR153" s="152">
        <f t="shared" si="323"/>
        <v>0.43741994961333946</v>
      </c>
      <c r="CS153" s="152">
        <f t="shared" si="324"/>
        <v>0.36516906794781051</v>
      </c>
      <c r="CT153" s="152">
        <f t="shared" si="325"/>
        <v>0.29291818628228156</v>
      </c>
      <c r="CU153" s="152">
        <f t="shared" si="326"/>
        <v>0.22066730461675269</v>
      </c>
      <c r="CV153" s="152">
        <f t="shared" si="327"/>
        <v>0.17845328010510975</v>
      </c>
      <c r="CW153" s="152">
        <f t="shared" si="328"/>
        <v>0.17845328010510975</v>
      </c>
      <c r="CX153" s="152">
        <f t="shared" si="329"/>
        <v>0.17845328010510975</v>
      </c>
      <c r="CY153" s="152">
        <f t="shared" si="330"/>
        <v>0.17845328010510975</v>
      </c>
      <c r="CZ153" s="152">
        <f t="shared" si="331"/>
        <v>0.17845328010510975</v>
      </c>
      <c r="DA153" s="152">
        <f t="shared" si="332"/>
        <v>0.17845328010510975</v>
      </c>
      <c r="DC153" s="154">
        <f t="shared" si="378"/>
        <v>0.21223066829966922</v>
      </c>
      <c r="DD153" s="154">
        <f t="shared" si="379"/>
        <v>0.21223066829966922</v>
      </c>
      <c r="DE153" s="154">
        <f t="shared" si="380"/>
        <v>0.21223066829966922</v>
      </c>
      <c r="DF153" s="154">
        <f t="shared" si="381"/>
        <v>0.21223066829966922</v>
      </c>
      <c r="DG153" s="154">
        <f t="shared" si="382"/>
        <v>0.21223066829966922</v>
      </c>
      <c r="DH153" s="154">
        <f t="shared" si="383"/>
        <v>0.21223066829966922</v>
      </c>
      <c r="DI153" s="154">
        <f t="shared" si="384"/>
        <v>0.21223066829966922</v>
      </c>
      <c r="DJ153" s="154">
        <f t="shared" si="385"/>
        <v>0.21223066829966922</v>
      </c>
      <c r="DK153" s="154">
        <f t="shared" si="386"/>
        <v>-2.2458362451624147E-10</v>
      </c>
      <c r="DL153" s="154">
        <f t="shared" si="387"/>
        <v>-2.5972524015741566E-10</v>
      </c>
      <c r="DM153" s="154">
        <f t="shared" si="388"/>
        <v>-3.0790444083271421E-10</v>
      </c>
      <c r="DN153" s="154">
        <f t="shared" si="389"/>
        <v>-3.7802908074566778E-10</v>
      </c>
      <c r="DO153" s="154">
        <f t="shared" si="390"/>
        <v>-4.8951522490666974E-10</v>
      </c>
      <c r="DP153" s="154">
        <f t="shared" si="391"/>
        <v>-5.9142305158175808E-10</v>
      </c>
      <c r="DQ153" s="154">
        <f t="shared" si="392"/>
        <v>-5.9142305158175808E-10</v>
      </c>
      <c r="DR153" s="154">
        <f t="shared" si="393"/>
        <v>-5.9142305158175808E-10</v>
      </c>
      <c r="DS153" s="154">
        <f t="shared" si="394"/>
        <v>-5.9142305158175808E-10</v>
      </c>
      <c r="DT153" s="154">
        <f t="shared" si="395"/>
        <v>-5.9142305158175808E-10</v>
      </c>
      <c r="DU153" s="154">
        <f t="shared" si="396"/>
        <v>-5.9142305158175808E-10</v>
      </c>
      <c r="DW153" s="155">
        <f t="shared" si="333"/>
        <v>-7.5648688831261579E-2</v>
      </c>
      <c r="DX153" s="155">
        <f t="shared" si="334"/>
        <v>-5.1991903376904618E-2</v>
      </c>
      <c r="DY153" s="155">
        <f t="shared" si="335"/>
        <v>2.9126220654672623E-2</v>
      </c>
      <c r="DZ153" s="155">
        <f t="shared" si="336"/>
        <v>8.7049097692151578E-2</v>
      </c>
      <c r="EA153" s="156">
        <f t="shared" si="337"/>
        <v>-7.5648688831261579E-2</v>
      </c>
      <c r="EB153" s="156">
        <f t="shared" si="338"/>
        <v>-5.1991903376904618E-2</v>
      </c>
      <c r="EC153" s="156">
        <f t="shared" si="339"/>
        <v>9.1705237723654451E-2</v>
      </c>
      <c r="ED153" s="156">
        <f t="shared" si="340"/>
        <v>-4.0039371486639119E-3</v>
      </c>
      <c r="EE153" s="156">
        <f t="shared" si="341"/>
        <v>-7.0829429775616459E-2</v>
      </c>
      <c r="EF153" s="156">
        <f t="shared" si="342"/>
        <v>5.8387276150745751E-2</v>
      </c>
      <c r="EG153" s="156">
        <f t="shared" si="343"/>
        <v>2.1428557826762288E-2</v>
      </c>
      <c r="EH153" s="156">
        <f t="shared" si="344"/>
        <v>-8.9256366989181962E-2</v>
      </c>
      <c r="EI153" s="156">
        <f t="shared" si="345"/>
        <v>3.6602215356508025E-2</v>
      </c>
      <c r="EJ153" s="156">
        <f t="shared" si="346"/>
        <v>8.417933220000165E-2</v>
      </c>
      <c r="EK153" s="156">
        <f t="shared" si="347"/>
        <v>-7.989221568697355E-2</v>
      </c>
      <c r="EL153" s="156">
        <f t="shared" si="348"/>
        <v>-4.5200840824795765E-2</v>
      </c>
      <c r="EM153" s="156">
        <f t="shared" si="349"/>
        <v>9.1007305491440982E-2</v>
      </c>
      <c r="EN153" s="156">
        <f t="shared" si="350"/>
        <v>-1.1981339066647053E-2</v>
      </c>
      <c r="EO153" s="156">
        <f t="shared" si="351"/>
        <v>-6.5471115991399986E-2</v>
      </c>
      <c r="EP153" s="156">
        <f t="shared" si="352"/>
        <v>6.4338286497878344E-2</v>
      </c>
      <c r="EQ153" s="156">
        <f t="shared" si="353"/>
        <v>1.356781073487336E-2</v>
      </c>
      <c r="ER153" s="156">
        <f t="shared" si="354"/>
        <v>-9.078434143895675E-2</v>
      </c>
      <c r="ES153" s="156">
        <f t="shared" si="355"/>
        <v>-8.3527714541068901E-2</v>
      </c>
      <c r="ET153" s="156">
        <f t="shared" si="356"/>
        <v>-3.8065772580996346E-2</v>
      </c>
      <c r="EU153" s="156">
        <f t="shared" si="357"/>
        <v>8.961675271272411E-2</v>
      </c>
      <c r="EV153" s="156">
        <f t="shared" si="358"/>
        <v>-1.9867555759803004E-2</v>
      </c>
      <c r="EW153" s="156">
        <f t="shared" si="359"/>
        <v>-5.9614527481948273E-2</v>
      </c>
      <c r="EX153" s="156">
        <f t="shared" si="360"/>
        <v>6.9799643636242581E-2</v>
      </c>
      <c r="EY153" s="156">
        <f t="shared" si="361"/>
        <v>5.6038044108238511E-3</v>
      </c>
      <c r="EZ153" s="156">
        <f t="shared" si="362"/>
        <v>-9.1621392233296989E-2</v>
      </c>
    </row>
    <row r="154" spans="15:156" ht="20.100000000000001" customHeight="1" x14ac:dyDescent="0.2">
      <c r="O154" s="158">
        <v>144</v>
      </c>
      <c r="P154" s="158">
        <f t="shared" si="363"/>
        <v>-1.8849555921538759</v>
      </c>
      <c r="Q154" s="147">
        <f t="shared" si="364"/>
        <v>1.2566370614359172</v>
      </c>
      <c r="R154" s="147">
        <f t="shared" si="268"/>
        <v>309.34931550342037</v>
      </c>
      <c r="S154" s="147">
        <f t="shared" si="269"/>
        <v>268.99940478558295</v>
      </c>
      <c r="T154" s="147">
        <f t="shared" si="270"/>
        <v>336.24925598197865</v>
      </c>
      <c r="U154" s="147">
        <f t="shared" si="271"/>
        <v>1</v>
      </c>
      <c r="V154" s="147">
        <f t="shared" si="272"/>
        <v>1</v>
      </c>
      <c r="W154" s="147">
        <f t="shared" si="273"/>
        <v>4.6549319097623103E-2</v>
      </c>
      <c r="X154" s="147">
        <f t="shared" si="274"/>
        <v>5.3531716962266565E-2</v>
      </c>
      <c r="Y154" s="147">
        <f t="shared" si="275"/>
        <v>4.2825373569813259E-2</v>
      </c>
      <c r="Z154" s="147">
        <f t="shared" si="276"/>
        <v>15.070440217109475</v>
      </c>
      <c r="AA154" s="147">
        <f t="shared" si="277"/>
        <v>15.070440217109475</v>
      </c>
      <c r="AB154" s="147">
        <f t="shared" si="278"/>
        <v>14.903203679111746</v>
      </c>
      <c r="AC154" s="147">
        <f t="shared" si="279"/>
        <v>14.164601954831175</v>
      </c>
      <c r="AD154" s="147">
        <f t="shared" si="280"/>
        <v>208.67057332329102</v>
      </c>
      <c r="AE154" s="147">
        <f t="shared" si="281"/>
        <v>272.33875910698544</v>
      </c>
      <c r="AF154" s="147">
        <f t="shared" si="282"/>
        <v>3.4945945500439093</v>
      </c>
      <c r="AG154" s="147">
        <f t="shared" si="283"/>
        <v>3.9889704059060982</v>
      </c>
      <c r="AH154" s="147">
        <f t="shared" si="284"/>
        <v>3.0330218509167608</v>
      </c>
      <c r="AI154" s="147">
        <f t="shared" si="285"/>
        <v>18.565034767153385</v>
      </c>
      <c r="AJ154" s="147">
        <f t="shared" si="286"/>
        <v>19.365034767153386</v>
      </c>
      <c r="AK154" s="147">
        <f t="shared" si="287"/>
        <v>19.692174085017843</v>
      </c>
      <c r="AL154" s="147">
        <f t="shared" si="288"/>
        <v>17.997623805747939</v>
      </c>
      <c r="AM154" s="147">
        <f t="shared" si="365"/>
        <v>51.639463188374002</v>
      </c>
      <c r="AN154" s="147">
        <f t="shared" ref="AN154:AN217" si="397">1000/AK154</f>
        <v>50.781594540179178</v>
      </c>
      <c r="AO154" s="147">
        <f t="shared" ref="AO154:AO217" si="398">1000/AL154</f>
        <v>55.562890456718399</v>
      </c>
      <c r="AP154" s="147">
        <f t="shared" si="289"/>
        <v>8.413052753740816</v>
      </c>
      <c r="AQ154" s="147">
        <f t="shared" si="290"/>
        <v>0.43033914927967692</v>
      </c>
      <c r="AR154" s="147">
        <f t="shared" si="291"/>
        <v>0.42714668049330495</v>
      </c>
      <c r="AS154" s="147">
        <f t="shared" si="292"/>
        <v>0.40597732110413759</v>
      </c>
      <c r="AT154" s="147">
        <f t="shared" si="293"/>
        <v>6.0818095552149863E-2</v>
      </c>
      <c r="AU154" s="147">
        <f t="shared" si="294"/>
        <v>0.16683072526606235</v>
      </c>
      <c r="AV154" s="147">
        <f t="shared" si="295"/>
        <v>0.16163410759369848</v>
      </c>
      <c r="AW154" s="147">
        <f t="shared" si="296"/>
        <v>0.15975739929980776</v>
      </c>
      <c r="AX154" s="147">
        <f t="shared" si="366"/>
        <v>3.8829283392098846E-2</v>
      </c>
      <c r="AY154" s="147">
        <f t="shared" si="367"/>
        <v>4.3262756567979968E-2</v>
      </c>
      <c r="AZ154" s="147">
        <f t="shared" si="368"/>
        <v>3.4208351590620661E-2</v>
      </c>
      <c r="BA154" s="147">
        <f t="shared" si="369"/>
        <v>0.11099412253809528</v>
      </c>
      <c r="BB154" s="147">
        <f t="shared" si="370"/>
        <v>0.21454055192182206</v>
      </c>
      <c r="BC154" s="147">
        <f t="shared" si="297"/>
        <v>6.947007239461735E-3</v>
      </c>
      <c r="BD154" s="147">
        <f t="shared" si="298"/>
        <v>6.0408758604015098E-3</v>
      </c>
      <c r="BE154" s="147">
        <f t="shared" si="299"/>
        <v>7.5510948255018877E-3</v>
      </c>
      <c r="BF154" s="147">
        <f t="shared" si="300"/>
        <v>0</v>
      </c>
      <c r="BG154" s="147">
        <f t="shared" si="301"/>
        <v>0</v>
      </c>
      <c r="BH154" s="147">
        <f t="shared" si="302"/>
        <v>0</v>
      </c>
      <c r="BI154" s="147">
        <f t="shared" si="371"/>
        <v>4.5776290631560579E-2</v>
      </c>
      <c r="BJ154" s="147">
        <f t="shared" si="372"/>
        <v>4.9303632428381476E-2</v>
      </c>
      <c r="BK154" s="147">
        <f t="shared" si="373"/>
        <v>4.1759446416122552E-2</v>
      </c>
      <c r="BL154" s="147">
        <f t="shared" si="303"/>
        <v>14.160864173158899</v>
      </c>
      <c r="BM154" s="147">
        <f t="shared" si="304"/>
        <v>13.262647777001783</v>
      </c>
      <c r="BN154" s="147">
        <f t="shared" si="305"/>
        <v>14.041582787640513</v>
      </c>
      <c r="BO154" s="150">
        <f t="shared" si="374"/>
        <v>2.0954687839851009E-3</v>
      </c>
      <c r="BP154" s="150">
        <f t="shared" si="374"/>
        <v>2.4308481706329494E-3</v>
      </c>
      <c r="BQ154" s="150">
        <f t="shared" si="374"/>
        <v>1.7438513649810107E-3</v>
      </c>
      <c r="BR154" s="147" t="e">
        <f t="shared" si="306"/>
        <v>#NUM!</v>
      </c>
      <c r="BS154" s="147">
        <f t="shared" si="307"/>
        <v>250.94315136269441</v>
      </c>
      <c r="BT154" s="147">
        <f t="shared" si="308"/>
        <v>0.55414902759869911</v>
      </c>
      <c r="BU154" s="147">
        <f t="shared" si="309"/>
        <v>0.55414902759869911</v>
      </c>
      <c r="BV154" s="147">
        <f t="shared" si="310"/>
        <v>0.18471634253289973</v>
      </c>
      <c r="BW154" s="147">
        <f t="shared" si="311"/>
        <v>19.33433221896377</v>
      </c>
      <c r="CA154" s="150">
        <f t="shared" si="312"/>
        <v>0.21530791365720295</v>
      </c>
      <c r="CB154" s="150">
        <f t="shared" si="375"/>
        <v>0.21530791365720295</v>
      </c>
      <c r="CC154" s="150">
        <f t="shared" si="376"/>
        <v>0</v>
      </c>
      <c r="CD154" s="150">
        <f t="shared" si="377"/>
        <v>5.0112183934871171E-2</v>
      </c>
      <c r="CE154" s="150">
        <f t="shared" si="313"/>
        <v>5.7059191174332904E-2</v>
      </c>
      <c r="CI154" s="152">
        <f t="shared" si="314"/>
        <v>0.54841674761795933</v>
      </c>
      <c r="CJ154" s="152">
        <f t="shared" si="315"/>
        <v>0.54841674761795933</v>
      </c>
      <c r="CK154" s="152">
        <f t="shared" si="316"/>
        <v>0.54841674761795933</v>
      </c>
      <c r="CL154" s="152">
        <f t="shared" si="317"/>
        <v>0.54841674761795933</v>
      </c>
      <c r="CM154" s="152">
        <f t="shared" si="318"/>
        <v>0.54841674761795933</v>
      </c>
      <c r="CN154" s="152">
        <f t="shared" si="319"/>
        <v>0.54841674761795933</v>
      </c>
      <c r="CO154" s="152">
        <f t="shared" si="320"/>
        <v>0.54841674761795933</v>
      </c>
      <c r="CP154" s="152">
        <f t="shared" si="321"/>
        <v>0.54841674761795933</v>
      </c>
      <c r="CQ154" s="152">
        <f t="shared" si="322"/>
        <v>0.51115611017089502</v>
      </c>
      <c r="CR154" s="152">
        <f t="shared" si="323"/>
        <v>0.43869701728753729</v>
      </c>
      <c r="CS154" s="152">
        <f t="shared" si="324"/>
        <v>0.36623792440417952</v>
      </c>
      <c r="CT154" s="152">
        <f t="shared" si="325"/>
        <v>0.29377883152082179</v>
      </c>
      <c r="CU154" s="152">
        <f t="shared" si="326"/>
        <v>0.2213197386374641</v>
      </c>
      <c r="CV154" s="152">
        <f t="shared" si="327"/>
        <v>0.17898406255215984</v>
      </c>
      <c r="CW154" s="152">
        <f t="shared" si="328"/>
        <v>0.17898406255215984</v>
      </c>
      <c r="CX154" s="152">
        <f t="shared" si="329"/>
        <v>0.17898406255215984</v>
      </c>
      <c r="CY154" s="152">
        <f t="shared" si="330"/>
        <v>0.17898406255215984</v>
      </c>
      <c r="CZ154" s="152">
        <f t="shared" si="331"/>
        <v>0.17898406255215984</v>
      </c>
      <c r="DA154" s="152">
        <f t="shared" si="332"/>
        <v>0.17898406255215984</v>
      </c>
      <c r="DC154" s="154">
        <f t="shared" si="378"/>
        <v>0.21298706495818376</v>
      </c>
      <c r="DD154" s="154">
        <f t="shared" si="379"/>
        <v>0.21298706495818376</v>
      </c>
      <c r="DE154" s="154">
        <f t="shared" si="380"/>
        <v>0.21298706495818376</v>
      </c>
      <c r="DF154" s="154">
        <f t="shared" si="381"/>
        <v>0.21298706495818376</v>
      </c>
      <c r="DG154" s="154">
        <f t="shared" si="382"/>
        <v>0.21298706495818376</v>
      </c>
      <c r="DH154" s="154">
        <f t="shared" si="383"/>
        <v>0.21298706495818376</v>
      </c>
      <c r="DI154" s="154">
        <f t="shared" si="384"/>
        <v>0.21298706495818376</v>
      </c>
      <c r="DJ154" s="154">
        <f t="shared" si="385"/>
        <v>0.21298706495818376</v>
      </c>
      <c r="DK154" s="154">
        <f t="shared" si="386"/>
        <v>-2.2407807764881011E-10</v>
      </c>
      <c r="DL154" s="154">
        <f t="shared" si="387"/>
        <v>-2.5914387886604008E-10</v>
      </c>
      <c r="DM154" s="154">
        <f t="shared" si="388"/>
        <v>-3.0722058538762901E-10</v>
      </c>
      <c r="DN154" s="154">
        <f t="shared" si="389"/>
        <v>-3.7719903706730363E-10</v>
      </c>
      <c r="DO154" s="154">
        <f t="shared" si="390"/>
        <v>-4.8846006889366308E-10</v>
      </c>
      <c r="DP154" s="154">
        <f t="shared" si="391"/>
        <v>-5.9016996715651268E-10</v>
      </c>
      <c r="DQ154" s="154">
        <f t="shared" si="392"/>
        <v>-5.9016996715651268E-10</v>
      </c>
      <c r="DR154" s="154">
        <f t="shared" si="393"/>
        <v>-5.9016996715651268E-10</v>
      </c>
      <c r="DS154" s="154">
        <f t="shared" si="394"/>
        <v>-5.9016996715651268E-10</v>
      </c>
      <c r="DT154" s="154">
        <f t="shared" si="395"/>
        <v>-5.9016996715651268E-10</v>
      </c>
      <c r="DU154" s="154">
        <f t="shared" si="396"/>
        <v>-5.9016996715651268E-10</v>
      </c>
      <c r="DW154" s="155">
        <f t="shared" si="333"/>
        <v>-7.4067594120758418E-2</v>
      </c>
      <c r="DX154" s="155">
        <f t="shared" si="334"/>
        <v>-5.3813257075770823E-2</v>
      </c>
      <c r="DY154" s="155">
        <f t="shared" si="335"/>
        <v>2.8291303489197825E-2</v>
      </c>
      <c r="DZ154" s="155">
        <f t="shared" si="336"/>
        <v>8.7071678993932949E-2</v>
      </c>
      <c r="EA154" s="156">
        <f t="shared" si="337"/>
        <v>-7.4067594120758418E-2</v>
      </c>
      <c r="EB154" s="156">
        <f t="shared" si="338"/>
        <v>-5.3813257075770823E-2</v>
      </c>
      <c r="EC154" s="156">
        <f t="shared" si="339"/>
        <v>9.1552581263121158E-2</v>
      </c>
      <c r="ED154" s="156">
        <f t="shared" si="340"/>
        <v>5.6082751738704389E-18</v>
      </c>
      <c r="EE154" s="156">
        <f t="shared" si="341"/>
        <v>-7.4067594120758418E-2</v>
      </c>
      <c r="EF154" s="156">
        <f t="shared" si="342"/>
        <v>5.381325707577081E-2</v>
      </c>
      <c r="EG154" s="156">
        <f t="shared" si="343"/>
        <v>2.8291303489197839E-2</v>
      </c>
      <c r="EH154" s="156">
        <f t="shared" si="344"/>
        <v>-8.7071678993932963E-2</v>
      </c>
      <c r="EI154" s="156">
        <f t="shared" si="345"/>
        <v>2.8291303489197818E-2</v>
      </c>
      <c r="EJ154" s="156">
        <f t="shared" si="346"/>
        <v>8.7071678993932977E-2</v>
      </c>
      <c r="EK154" s="156">
        <f t="shared" si="347"/>
        <v>-7.4067594120758404E-2</v>
      </c>
      <c r="EL154" s="156">
        <f t="shared" si="348"/>
        <v>-5.381325707577083E-2</v>
      </c>
      <c r="EM154" s="156">
        <f t="shared" si="349"/>
        <v>9.1552581263121158E-2</v>
      </c>
      <c r="EN154" s="156">
        <f t="shared" si="350"/>
        <v>1.6824825521611312E-17</v>
      </c>
      <c r="EO154" s="156">
        <f t="shared" si="351"/>
        <v>-7.4067594120758515E-2</v>
      </c>
      <c r="EP154" s="156">
        <f t="shared" si="352"/>
        <v>5.3813257075770671E-2</v>
      </c>
      <c r="EQ154" s="156">
        <f t="shared" si="353"/>
        <v>2.8291303489197693E-2</v>
      </c>
      <c r="ER154" s="156">
        <f t="shared" si="354"/>
        <v>-8.7071678993933005E-2</v>
      </c>
      <c r="ES154" s="156">
        <f t="shared" si="355"/>
        <v>-7.4067594120758501E-2</v>
      </c>
      <c r="ET154" s="156">
        <f t="shared" si="356"/>
        <v>-5.3813257075770712E-2</v>
      </c>
      <c r="EU154" s="156">
        <f t="shared" si="357"/>
        <v>9.1552581263121158E-2</v>
      </c>
      <c r="EV154" s="156">
        <f t="shared" si="358"/>
        <v>1.9067142976084468E-16</v>
      </c>
      <c r="EW154" s="156">
        <f t="shared" si="359"/>
        <v>-7.4067594120758334E-2</v>
      </c>
      <c r="EX154" s="156">
        <f t="shared" si="360"/>
        <v>5.3813257075770921E-2</v>
      </c>
      <c r="EY154" s="156">
        <f t="shared" si="361"/>
        <v>2.8291303489198012E-2</v>
      </c>
      <c r="EZ154" s="156">
        <f t="shared" si="362"/>
        <v>-8.7071678993932894E-2</v>
      </c>
    </row>
    <row r="155" spans="15:156" ht="20.100000000000001" customHeight="1" x14ac:dyDescent="0.2">
      <c r="O155" s="158">
        <v>145</v>
      </c>
      <c r="P155" s="158">
        <f t="shared" si="363"/>
        <v>-1.8762289458939041</v>
      </c>
      <c r="Q155" s="147">
        <f t="shared" si="364"/>
        <v>1.2653637076958888</v>
      </c>
      <c r="R155" s="147">
        <f t="shared" si="268"/>
        <v>310.21467267504875</v>
      </c>
      <c r="S155" s="147">
        <f t="shared" si="269"/>
        <v>269.75188928265112</v>
      </c>
      <c r="T155" s="147">
        <f t="shared" si="270"/>
        <v>337.18986160331389</v>
      </c>
      <c r="U155" s="147">
        <f t="shared" si="271"/>
        <v>1</v>
      </c>
      <c r="V155" s="147">
        <f t="shared" si="272"/>
        <v>1</v>
      </c>
      <c r="W155" s="147">
        <f t="shared" si="273"/>
        <v>4.6419467769933838E-2</v>
      </c>
      <c r="X155" s="147">
        <f t="shared" si="274"/>
        <v>5.3382387935423908E-2</v>
      </c>
      <c r="Y155" s="147">
        <f t="shared" si="275"/>
        <v>4.2705910348339128E-2</v>
      </c>
      <c r="Z155" s="147">
        <f t="shared" si="276"/>
        <v>15.124840518863145</v>
      </c>
      <c r="AA155" s="147">
        <f t="shared" si="277"/>
        <v>15.124840518863145</v>
      </c>
      <c r="AB155" s="147">
        <f t="shared" si="278"/>
        <v>14.958640233142084</v>
      </c>
      <c r="AC155" s="147">
        <f t="shared" si="279"/>
        <v>14.217291077149746</v>
      </c>
      <c r="AD155" s="147">
        <f t="shared" si="280"/>
        <v>209.57021666240809</v>
      </c>
      <c r="AE155" s="147">
        <f t="shared" si="281"/>
        <v>273.48634537706732</v>
      </c>
      <c r="AF155" s="147">
        <f t="shared" si="282"/>
        <v>3.49780906968414</v>
      </c>
      <c r="AG155" s="147">
        <f t="shared" si="283"/>
        <v>3.9926396795601535</v>
      </c>
      <c r="AH155" s="147">
        <f t="shared" si="284"/>
        <v>3.0358117906849942</v>
      </c>
      <c r="AI155" s="147">
        <f t="shared" si="285"/>
        <v>18.622649588547286</v>
      </c>
      <c r="AJ155" s="147">
        <f t="shared" si="286"/>
        <v>19.422649588547287</v>
      </c>
      <c r="AK155" s="147">
        <f t="shared" si="287"/>
        <v>19.751279912702238</v>
      </c>
      <c r="AL155" s="147">
        <f t="shared" si="288"/>
        <v>18.053102867834742</v>
      </c>
      <c r="AM155" s="147">
        <f t="shared" si="365"/>
        <v>51.486281284179562</v>
      </c>
      <c r="AN155" s="147">
        <f t="shared" si="397"/>
        <v>50.629630303446334</v>
      </c>
      <c r="AO155" s="147">
        <f t="shared" si="398"/>
        <v>55.392139917493211</v>
      </c>
      <c r="AP155" s="147">
        <f t="shared" si="289"/>
        <v>8.4496897671684383</v>
      </c>
      <c r="AQ155" s="147">
        <f t="shared" si="290"/>
        <v>0.43193991378736807</v>
      </c>
      <c r="AR155" s="147">
        <f t="shared" si="291"/>
        <v>0.42873556973765153</v>
      </c>
      <c r="AS155" s="147">
        <f t="shared" si="292"/>
        <v>0.40748746510948514</v>
      </c>
      <c r="AT155" s="147">
        <f t="shared" si="293"/>
        <v>6.1271396252756231E-2</v>
      </c>
      <c r="AU155" s="147">
        <f t="shared" si="294"/>
        <v>0.16757560825712853</v>
      </c>
      <c r="AV155" s="147">
        <f t="shared" si="295"/>
        <v>0.16235153267480573</v>
      </c>
      <c r="AW155" s="147">
        <f t="shared" si="296"/>
        <v>0.16045352241111424</v>
      </c>
      <c r="AX155" s="147">
        <f t="shared" si="366"/>
        <v>3.8893852795833829E-2</v>
      </c>
      <c r="AY155" s="147">
        <f t="shared" si="367"/>
        <v>4.3333562567570892E-2</v>
      </c>
      <c r="AZ155" s="147">
        <f t="shared" si="368"/>
        <v>3.4261568778289613E-2</v>
      </c>
      <c r="BA155" s="147">
        <f t="shared" si="369"/>
        <v>0.11129132831198686</v>
      </c>
      <c r="BB155" s="147">
        <f t="shared" si="370"/>
        <v>0.2154156864830121</v>
      </c>
      <c r="BC155" s="147">
        <f t="shared" si="297"/>
        <v>6.7601633700754005E-3</v>
      </c>
      <c r="BD155" s="147">
        <f t="shared" si="298"/>
        <v>5.8784029305003482E-3</v>
      </c>
      <c r="BE155" s="147">
        <f t="shared" si="299"/>
        <v>7.3480036631254353E-3</v>
      </c>
      <c r="BF155" s="147">
        <f t="shared" si="300"/>
        <v>0</v>
      </c>
      <c r="BG155" s="147">
        <f t="shared" si="301"/>
        <v>0</v>
      </c>
      <c r="BH155" s="147">
        <f t="shared" si="302"/>
        <v>0</v>
      </c>
      <c r="BI155" s="147">
        <f t="shared" si="371"/>
        <v>4.5654016165909229E-2</v>
      </c>
      <c r="BJ155" s="147">
        <f t="shared" si="372"/>
        <v>4.921196549807124E-2</v>
      </c>
      <c r="BK155" s="147">
        <f t="shared" si="373"/>
        <v>4.1609572441415048E-2</v>
      </c>
      <c r="BL155" s="147">
        <f t="shared" si="303"/>
        <v>14.162545681208915</v>
      </c>
      <c r="BM155" s="147">
        <f t="shared" si="304"/>
        <v>13.27502066841736</v>
      </c>
      <c r="BN155" s="147">
        <f t="shared" si="305"/>
        <v>14.030325972893804</v>
      </c>
      <c r="BO155" s="150">
        <f t="shared" si="374"/>
        <v>2.0842891920771012E-3</v>
      </c>
      <c r="BP155" s="150">
        <f t="shared" si="374"/>
        <v>2.4218175481833543E-3</v>
      </c>
      <c r="BQ155" s="150">
        <f t="shared" si="374"/>
        <v>1.7313565187573666E-3</v>
      </c>
      <c r="BR155" s="147" t="e">
        <f t="shared" si="306"/>
        <v>#NUM!</v>
      </c>
      <c r="BS155" s="147">
        <f t="shared" si="307"/>
        <v>251.77773126648941</v>
      </c>
      <c r="BT155" s="147">
        <f t="shared" si="308"/>
        <v>0.55569917434592264</v>
      </c>
      <c r="BU155" s="147">
        <f t="shared" si="309"/>
        <v>0.55569917434592264</v>
      </c>
      <c r="BV155" s="147">
        <f t="shared" si="310"/>
        <v>0.18523305811530752</v>
      </c>
      <c r="BW155" s="147">
        <f t="shared" si="311"/>
        <v>19.388417042190547</v>
      </c>
      <c r="CA155" s="150">
        <f t="shared" si="312"/>
        <v>0.2160456782488161</v>
      </c>
      <c r="CB155" s="150">
        <f t="shared" si="375"/>
        <v>0.2160456782488161</v>
      </c>
      <c r="CC155" s="150">
        <f t="shared" si="376"/>
        <v>0</v>
      </c>
      <c r="CD155" s="150">
        <f t="shared" si="377"/>
        <v>5.0143627040781728E-2</v>
      </c>
      <c r="CE155" s="150">
        <f t="shared" si="313"/>
        <v>5.6903790410857129E-2</v>
      </c>
      <c r="CI155" s="152">
        <f t="shared" si="314"/>
        <v>0.54996689436518276</v>
      </c>
      <c r="CJ155" s="152">
        <f t="shared" si="315"/>
        <v>0.54996689436518276</v>
      </c>
      <c r="CK155" s="152">
        <f t="shared" si="316"/>
        <v>0.54996689436518276</v>
      </c>
      <c r="CL155" s="152">
        <f t="shared" si="317"/>
        <v>0.54996689436518276</v>
      </c>
      <c r="CM155" s="152">
        <f t="shared" si="318"/>
        <v>0.54996689436518276</v>
      </c>
      <c r="CN155" s="152">
        <f t="shared" si="319"/>
        <v>0.54996689436518276</v>
      </c>
      <c r="CO155" s="152">
        <f t="shared" si="320"/>
        <v>0.54996689436518276</v>
      </c>
      <c r="CP155" s="152">
        <f t="shared" si="321"/>
        <v>0.54996689436518276</v>
      </c>
      <c r="CQ155" s="152">
        <f t="shared" si="322"/>
        <v>0.51260202601079674</v>
      </c>
      <c r="CR155" s="152">
        <f t="shared" si="323"/>
        <v>0.43994023995007009</v>
      </c>
      <c r="CS155" s="152">
        <f t="shared" si="324"/>
        <v>0.36727845388934338</v>
      </c>
      <c r="CT155" s="152">
        <f t="shared" si="325"/>
        <v>0.29461666782861667</v>
      </c>
      <c r="CU155" s="152">
        <f t="shared" si="326"/>
        <v>0.22195488176789005</v>
      </c>
      <c r="CV155" s="152">
        <f t="shared" si="327"/>
        <v>0.17950077813456766</v>
      </c>
      <c r="CW155" s="152">
        <f t="shared" si="328"/>
        <v>0.17950077813456766</v>
      </c>
      <c r="CX155" s="152">
        <f t="shared" si="329"/>
        <v>0.17950077813456766</v>
      </c>
      <c r="CY155" s="152">
        <f t="shared" si="330"/>
        <v>0.17950077813456766</v>
      </c>
      <c r="CZ155" s="152">
        <f t="shared" si="331"/>
        <v>0.17950077813456766</v>
      </c>
      <c r="DA155" s="152">
        <f t="shared" si="332"/>
        <v>0.17950077813456766</v>
      </c>
      <c r="DC155" s="154">
        <f t="shared" si="378"/>
        <v>0.21372358746454767</v>
      </c>
      <c r="DD155" s="154">
        <f t="shared" si="379"/>
        <v>0.21372358746454767</v>
      </c>
      <c r="DE155" s="154">
        <f t="shared" si="380"/>
        <v>0.21372358746454767</v>
      </c>
      <c r="DF155" s="154">
        <f t="shared" si="381"/>
        <v>0.21372358746454767</v>
      </c>
      <c r="DG155" s="154">
        <f t="shared" si="382"/>
        <v>0.21372358746454767</v>
      </c>
      <c r="DH155" s="154">
        <f t="shared" si="383"/>
        <v>0.21372358746454767</v>
      </c>
      <c r="DI155" s="154">
        <f t="shared" si="384"/>
        <v>0.21372358746454767</v>
      </c>
      <c r="DJ155" s="154">
        <f t="shared" si="385"/>
        <v>0.21372358746454767</v>
      </c>
      <c r="DK155" s="154">
        <f t="shared" si="386"/>
        <v>-2.2358811067771265E-10</v>
      </c>
      <c r="DL155" s="154">
        <f t="shared" si="387"/>
        <v>-2.585804198312882E-10</v>
      </c>
      <c r="DM155" s="154">
        <f t="shared" si="388"/>
        <v>-3.06557765661226E-10</v>
      </c>
      <c r="DN155" s="154">
        <f t="shared" si="389"/>
        <v>-3.7639448580277212E-10</v>
      </c>
      <c r="DO155" s="154">
        <f t="shared" si="390"/>
        <v>-4.8743723787461539E-10</v>
      </c>
      <c r="DP155" s="154">
        <f t="shared" si="391"/>
        <v>-5.8895518326647155E-10</v>
      </c>
      <c r="DQ155" s="154">
        <f t="shared" si="392"/>
        <v>-5.8895518326647155E-10</v>
      </c>
      <c r="DR155" s="154">
        <f t="shared" si="393"/>
        <v>-5.8895518326647155E-10</v>
      </c>
      <c r="DS155" s="154">
        <f t="shared" si="394"/>
        <v>-5.8895518326647155E-10</v>
      </c>
      <c r="DT155" s="154">
        <f t="shared" si="395"/>
        <v>-5.8895518326647155E-10</v>
      </c>
      <c r="DU155" s="154">
        <f t="shared" si="396"/>
        <v>-5.8895518326647155E-10</v>
      </c>
      <c r="DW155" s="155">
        <f t="shared" si="333"/>
        <v>-7.243953244586826E-2</v>
      </c>
      <c r="DX155" s="155">
        <f t="shared" si="334"/>
        <v>-5.5584808242292269E-2</v>
      </c>
      <c r="DY155" s="155">
        <f t="shared" si="335"/>
        <v>2.7456854863501488E-2</v>
      </c>
      <c r="DZ155" s="155">
        <f t="shared" si="336"/>
        <v>8.7082018174322401E-2</v>
      </c>
      <c r="EA155" s="156">
        <f t="shared" si="337"/>
        <v>-7.243953244586826E-2</v>
      </c>
      <c r="EB155" s="156">
        <f t="shared" si="338"/>
        <v>-5.5584808242292269E-2</v>
      </c>
      <c r="EC155" s="156">
        <f t="shared" si="339"/>
        <v>9.1221127317241996E-2</v>
      </c>
      <c r="ED155" s="156">
        <f t="shared" si="340"/>
        <v>3.9828004318482133E-3</v>
      </c>
      <c r="EE155" s="156">
        <f t="shared" si="341"/>
        <v>-7.7008413402662124E-2</v>
      </c>
      <c r="EF155" s="156">
        <f t="shared" si="342"/>
        <v>4.905977001080513E-2</v>
      </c>
      <c r="EG155" s="156">
        <f t="shared" si="343"/>
        <v>3.4942071215242856E-2</v>
      </c>
      <c r="EH155" s="156">
        <f t="shared" si="344"/>
        <v>-8.4357622225245898E-2</v>
      </c>
      <c r="EI155" s="156">
        <f t="shared" si="345"/>
        <v>1.9762675267346489E-2</v>
      </c>
      <c r="EJ155" s="156">
        <f t="shared" si="346"/>
        <v>8.914366738353216E-2</v>
      </c>
      <c r="EK155" s="156">
        <f t="shared" si="347"/>
        <v>-6.7319342906975804E-2</v>
      </c>
      <c r="EL155" s="156">
        <f t="shared" si="348"/>
        <v>-6.1686812520030665E-2</v>
      </c>
      <c r="EM155" s="156">
        <f t="shared" si="349"/>
        <v>9.0526879457535153E-2</v>
      </c>
      <c r="EN155" s="156">
        <f t="shared" si="350"/>
        <v>1.1918089779377545E-2</v>
      </c>
      <c r="EO155" s="156">
        <f t="shared" si="351"/>
        <v>-8.0991213834510356E-2</v>
      </c>
      <c r="EP155" s="156">
        <f t="shared" si="352"/>
        <v>4.2161357306436678E-2</v>
      </c>
      <c r="EQ155" s="156">
        <f t="shared" si="353"/>
        <v>4.2161357306437004E-2</v>
      </c>
      <c r="ER155" s="156">
        <f t="shared" si="354"/>
        <v>-8.0991213834510203E-2</v>
      </c>
      <c r="ES155" s="156">
        <f t="shared" si="355"/>
        <v>-6.1686812520030637E-2</v>
      </c>
      <c r="ET155" s="156">
        <f t="shared" si="356"/>
        <v>-6.7319342906975832E-2</v>
      </c>
      <c r="EU155" s="156">
        <f t="shared" si="357"/>
        <v>8.9143667383532091E-2</v>
      </c>
      <c r="EV155" s="156">
        <f t="shared" si="358"/>
        <v>1.9762675267346846E-2</v>
      </c>
      <c r="EW155" s="156">
        <f t="shared" si="359"/>
        <v>-8.4357622225245898E-2</v>
      </c>
      <c r="EX155" s="156">
        <f t="shared" si="360"/>
        <v>3.4942071215242891E-2</v>
      </c>
      <c r="EY155" s="156">
        <f t="shared" si="361"/>
        <v>4.9059770010805373E-2</v>
      </c>
      <c r="EZ155" s="156">
        <f t="shared" si="362"/>
        <v>-7.7008413402661971E-2</v>
      </c>
    </row>
    <row r="156" spans="15:156" ht="20.100000000000001" customHeight="1" x14ac:dyDescent="0.2">
      <c r="O156" s="158">
        <v>146</v>
      </c>
      <c r="P156" s="158">
        <f t="shared" si="363"/>
        <v>-1.8675022996339325</v>
      </c>
      <c r="Q156" s="147">
        <f t="shared" si="364"/>
        <v>1.2740903539558606</v>
      </c>
      <c r="R156" s="147">
        <f t="shared" si="268"/>
        <v>311.05640579830805</v>
      </c>
      <c r="S156" s="147">
        <f t="shared" si="269"/>
        <v>270.48383112896352</v>
      </c>
      <c r="T156" s="147">
        <f t="shared" si="270"/>
        <v>338.10478891120442</v>
      </c>
      <c r="U156" s="147">
        <f t="shared" si="271"/>
        <v>1</v>
      </c>
      <c r="V156" s="147">
        <f t="shared" si="272"/>
        <v>1</v>
      </c>
      <c r="W156" s="147">
        <f t="shared" si="273"/>
        <v>4.6293854527905458E-2</v>
      </c>
      <c r="X156" s="147">
        <f t="shared" si="274"/>
        <v>5.3237932707091276E-2</v>
      </c>
      <c r="Y156" s="147">
        <f t="shared" si="275"/>
        <v>4.2590346165673018E-2</v>
      </c>
      <c r="Z156" s="147">
        <f t="shared" si="276"/>
        <v>15.177779932288233</v>
      </c>
      <c r="AA156" s="147">
        <f t="shared" si="277"/>
        <v>15.177779932288233</v>
      </c>
      <c r="AB156" s="147">
        <f t="shared" si="278"/>
        <v>15.012636966534362</v>
      </c>
      <c r="AC156" s="147">
        <f t="shared" si="279"/>
        <v>14.268611736239627</v>
      </c>
      <c r="AD156" s="147">
        <f t="shared" si="280"/>
        <v>210.44668695351623</v>
      </c>
      <c r="AE156" s="147">
        <f t="shared" si="281"/>
        <v>274.6043112983628</v>
      </c>
      <c r="AF156" s="147">
        <f t="shared" si="282"/>
        <v>3.5009358336901029</v>
      </c>
      <c r="AG156" s="147">
        <f t="shared" si="283"/>
        <v>3.9962087829017365</v>
      </c>
      <c r="AH156" s="147">
        <f t="shared" si="284"/>
        <v>3.038525565750152</v>
      </c>
      <c r="AI156" s="147">
        <f t="shared" si="285"/>
        <v>18.678715765978335</v>
      </c>
      <c r="AJ156" s="147">
        <f t="shared" si="286"/>
        <v>19.478715765978336</v>
      </c>
      <c r="AK156" s="147">
        <f t="shared" si="287"/>
        <v>19.808845749436099</v>
      </c>
      <c r="AL156" s="147">
        <f t="shared" si="288"/>
        <v>18.107137301989781</v>
      </c>
      <c r="AM156" s="147">
        <f t="shared" si="365"/>
        <v>51.33808676168514</v>
      </c>
      <c r="AN156" s="147">
        <f t="shared" si="397"/>
        <v>50.482497195903861</v>
      </c>
      <c r="AO156" s="147">
        <f t="shared" si="398"/>
        <v>55.226841400827659</v>
      </c>
      <c r="AP156" s="147">
        <f t="shared" si="289"/>
        <v>8.4853787404811687</v>
      </c>
      <c r="AQ156" s="147">
        <f t="shared" si="290"/>
        <v>0.43349910259081192</v>
      </c>
      <c r="AR156" s="147">
        <f t="shared" si="291"/>
        <v>0.43028319170690099</v>
      </c>
      <c r="AS156" s="147">
        <f t="shared" si="292"/>
        <v>0.4089583870429816</v>
      </c>
      <c r="AT156" s="147">
        <f t="shared" si="293"/>
        <v>6.171454168849258E-2</v>
      </c>
      <c r="AU156" s="147">
        <f t="shared" si="294"/>
        <v>0.1683017725589657</v>
      </c>
      <c r="AV156" s="147">
        <f t="shared" si="295"/>
        <v>0.16305052351316385</v>
      </c>
      <c r="AW156" s="147">
        <f t="shared" si="296"/>
        <v>0.16113172206938636</v>
      </c>
      <c r="AX156" s="147">
        <f t="shared" si="366"/>
        <v>3.8956688941049644E-2</v>
      </c>
      <c r="AY156" s="147">
        <f t="shared" si="367"/>
        <v>4.340236406462649E-2</v>
      </c>
      <c r="AZ156" s="147">
        <f t="shared" si="368"/>
        <v>3.431327916814033E-2</v>
      </c>
      <c r="BA156" s="147">
        <f t="shared" si="369"/>
        <v>0.11158048735435298</v>
      </c>
      <c r="BB156" s="147">
        <f t="shared" si="370"/>
        <v>0.21626819735705247</v>
      </c>
      <c r="BC156" s="147">
        <f t="shared" si="297"/>
        <v>6.5728046880753916E-3</v>
      </c>
      <c r="BD156" s="147">
        <f t="shared" si="298"/>
        <v>5.7154823374568611E-3</v>
      </c>
      <c r="BE156" s="147">
        <f t="shared" si="299"/>
        <v>7.1443529218210766E-3</v>
      </c>
      <c r="BF156" s="147">
        <f t="shared" si="300"/>
        <v>0</v>
      </c>
      <c r="BG156" s="147">
        <f t="shared" si="301"/>
        <v>0</v>
      </c>
      <c r="BH156" s="147">
        <f t="shared" si="302"/>
        <v>0</v>
      </c>
      <c r="BI156" s="147">
        <f t="shared" si="371"/>
        <v>4.5529493629125034E-2</v>
      </c>
      <c r="BJ156" s="147">
        <f t="shared" si="372"/>
        <v>4.9117846402083352E-2</v>
      </c>
      <c r="BK156" s="147">
        <f t="shared" si="373"/>
        <v>4.1457632089961408E-2</v>
      </c>
      <c r="BL156" s="147">
        <f t="shared" si="303"/>
        <v>14.162240646092597</v>
      </c>
      <c r="BM156" s="147">
        <f t="shared" si="304"/>
        <v>13.285583271639481</v>
      </c>
      <c r="BN156" s="147">
        <f t="shared" si="305"/>
        <v>14.017023946534776</v>
      </c>
      <c r="BO156" s="150">
        <f t="shared" si="374"/>
        <v>2.0729347901245372E-3</v>
      </c>
      <c r="BP156" s="150">
        <f t="shared" si="374"/>
        <v>2.4125628351786524E-3</v>
      </c>
      <c r="BQ156" s="150">
        <f t="shared" si="374"/>
        <v>1.718735258506598E-3</v>
      </c>
      <c r="BR156" s="147" t="e">
        <f t="shared" si="306"/>
        <v>#NUM!</v>
      </c>
      <c r="BS156" s="147">
        <f t="shared" si="307"/>
        <v>252.5896607485713</v>
      </c>
      <c r="BT156" s="147">
        <f t="shared" si="308"/>
        <v>0.55720700244954291</v>
      </c>
      <c r="BU156" s="147">
        <f t="shared" si="309"/>
        <v>0.55720700244954291</v>
      </c>
      <c r="BV156" s="147">
        <f t="shared" si="310"/>
        <v>0.18573566748318099</v>
      </c>
      <c r="BW156" s="147">
        <f t="shared" si="311"/>
        <v>19.441025362394257</v>
      </c>
      <c r="CA156" s="150">
        <f t="shared" si="312"/>
        <v>0.21676345833861116</v>
      </c>
      <c r="CB156" s="150">
        <f t="shared" si="375"/>
        <v>0.21676345833861116</v>
      </c>
      <c r="CC156" s="150">
        <f t="shared" si="376"/>
        <v>0</v>
      </c>
      <c r="CD156" s="150">
        <f t="shared" si="377"/>
        <v>5.0174080085486628E-2</v>
      </c>
      <c r="CE156" s="150">
        <f t="shared" si="313"/>
        <v>5.6746884773562017E-2</v>
      </c>
      <c r="CI156" s="152">
        <f t="shared" si="314"/>
        <v>0.55147472246880291</v>
      </c>
      <c r="CJ156" s="152">
        <f t="shared" si="315"/>
        <v>0.55147472246880291</v>
      </c>
      <c r="CK156" s="152">
        <f t="shared" si="316"/>
        <v>0.55147472246880291</v>
      </c>
      <c r="CL156" s="152">
        <f t="shared" si="317"/>
        <v>0.55147472246880291</v>
      </c>
      <c r="CM156" s="152">
        <f t="shared" si="318"/>
        <v>0.55147472246880291</v>
      </c>
      <c r="CN156" s="152">
        <f t="shared" si="319"/>
        <v>0.55147472246880291</v>
      </c>
      <c r="CO156" s="152">
        <f t="shared" si="320"/>
        <v>0.55147472246880291</v>
      </c>
      <c r="CP156" s="152">
        <f t="shared" si="321"/>
        <v>0.55147472246880291</v>
      </c>
      <c r="CQ156" s="152">
        <f t="shared" si="322"/>
        <v>0.51400846868648453</v>
      </c>
      <c r="CR156" s="152">
        <f t="shared" si="323"/>
        <v>0.44114952292471893</v>
      </c>
      <c r="CS156" s="152">
        <f t="shared" si="324"/>
        <v>0.36829057716295338</v>
      </c>
      <c r="CT156" s="152">
        <f t="shared" si="325"/>
        <v>0.29543163140118772</v>
      </c>
      <c r="CU156" s="152">
        <f t="shared" si="326"/>
        <v>0.2225726856394222</v>
      </c>
      <c r="CV156" s="152">
        <f t="shared" si="327"/>
        <v>0.1800033875024411</v>
      </c>
      <c r="CW156" s="152">
        <f t="shared" si="328"/>
        <v>0.1800033875024411</v>
      </c>
      <c r="CX156" s="152">
        <f t="shared" si="329"/>
        <v>0.1800033875024411</v>
      </c>
      <c r="CY156" s="152">
        <f t="shared" si="330"/>
        <v>0.1800033875024411</v>
      </c>
      <c r="CZ156" s="152">
        <f t="shared" si="331"/>
        <v>0.1800033875024411</v>
      </c>
      <c r="DA156" s="152">
        <f t="shared" si="332"/>
        <v>0.1800033875024411</v>
      </c>
      <c r="DC156" s="154">
        <f t="shared" si="378"/>
        <v>0.21444016478694825</v>
      </c>
      <c r="DD156" s="154">
        <f t="shared" si="379"/>
        <v>0.21444016478694825</v>
      </c>
      <c r="DE156" s="154">
        <f t="shared" si="380"/>
        <v>0.21444016478694825</v>
      </c>
      <c r="DF156" s="154">
        <f t="shared" si="381"/>
        <v>0.21444016478694825</v>
      </c>
      <c r="DG156" s="154">
        <f t="shared" si="382"/>
        <v>0.21444016478694825</v>
      </c>
      <c r="DH156" s="154">
        <f t="shared" si="383"/>
        <v>0.21444016478694825</v>
      </c>
      <c r="DI156" s="154">
        <f t="shared" si="384"/>
        <v>0.21444016478694825</v>
      </c>
      <c r="DJ156" s="154">
        <f t="shared" si="385"/>
        <v>0.21444016478694825</v>
      </c>
      <c r="DK156" s="154">
        <f t="shared" si="386"/>
        <v>-2.2311357135369216E-10</v>
      </c>
      <c r="DL156" s="154">
        <f t="shared" si="387"/>
        <v>-2.580346892828329E-10</v>
      </c>
      <c r="DM156" s="154">
        <f t="shared" si="388"/>
        <v>-3.0591577935995197E-10</v>
      </c>
      <c r="DN156" s="154">
        <f t="shared" si="389"/>
        <v>-3.7561518514175756E-10</v>
      </c>
      <c r="DO156" s="154">
        <f t="shared" si="390"/>
        <v>-4.8644643197885408E-10</v>
      </c>
      <c r="DP156" s="154">
        <f t="shared" si="391"/>
        <v>-5.8777835193633976E-10</v>
      </c>
      <c r="DQ156" s="154">
        <f t="shared" si="392"/>
        <v>-5.8777835193633976E-10</v>
      </c>
      <c r="DR156" s="154">
        <f t="shared" si="393"/>
        <v>-5.8777835193633976E-10</v>
      </c>
      <c r="DS156" s="154">
        <f t="shared" si="394"/>
        <v>-5.8777835193633976E-10</v>
      </c>
      <c r="DT156" s="154">
        <f t="shared" si="395"/>
        <v>-5.8777835193633976E-10</v>
      </c>
      <c r="DU156" s="154">
        <f t="shared" si="396"/>
        <v>-5.8777835193633976E-10</v>
      </c>
      <c r="DW156" s="155">
        <f t="shared" si="333"/>
        <v>-7.0766124202110786E-2</v>
      </c>
      <c r="DX156" s="155">
        <f t="shared" si="334"/>
        <v>-5.7305277469964125E-2</v>
      </c>
      <c r="DY156" s="155">
        <f t="shared" si="335"/>
        <v>2.6623071335020534E-2</v>
      </c>
      <c r="DZ156" s="155">
        <f t="shared" si="336"/>
        <v>8.7080142588241982E-2</v>
      </c>
      <c r="EA156" s="156">
        <f t="shared" si="337"/>
        <v>-7.0766124202110786E-2</v>
      </c>
      <c r="EB156" s="156">
        <f t="shared" si="338"/>
        <v>-5.7305277469964125E-2</v>
      </c>
      <c r="EC156" s="156">
        <f t="shared" si="339"/>
        <v>9.0712480320272529E-2</v>
      </c>
      <c r="ED156" s="156">
        <f t="shared" si="340"/>
        <v>7.9363136683423229E-3</v>
      </c>
      <c r="EE156" s="156">
        <f t="shared" si="341"/>
        <v>-7.9641984768220625E-2</v>
      </c>
      <c r="EF156" s="156">
        <f t="shared" si="342"/>
        <v>4.4146273032688289E-2</v>
      </c>
      <c r="EG156" s="156">
        <f t="shared" si="343"/>
        <v>4.1339915131150054E-2</v>
      </c>
      <c r="EH156" s="156">
        <f t="shared" si="344"/>
        <v>-8.1134151733086232E-2</v>
      </c>
      <c r="EI156" s="156">
        <f t="shared" si="345"/>
        <v>1.1097298988300652E-2</v>
      </c>
      <c r="EJ156" s="156">
        <f t="shared" si="346"/>
        <v>9.0380247375532283E-2</v>
      </c>
      <c r="EK156" s="156">
        <f t="shared" si="347"/>
        <v>-5.9740070761506496E-2</v>
      </c>
      <c r="EL156" s="156">
        <f t="shared" si="348"/>
        <v>-6.8723090049184671E-2</v>
      </c>
      <c r="EM156" s="156">
        <f t="shared" si="349"/>
        <v>8.7956227508470902E-2</v>
      </c>
      <c r="EN156" s="156">
        <f t="shared" si="350"/>
        <v>2.3567800130183031E-2</v>
      </c>
      <c r="EO156" s="156">
        <f t="shared" si="351"/>
        <v>-8.6097963927936921E-2</v>
      </c>
      <c r="EP156" s="156">
        <f t="shared" si="352"/>
        <v>2.9645906428406262E-2</v>
      </c>
      <c r="EQ156" s="156">
        <f t="shared" si="353"/>
        <v>5.4800666525025896E-2</v>
      </c>
      <c r="ER156" s="156">
        <f t="shared" si="354"/>
        <v>-7.2722940733382438E-2</v>
      </c>
      <c r="ES156" s="156">
        <f t="shared" si="355"/>
        <v>-4.6898845500748118E-2</v>
      </c>
      <c r="ET156" s="156">
        <f t="shared" si="356"/>
        <v>-7.8052786312822336E-2</v>
      </c>
      <c r="EU156" s="156">
        <f t="shared" si="357"/>
        <v>8.2527469231823053E-2</v>
      </c>
      <c r="EV156" s="156">
        <f t="shared" si="358"/>
        <v>3.8483190910950274E-2</v>
      </c>
      <c r="EW156" s="156">
        <f t="shared" si="359"/>
        <v>-8.993790002137482E-2</v>
      </c>
      <c r="EX156" s="156">
        <f t="shared" si="360"/>
        <v>1.4244763958849441E-2</v>
      </c>
      <c r="EY156" s="156">
        <f t="shared" si="361"/>
        <v>6.6596327397014224E-2</v>
      </c>
      <c r="EZ156" s="156">
        <f t="shared" si="362"/>
        <v>-6.2102079979078323E-2</v>
      </c>
    </row>
    <row r="157" spans="15:156" ht="20.100000000000001" customHeight="1" x14ac:dyDescent="0.2">
      <c r="O157" s="158">
        <v>147</v>
      </c>
      <c r="P157" s="158">
        <f t="shared" si="363"/>
        <v>-1.858775653373961</v>
      </c>
      <c r="Q157" s="147">
        <f t="shared" si="364"/>
        <v>1.2828170002158323</v>
      </c>
      <c r="R157" s="147">
        <f t="shared" si="268"/>
        <v>311.87445077196196</v>
      </c>
      <c r="S157" s="147">
        <f t="shared" si="269"/>
        <v>271.19517458431477</v>
      </c>
      <c r="T157" s="147">
        <f t="shared" si="270"/>
        <v>338.99396823039348</v>
      </c>
      <c r="U157" s="147">
        <f t="shared" si="271"/>
        <v>1</v>
      </c>
      <c r="V157" s="147">
        <f t="shared" si="272"/>
        <v>1</v>
      </c>
      <c r="W157" s="147">
        <f t="shared" si="273"/>
        <v>4.6172426001413851E-2</v>
      </c>
      <c r="X157" s="147">
        <f t="shared" si="274"/>
        <v>5.3098289901625927E-2</v>
      </c>
      <c r="Y157" s="147">
        <f t="shared" si="275"/>
        <v>4.247863192130074E-2</v>
      </c>
      <c r="Z157" s="147">
        <f t="shared" si="276"/>
        <v>15.22924841953775</v>
      </c>
      <c r="AA157" s="147">
        <f t="shared" si="277"/>
        <v>15.22924841953775</v>
      </c>
      <c r="AB157" s="147">
        <f t="shared" si="278"/>
        <v>15.065183649190683</v>
      </c>
      <c r="AC157" s="147">
        <f t="shared" si="279"/>
        <v>14.318554209005855</v>
      </c>
      <c r="AD157" s="147">
        <f t="shared" si="280"/>
        <v>211.29980164071301</v>
      </c>
      <c r="AE157" s="147">
        <f t="shared" si="281"/>
        <v>275.69242920534271</v>
      </c>
      <c r="AF157" s="147">
        <f t="shared" si="282"/>
        <v>3.5039746039466131</v>
      </c>
      <c r="AG157" s="147">
        <f t="shared" si="283"/>
        <v>3.9996774441298077</v>
      </c>
      <c r="AH157" s="147">
        <f t="shared" si="284"/>
        <v>3.0411629694477558</v>
      </c>
      <c r="AI157" s="147">
        <f t="shared" si="285"/>
        <v>18.733223023484364</v>
      </c>
      <c r="AJ157" s="147">
        <f t="shared" si="286"/>
        <v>19.533223023484364</v>
      </c>
      <c r="AK157" s="147">
        <f t="shared" si="287"/>
        <v>19.864861093320492</v>
      </c>
      <c r="AL157" s="147">
        <f t="shared" si="288"/>
        <v>18.159717178453612</v>
      </c>
      <c r="AM157" s="147">
        <f t="shared" si="365"/>
        <v>51.194828359750055</v>
      </c>
      <c r="AN157" s="147">
        <f t="shared" si="397"/>
        <v>50.340145612004676</v>
      </c>
      <c r="AO157" s="147">
        <f t="shared" si="398"/>
        <v>55.066936900674513</v>
      </c>
      <c r="AP157" s="147">
        <f t="shared" si="289"/>
        <v>8.5201121265524424</v>
      </c>
      <c r="AQ157" s="147">
        <f t="shared" si="290"/>
        <v>0.43501642028965565</v>
      </c>
      <c r="AR157" s="147">
        <f t="shared" si="291"/>
        <v>0.43178925319212658</v>
      </c>
      <c r="AS157" s="147">
        <f t="shared" si="292"/>
        <v>0.41038980822711407</v>
      </c>
      <c r="AT157" s="147">
        <f t="shared" si="293"/>
        <v>6.2147319724071483E-2</v>
      </c>
      <c r="AU157" s="147">
        <f t="shared" si="294"/>
        <v>0.16900906408449035</v>
      </c>
      <c r="AV157" s="147">
        <f t="shared" si="295"/>
        <v>0.16373093060920235</v>
      </c>
      <c r="AW157" s="147">
        <f t="shared" si="296"/>
        <v>0.1617918563273085</v>
      </c>
      <c r="AX157" s="147">
        <f t="shared" si="366"/>
        <v>3.9017792587585351E-2</v>
      </c>
      <c r="AY157" s="147">
        <f t="shared" si="367"/>
        <v>4.3469162167736192E-2</v>
      </c>
      <c r="AZ157" s="147">
        <f t="shared" si="368"/>
        <v>3.4363483625721974E-2</v>
      </c>
      <c r="BA157" s="147">
        <f t="shared" si="369"/>
        <v>0.11186157239878894</v>
      </c>
      <c r="BB157" s="147">
        <f t="shared" si="370"/>
        <v>0.21709791395841996</v>
      </c>
      <c r="BC157" s="147">
        <f t="shared" si="297"/>
        <v>6.3849454615507372E-3</v>
      </c>
      <c r="BD157" s="147">
        <f t="shared" si="298"/>
        <v>5.5521264883049877E-3</v>
      </c>
      <c r="BE157" s="147">
        <f t="shared" si="299"/>
        <v>6.9401581103812355E-3</v>
      </c>
      <c r="BF157" s="147">
        <f t="shared" si="300"/>
        <v>0</v>
      </c>
      <c r="BG157" s="147">
        <f t="shared" si="301"/>
        <v>0</v>
      </c>
      <c r="BH157" s="147">
        <f t="shared" si="302"/>
        <v>0</v>
      </c>
      <c r="BI157" s="147">
        <f t="shared" si="371"/>
        <v>4.5402738049136089E-2</v>
      </c>
      <c r="BJ157" s="147">
        <f t="shared" si="372"/>
        <v>4.9021288656041176E-2</v>
      </c>
      <c r="BK157" s="147">
        <f t="shared" si="373"/>
        <v>4.1303641736103208E-2</v>
      </c>
      <c r="BL157" s="147">
        <f t="shared" si="303"/>
        <v>14.159953992617577</v>
      </c>
      <c r="BM157" s="147">
        <f t="shared" si="304"/>
        <v>13.294336935423177</v>
      </c>
      <c r="BN157" s="147">
        <f t="shared" si="305"/>
        <v>14.001685414488126</v>
      </c>
      <c r="BO157" s="150">
        <f t="shared" si="374"/>
        <v>2.0614086223584701E-3</v>
      </c>
      <c r="BP157" s="150">
        <f t="shared" si="374"/>
        <v>2.4030867414989113E-3</v>
      </c>
      <c r="BQ157" s="150">
        <f t="shared" si="374"/>
        <v>1.7059908206643669E-3</v>
      </c>
      <c r="BR157" s="147" t="e">
        <f t="shared" si="306"/>
        <v>#NUM!</v>
      </c>
      <c r="BS157" s="147">
        <f t="shared" si="307"/>
        <v>253.37886605559206</v>
      </c>
      <c r="BT157" s="147">
        <f t="shared" si="308"/>
        <v>0.55867239708261207</v>
      </c>
      <c r="BU157" s="147">
        <f t="shared" si="309"/>
        <v>0.55867239708261207</v>
      </c>
      <c r="BV157" s="147">
        <f t="shared" si="310"/>
        <v>0.18622413236087068</v>
      </c>
      <c r="BW157" s="147">
        <f t="shared" si="311"/>
        <v>19.492153173247623</v>
      </c>
      <c r="CA157" s="150">
        <f t="shared" si="312"/>
        <v>0.21746118533069014</v>
      </c>
      <c r="CB157" s="150">
        <f t="shared" si="375"/>
        <v>0.21746118533069014</v>
      </c>
      <c r="CC157" s="150">
        <f t="shared" si="376"/>
        <v>0</v>
      </c>
      <c r="CD157" s="150">
        <f t="shared" si="377"/>
        <v>5.0203552488093627E-2</v>
      </c>
      <c r="CE157" s="150">
        <f t="shared" si="313"/>
        <v>5.6588497949644365E-2</v>
      </c>
      <c r="CI157" s="152">
        <f t="shared" si="314"/>
        <v>0.55294011710187219</v>
      </c>
      <c r="CJ157" s="152">
        <f t="shared" si="315"/>
        <v>0.55294011710187219</v>
      </c>
      <c r="CK157" s="152">
        <f t="shared" si="316"/>
        <v>0.55294011710187219</v>
      </c>
      <c r="CL157" s="152">
        <f t="shared" si="317"/>
        <v>0.55294011710187219</v>
      </c>
      <c r="CM157" s="152">
        <f t="shared" si="318"/>
        <v>0.55294011710187219</v>
      </c>
      <c r="CN157" s="152">
        <f t="shared" si="319"/>
        <v>0.55294011710187219</v>
      </c>
      <c r="CO157" s="152">
        <f t="shared" si="320"/>
        <v>0.55294011710187219</v>
      </c>
      <c r="CP157" s="152">
        <f t="shared" si="321"/>
        <v>0.55294011710187219</v>
      </c>
      <c r="CQ157" s="152">
        <f t="shared" si="322"/>
        <v>0.51537533109190314</v>
      </c>
      <c r="CR157" s="152">
        <f t="shared" si="323"/>
        <v>0.44232477411990329</v>
      </c>
      <c r="CS157" s="152">
        <f t="shared" si="324"/>
        <v>0.36927421714790337</v>
      </c>
      <c r="CT157" s="152">
        <f t="shared" si="325"/>
        <v>0.29622366017590351</v>
      </c>
      <c r="CU157" s="152">
        <f t="shared" si="326"/>
        <v>0.22317310320390374</v>
      </c>
      <c r="CV157" s="152">
        <f t="shared" si="327"/>
        <v>0.1804918523801308</v>
      </c>
      <c r="CW157" s="152">
        <f t="shared" si="328"/>
        <v>0.1804918523801308</v>
      </c>
      <c r="CX157" s="152">
        <f t="shared" si="329"/>
        <v>0.1804918523801308</v>
      </c>
      <c r="CY157" s="152">
        <f t="shared" si="330"/>
        <v>0.1804918523801308</v>
      </c>
      <c r="CZ157" s="152">
        <f t="shared" si="331"/>
        <v>0.1804918523801308</v>
      </c>
      <c r="DA157" s="152">
        <f t="shared" si="332"/>
        <v>0.1804918523801308</v>
      </c>
      <c r="DC157" s="154">
        <f t="shared" si="378"/>
        <v>0.21513672793760918</v>
      </c>
      <c r="DD157" s="154">
        <f t="shared" si="379"/>
        <v>0.21513672793760918</v>
      </c>
      <c r="DE157" s="154">
        <f t="shared" si="380"/>
        <v>0.21513672793760918</v>
      </c>
      <c r="DF157" s="154">
        <f t="shared" si="381"/>
        <v>0.21513672793760918</v>
      </c>
      <c r="DG157" s="154">
        <f t="shared" si="382"/>
        <v>0.21513672793760918</v>
      </c>
      <c r="DH157" s="154">
        <f t="shared" si="383"/>
        <v>0.21513672793760918</v>
      </c>
      <c r="DI157" s="154">
        <f t="shared" si="384"/>
        <v>0.21513672793760918</v>
      </c>
      <c r="DJ157" s="154">
        <f t="shared" si="385"/>
        <v>0.21513672793760918</v>
      </c>
      <c r="DK157" s="154">
        <f t="shared" si="386"/>
        <v>-2.226543129113098E-10</v>
      </c>
      <c r="DL157" s="154">
        <f t="shared" si="387"/>
        <v>-2.57506519698995E-10</v>
      </c>
      <c r="DM157" s="154">
        <f t="shared" si="388"/>
        <v>-3.0529443144807187E-10</v>
      </c>
      <c r="DN157" s="154">
        <f t="shared" si="389"/>
        <v>-3.7486090192077823E-10</v>
      </c>
      <c r="DO157" s="154">
        <f t="shared" si="390"/>
        <v>-4.8548736200189275E-10</v>
      </c>
      <c r="DP157" s="154">
        <f t="shared" si="391"/>
        <v>-5.8663913750763052E-10</v>
      </c>
      <c r="DQ157" s="154">
        <f t="shared" si="392"/>
        <v>-5.8663913750763052E-10</v>
      </c>
      <c r="DR157" s="154">
        <f t="shared" si="393"/>
        <v>-5.8663913750763052E-10</v>
      </c>
      <c r="DS157" s="154">
        <f t="shared" si="394"/>
        <v>-5.8663913750763052E-10</v>
      </c>
      <c r="DT157" s="154">
        <f t="shared" si="395"/>
        <v>-5.8663913750763052E-10</v>
      </c>
      <c r="DU157" s="154">
        <f t="shared" si="396"/>
        <v>-5.8663913750763052E-10</v>
      </c>
      <c r="DW157" s="155">
        <f t="shared" si="333"/>
        <v>-6.9049025734277181E-2</v>
      </c>
      <c r="DX157" s="155">
        <f t="shared" si="334"/>
        <v>-5.8973439229716006E-2</v>
      </c>
      <c r="DY157" s="155">
        <f t="shared" si="335"/>
        <v>2.5790148595054574E-2</v>
      </c>
      <c r="DZ157" s="155">
        <f t="shared" si="336"/>
        <v>8.7066082517125373E-2</v>
      </c>
      <c r="EA157" s="156">
        <f t="shared" si="337"/>
        <v>-6.9049025734277181E-2</v>
      </c>
      <c r="EB157" s="156">
        <f t="shared" si="338"/>
        <v>-5.8973439229716006E-2</v>
      </c>
      <c r="EC157" s="156">
        <f t="shared" si="339"/>
        <v>9.0028622662234326E-2</v>
      </c>
      <c r="ED157" s="156">
        <f t="shared" si="340"/>
        <v>1.1852493027836367E-2</v>
      </c>
      <c r="EE157" s="156">
        <f t="shared" si="341"/>
        <v>-8.1959686464683476E-2</v>
      </c>
      <c r="EF157" s="156">
        <f t="shared" si="342"/>
        <v>3.9092765111266567E-2</v>
      </c>
      <c r="EG157" s="156">
        <f t="shared" si="343"/>
        <v>4.744573092969559E-2</v>
      </c>
      <c r="EH157" s="156">
        <f t="shared" si="344"/>
        <v>-7.7424396064682405E-2</v>
      </c>
      <c r="EI157" s="156">
        <f t="shared" si="345"/>
        <v>2.3770102538962839E-3</v>
      </c>
      <c r="EJ157" s="156">
        <f t="shared" si="346"/>
        <v>9.0774359329530666E-2</v>
      </c>
      <c r="EK157" s="156">
        <f t="shared" si="347"/>
        <v>-5.1432788008990177E-2</v>
      </c>
      <c r="EL157" s="156">
        <f t="shared" si="348"/>
        <v>-7.4835170922876615E-2</v>
      </c>
      <c r="EM157" s="156">
        <f t="shared" si="349"/>
        <v>8.3893320807136504E-2</v>
      </c>
      <c r="EN157" s="156">
        <f t="shared" si="350"/>
        <v>3.4749751270832969E-2</v>
      </c>
      <c r="EO157" s="156">
        <f t="shared" si="351"/>
        <v>-8.92849300073075E-2</v>
      </c>
      <c r="EP157" s="156">
        <f t="shared" si="352"/>
        <v>1.6547983654333184E-2</v>
      </c>
      <c r="EQ157" s="156">
        <f t="shared" si="353"/>
        <v>6.5867965109255466E-2</v>
      </c>
      <c r="ER157" s="156">
        <f t="shared" si="354"/>
        <v>-6.2506364970295492E-2</v>
      </c>
      <c r="ES157" s="156">
        <f t="shared" si="355"/>
        <v>-3.0311490777591481E-2</v>
      </c>
      <c r="ET157" s="156">
        <f t="shared" si="356"/>
        <v>-8.5597009388610451E-2</v>
      </c>
      <c r="EU157" s="156">
        <f t="shared" si="357"/>
        <v>7.2040827779300223E-2</v>
      </c>
      <c r="EV157" s="156">
        <f t="shared" si="358"/>
        <v>5.5278871391401301E-2</v>
      </c>
      <c r="EW157" s="156">
        <f t="shared" si="359"/>
        <v>-9.0525553120256758E-2</v>
      </c>
      <c r="EX157" s="156">
        <f t="shared" si="360"/>
        <v>-7.1245155418071006E-3</v>
      </c>
      <c r="EY157" s="156">
        <f t="shared" si="361"/>
        <v>7.9801406318578641E-2</v>
      </c>
      <c r="EZ157" s="156">
        <f t="shared" si="362"/>
        <v>-4.332862839983511E-2</v>
      </c>
    </row>
    <row r="158" spans="15:156" ht="20.100000000000001" customHeight="1" x14ac:dyDescent="0.2">
      <c r="O158" s="158">
        <v>148</v>
      </c>
      <c r="P158" s="158">
        <f t="shared" si="363"/>
        <v>-1.8500490071139892</v>
      </c>
      <c r="Q158" s="147">
        <f t="shared" si="364"/>
        <v>1.2915436464758039</v>
      </c>
      <c r="R158" s="147">
        <f t="shared" si="268"/>
        <v>312.66874529871859</v>
      </c>
      <c r="S158" s="147">
        <f t="shared" si="269"/>
        <v>271.88586547714658</v>
      </c>
      <c r="T158" s="147">
        <f t="shared" si="270"/>
        <v>339.85733184643323</v>
      </c>
      <c r="U158" s="147">
        <f t="shared" si="271"/>
        <v>1</v>
      </c>
      <c r="V158" s="147">
        <f t="shared" si="272"/>
        <v>1</v>
      </c>
      <c r="W158" s="147">
        <f t="shared" si="273"/>
        <v>4.6055130922160056E-2</v>
      </c>
      <c r="X158" s="147">
        <f t="shared" si="274"/>
        <v>5.2963400560484063E-2</v>
      </c>
      <c r="Y158" s="147">
        <f t="shared" si="275"/>
        <v>4.2370720448387252E-2</v>
      </c>
      <c r="Z158" s="147">
        <f t="shared" si="276"/>
        <v>15.279236214068732</v>
      </c>
      <c r="AA158" s="147">
        <f t="shared" si="277"/>
        <v>15.279236214068732</v>
      </c>
      <c r="AB158" s="147">
        <f t="shared" si="278"/>
        <v>15.116270317729764</v>
      </c>
      <c r="AC158" s="147">
        <f t="shared" si="279"/>
        <v>14.367109025851626</v>
      </c>
      <c r="AD158" s="147">
        <f t="shared" si="280"/>
        <v>212.12938297913109</v>
      </c>
      <c r="AE158" s="147">
        <f t="shared" si="281"/>
        <v>276.75047741908122</v>
      </c>
      <c r="AF158" s="147">
        <f t="shared" si="282"/>
        <v>3.5069251490395508</v>
      </c>
      <c r="AG158" s="147">
        <f t="shared" si="283"/>
        <v>4.003045399092386</v>
      </c>
      <c r="AH158" s="147">
        <f t="shared" si="284"/>
        <v>3.0437238009293024</v>
      </c>
      <c r="AI158" s="147">
        <f t="shared" si="285"/>
        <v>18.786161363108281</v>
      </c>
      <c r="AJ158" s="147">
        <f t="shared" si="286"/>
        <v>19.586161363108282</v>
      </c>
      <c r="AK158" s="147">
        <f t="shared" si="287"/>
        <v>19.919315716822151</v>
      </c>
      <c r="AL158" s="147">
        <f t="shared" si="288"/>
        <v>18.21083282678093</v>
      </c>
      <c r="AM158" s="147">
        <f t="shared" si="365"/>
        <v>51.05645672273284</v>
      </c>
      <c r="AN158" s="147">
        <f t="shared" si="397"/>
        <v>50.202527748254198</v>
      </c>
      <c r="AO158" s="147">
        <f t="shared" si="398"/>
        <v>54.912370538561845</v>
      </c>
      <c r="AP158" s="147">
        <f t="shared" si="289"/>
        <v>8.5538825780461298</v>
      </c>
      <c r="AQ158" s="147">
        <f t="shared" si="290"/>
        <v>0.43649157918515247</v>
      </c>
      <c r="AR158" s="147">
        <f t="shared" si="291"/>
        <v>0.43325346862887293</v>
      </c>
      <c r="AS158" s="147">
        <f t="shared" si="292"/>
        <v>0.41178145724998161</v>
      </c>
      <c r="AT158" s="147">
        <f t="shared" si="293"/>
        <v>6.256952269298327E-2</v>
      </c>
      <c r="AU158" s="147">
        <f t="shared" si="294"/>
        <v>0.16969733268882814</v>
      </c>
      <c r="AV158" s="147">
        <f t="shared" si="295"/>
        <v>0.16439260842016565</v>
      </c>
      <c r="AW158" s="147">
        <f t="shared" si="296"/>
        <v>0.16243378698950292</v>
      </c>
      <c r="AX158" s="147">
        <f t="shared" si="366"/>
        <v>3.907716443283387E-2</v>
      </c>
      <c r="AY158" s="147">
        <f t="shared" si="367"/>
        <v>4.3533957915305233E-2</v>
      </c>
      <c r="AZ158" s="147">
        <f t="shared" si="368"/>
        <v>3.4412182960955544E-2</v>
      </c>
      <c r="BA158" s="147">
        <f t="shared" si="369"/>
        <v>0.11213455687981699</v>
      </c>
      <c r="BB158" s="147">
        <f t="shared" si="370"/>
        <v>0.2179046701817075</v>
      </c>
      <c r="BC158" s="147">
        <f t="shared" si="297"/>
        <v>6.1965999967088679E-3</v>
      </c>
      <c r="BD158" s="147">
        <f t="shared" si="298"/>
        <v>5.3883478232251017E-3</v>
      </c>
      <c r="BE158" s="147">
        <f t="shared" si="299"/>
        <v>6.7354347790313787E-3</v>
      </c>
      <c r="BF158" s="147">
        <f t="shared" si="300"/>
        <v>0</v>
      </c>
      <c r="BG158" s="147">
        <f t="shared" si="301"/>
        <v>0</v>
      </c>
      <c r="BH158" s="147">
        <f t="shared" si="302"/>
        <v>0</v>
      </c>
      <c r="BI158" s="147">
        <f t="shared" si="371"/>
        <v>4.5273764429542736E-2</v>
      </c>
      <c r="BJ158" s="147">
        <f t="shared" si="372"/>
        <v>4.8922305738530333E-2</v>
      </c>
      <c r="BK158" s="147">
        <f t="shared" si="373"/>
        <v>4.1147617739986923E-2</v>
      </c>
      <c r="BL158" s="147">
        <f t="shared" si="303"/>
        <v>14.155691119134882</v>
      </c>
      <c r="BM158" s="147">
        <f t="shared" si="304"/>
        <v>13.301283436857894</v>
      </c>
      <c r="BN158" s="147">
        <f t="shared" si="305"/>
        <v>13.984319576948918</v>
      </c>
      <c r="BO158" s="150">
        <f t="shared" si="374"/>
        <v>2.0497137456217292E-3</v>
      </c>
      <c r="BP158" s="150">
        <f t="shared" si="374"/>
        <v>2.3933919987742381E-3</v>
      </c>
      <c r="BQ158" s="150">
        <f t="shared" si="374"/>
        <v>1.6931264456760866E-3</v>
      </c>
      <c r="BR158" s="147" t="e">
        <f t="shared" si="306"/>
        <v>#NUM!</v>
      </c>
      <c r="BS158" s="147">
        <f t="shared" si="307"/>
        <v>254.14527559486811</v>
      </c>
      <c r="BT158" s="147">
        <f t="shared" si="308"/>
        <v>0.56009524664965527</v>
      </c>
      <c r="BU158" s="147">
        <f t="shared" si="309"/>
        <v>0.56009524664965527</v>
      </c>
      <c r="BV158" s="147">
        <f t="shared" si="310"/>
        <v>0.18669841554988509</v>
      </c>
      <c r="BW158" s="147">
        <f t="shared" si="311"/>
        <v>19.541796581169912</v>
      </c>
      <c r="CA158" s="150">
        <f t="shared" si="312"/>
        <v>0.21813879265417829</v>
      </c>
      <c r="CB158" s="150">
        <f t="shared" si="375"/>
        <v>0.21813879265417829</v>
      </c>
      <c r="CC158" s="150">
        <f t="shared" si="376"/>
        <v>0</v>
      </c>
      <c r="CD158" s="150">
        <f t="shared" si="377"/>
        <v>5.0232053323015891E-2</v>
      </c>
      <c r="CE158" s="150">
        <f t="shared" si="313"/>
        <v>5.6428653319724756E-2</v>
      </c>
      <c r="CI158" s="152">
        <f t="shared" si="314"/>
        <v>0.55436296666891527</v>
      </c>
      <c r="CJ158" s="152">
        <f t="shared" si="315"/>
        <v>0.55436296666891527</v>
      </c>
      <c r="CK158" s="152">
        <f t="shared" si="316"/>
        <v>0.55436296666891527</v>
      </c>
      <c r="CL158" s="152">
        <f t="shared" si="317"/>
        <v>0.55436296666891527</v>
      </c>
      <c r="CM158" s="152">
        <f t="shared" si="318"/>
        <v>0.55436296666891527</v>
      </c>
      <c r="CN158" s="152">
        <f t="shared" si="319"/>
        <v>0.55436296666891527</v>
      </c>
      <c r="CO158" s="152">
        <f t="shared" si="320"/>
        <v>0.55436296666891527</v>
      </c>
      <c r="CP158" s="152">
        <f t="shared" si="321"/>
        <v>0.55436296666891527</v>
      </c>
      <c r="CQ158" s="152">
        <f t="shared" si="322"/>
        <v>0.51670250913518856</v>
      </c>
      <c r="CR158" s="152">
        <f t="shared" si="323"/>
        <v>0.44346590403569447</v>
      </c>
      <c r="CS158" s="152">
        <f t="shared" si="324"/>
        <v>0.37022929893620043</v>
      </c>
      <c r="CT158" s="152">
        <f t="shared" si="325"/>
        <v>0.29699269383670646</v>
      </c>
      <c r="CU158" s="152">
        <f t="shared" si="326"/>
        <v>0.22375608873721259</v>
      </c>
      <c r="CV158" s="152">
        <f t="shared" si="327"/>
        <v>0.18096613556914523</v>
      </c>
      <c r="CW158" s="152">
        <f t="shared" si="328"/>
        <v>0.18096613556914523</v>
      </c>
      <c r="CX158" s="152">
        <f t="shared" si="329"/>
        <v>0.18096613556914523</v>
      </c>
      <c r="CY158" s="152">
        <f t="shared" si="330"/>
        <v>0.18096613556914523</v>
      </c>
      <c r="CZ158" s="152">
        <f t="shared" si="331"/>
        <v>0.18096613556914523</v>
      </c>
      <c r="DA158" s="152">
        <f t="shared" si="332"/>
        <v>0.18096613556914523</v>
      </c>
      <c r="DC158" s="154">
        <f t="shared" si="378"/>
        <v>0.21581320996827233</v>
      </c>
      <c r="DD158" s="154">
        <f t="shared" si="379"/>
        <v>0.21581320996827233</v>
      </c>
      <c r="DE158" s="154">
        <f t="shared" si="380"/>
        <v>0.21581320996827233</v>
      </c>
      <c r="DF158" s="154">
        <f t="shared" si="381"/>
        <v>0.21581320996827233</v>
      </c>
      <c r="DG158" s="154">
        <f t="shared" si="382"/>
        <v>0.21581320996827233</v>
      </c>
      <c r="DH158" s="154">
        <f t="shared" si="383"/>
        <v>0.21581320996827233</v>
      </c>
      <c r="DI158" s="154">
        <f t="shared" si="384"/>
        <v>0.21581320996827233</v>
      </c>
      <c r="DJ158" s="154">
        <f t="shared" si="385"/>
        <v>0.21581320996827233</v>
      </c>
      <c r="DK158" s="154">
        <f t="shared" si="386"/>
        <v>-2.2221019395647003E-10</v>
      </c>
      <c r="DL158" s="154">
        <f t="shared" si="387"/>
        <v>-2.5699574967943125E-10</v>
      </c>
      <c r="DM158" s="154">
        <f t="shared" si="388"/>
        <v>-3.0469353400114988E-10</v>
      </c>
      <c r="DN158" s="154">
        <f t="shared" si="389"/>
        <v>-3.7413141145098704E-10</v>
      </c>
      <c r="DO158" s="154">
        <f t="shared" si="390"/>
        <v>-4.8455974919767891E-10</v>
      </c>
      <c r="DP158" s="154">
        <f t="shared" si="391"/>
        <v>-5.8553721640372305E-10</v>
      </c>
      <c r="DQ158" s="154">
        <f t="shared" si="392"/>
        <v>-5.8553721640372305E-10</v>
      </c>
      <c r="DR158" s="154">
        <f t="shared" si="393"/>
        <v>-5.8553721640372305E-10</v>
      </c>
      <c r="DS158" s="154">
        <f t="shared" si="394"/>
        <v>-5.8553721640372305E-10</v>
      </c>
      <c r="DT158" s="154">
        <f t="shared" si="395"/>
        <v>-5.8553721640372305E-10</v>
      </c>
      <c r="DU158" s="154">
        <f t="shared" si="396"/>
        <v>-5.8553721640372305E-10</v>
      </c>
      <c r="DW158" s="155">
        <f t="shared" si="333"/>
        <v>-6.7289927531394372E-2</v>
      </c>
      <c r="DX158" s="155">
        <f t="shared" si="334"/>
        <v>-6.0588122889776101E-2</v>
      </c>
      <c r="DY158" s="155">
        <f t="shared" si="335"/>
        <v>2.4958281430481739E-2</v>
      </c>
      <c r="DZ158" s="155">
        <f t="shared" si="336"/>
        <v>8.703987115410837E-2</v>
      </c>
      <c r="EA158" s="156">
        <f t="shared" si="337"/>
        <v>-6.7289927531394372E-2</v>
      </c>
      <c r="EB158" s="156">
        <f t="shared" si="338"/>
        <v>-6.0588122889776101E-2</v>
      </c>
      <c r="EC158" s="156">
        <f t="shared" si="339"/>
        <v>8.9171908436524033E-2</v>
      </c>
      <c r="ED158" s="156">
        <f t="shared" si="340"/>
        <v>1.5723413378623964E-2</v>
      </c>
      <c r="EE158" s="156">
        <f t="shared" si="341"/>
        <v>-8.3954206829064321E-2</v>
      </c>
      <c r="EF158" s="156">
        <f t="shared" si="342"/>
        <v>3.3919701328130922E-2</v>
      </c>
      <c r="EG158" s="156">
        <f t="shared" si="343"/>
        <v>5.3222502094897622E-2</v>
      </c>
      <c r="EH158" s="156">
        <f t="shared" si="344"/>
        <v>-7.325448964565609E-2</v>
      </c>
      <c r="EI158" s="156">
        <f t="shared" si="345"/>
        <v>-6.3162763194543232E-3</v>
      </c>
      <c r="EJ158" s="156">
        <f t="shared" si="346"/>
        <v>9.032695962968762E-2</v>
      </c>
      <c r="EK158" s="156">
        <f t="shared" si="347"/>
        <v>-4.2509489879875378E-2</v>
      </c>
      <c r="EL158" s="156">
        <f t="shared" si="348"/>
        <v>-7.9948722645453746E-2</v>
      </c>
      <c r="EM158" s="156">
        <f t="shared" si="349"/>
        <v>7.8416460241872626E-2</v>
      </c>
      <c r="EN158" s="156">
        <f t="shared" si="350"/>
        <v>4.5273764429542701E-2</v>
      </c>
      <c r="EO158" s="156">
        <f t="shared" si="351"/>
        <v>-9.0492369751016877E-2</v>
      </c>
      <c r="EP158" s="156">
        <f t="shared" si="352"/>
        <v>3.1600631848370518E-3</v>
      </c>
      <c r="EQ158" s="156">
        <f t="shared" si="353"/>
        <v>7.5067303526193799E-2</v>
      </c>
      <c r="ER158" s="156">
        <f t="shared" si="354"/>
        <v>-5.0633535564813259E-2</v>
      </c>
      <c r="ES158" s="156">
        <f t="shared" si="355"/>
        <v>-1.2601780375589778E-2</v>
      </c>
      <c r="ET158" s="156">
        <f t="shared" si="356"/>
        <v>-8.9666326532608198E-2</v>
      </c>
      <c r="EU158" s="156">
        <f t="shared" si="357"/>
        <v>5.8202829638354416E-2</v>
      </c>
      <c r="EV158" s="156">
        <f t="shared" si="358"/>
        <v>6.9363431320657781E-2</v>
      </c>
      <c r="EW158" s="156">
        <f t="shared" si="359"/>
        <v>-8.6115817355856702E-2</v>
      </c>
      <c r="EX158" s="156">
        <f t="shared" si="360"/>
        <v>-2.7980725216113431E-2</v>
      </c>
      <c r="EY158" s="156">
        <f t="shared" si="361"/>
        <v>8.7857880276823147E-2</v>
      </c>
      <c r="EZ158" s="156">
        <f t="shared" si="362"/>
        <v>-2.1905429823455305E-2</v>
      </c>
    </row>
    <row r="159" spans="15:156" ht="20.100000000000001" customHeight="1" x14ac:dyDescent="0.2">
      <c r="O159" s="158">
        <v>149</v>
      </c>
      <c r="P159" s="158">
        <f t="shared" si="363"/>
        <v>-1.8413223608540177</v>
      </c>
      <c r="Q159" s="147">
        <f t="shared" si="364"/>
        <v>1.3002702927357754</v>
      </c>
      <c r="R159" s="147">
        <f t="shared" si="268"/>
        <v>313.43922888997434</v>
      </c>
      <c r="S159" s="147">
        <f t="shared" si="269"/>
        <v>272.55585120867335</v>
      </c>
      <c r="T159" s="147">
        <f t="shared" si="270"/>
        <v>340.6948140108417</v>
      </c>
      <c r="U159" s="147">
        <f t="shared" si="271"/>
        <v>1</v>
      </c>
      <c r="V159" s="147">
        <f t="shared" si="272"/>
        <v>1</v>
      </c>
      <c r="W159" s="147">
        <f t="shared" si="273"/>
        <v>4.5941920068514427E-2</v>
      </c>
      <c r="X159" s="147">
        <f t="shared" si="274"/>
        <v>5.2833208078791598E-2</v>
      </c>
      <c r="Y159" s="147">
        <f t="shared" si="275"/>
        <v>4.2266566463033277E-2</v>
      </c>
      <c r="Z159" s="147">
        <f t="shared" si="276"/>
        <v>15.327733823167092</v>
      </c>
      <c r="AA159" s="147">
        <f t="shared" si="277"/>
        <v>15.327733823167092</v>
      </c>
      <c r="AB159" s="147">
        <f t="shared" si="278"/>
        <v>15.165887278061705</v>
      </c>
      <c r="AC159" s="147">
        <f t="shared" si="279"/>
        <v>14.41426697312545</v>
      </c>
      <c r="AD159" s="147">
        <f t="shared" si="280"/>
        <v>212.93525807598394</v>
      </c>
      <c r="AE159" s="147">
        <f t="shared" si="281"/>
        <v>277.77824029967468</v>
      </c>
      <c r="AF159" s="147">
        <f t="shared" si="282"/>
        <v>3.5097872442734834</v>
      </c>
      <c r="AG159" s="147">
        <f t="shared" si="283"/>
        <v>4.0063123913066612</v>
      </c>
      <c r="AH159" s="147">
        <f t="shared" si="284"/>
        <v>3.046207865177561</v>
      </c>
      <c r="AI159" s="147">
        <f t="shared" si="285"/>
        <v>18.837521067440576</v>
      </c>
      <c r="AJ159" s="147">
        <f t="shared" si="286"/>
        <v>19.637521067440577</v>
      </c>
      <c r="AK159" s="147">
        <f t="shared" si="287"/>
        <v>19.972199669368369</v>
      </c>
      <c r="AL159" s="147">
        <f t="shared" si="288"/>
        <v>18.260474838303011</v>
      </c>
      <c r="AM159" s="147">
        <f t="shared" si="365"/>
        <v>50.922924363300673</v>
      </c>
      <c r="AN159" s="147">
        <f t="shared" si="397"/>
        <v>50.069597568349643</v>
      </c>
      <c r="AO159" s="147">
        <f t="shared" si="398"/>
        <v>54.763088520699846</v>
      </c>
      <c r="AP159" s="147">
        <f t="shared" si="289"/>
        <v>8.5866829490595347</v>
      </c>
      <c r="AQ159" s="147">
        <f t="shared" si="290"/>
        <v>0.43792429935450888</v>
      </c>
      <c r="AR159" s="147">
        <f t="shared" si="291"/>
        <v>0.43467556017095266</v>
      </c>
      <c r="AS159" s="147">
        <f t="shared" si="292"/>
        <v>0.4131330700354342</v>
      </c>
      <c r="AT159" s="147">
        <f t="shared" si="293"/>
        <v>6.2980947536643836E-2</v>
      </c>
      <c r="AU159" s="147">
        <f t="shared" si="294"/>
        <v>0.17036643220285827</v>
      </c>
      <c r="AV159" s="147">
        <f t="shared" si="295"/>
        <v>0.16503541539219249</v>
      </c>
      <c r="AW159" s="147">
        <f t="shared" si="296"/>
        <v>0.16305737964343944</v>
      </c>
      <c r="AX159" s="147">
        <f t="shared" si="366"/>
        <v>3.9134805114996694E-2</v>
      </c>
      <c r="AY159" s="147">
        <f t="shared" si="367"/>
        <v>4.3596752279167608E-2</v>
      </c>
      <c r="AZ159" s="147">
        <f t="shared" si="368"/>
        <v>3.445937793104635E-2</v>
      </c>
      <c r="BA159" s="147">
        <f t="shared" si="369"/>
        <v>0.11239941494088966</v>
      </c>
      <c r="BB159" s="147">
        <f t="shared" si="370"/>
        <v>0.21868830444146542</v>
      </c>
      <c r="BC159" s="147">
        <f t="shared" si="297"/>
        <v>6.0077826367861383E-3</v>
      </c>
      <c r="BD159" s="147">
        <f t="shared" si="298"/>
        <v>5.2241588145966423E-3</v>
      </c>
      <c r="BE159" s="147">
        <f t="shared" si="299"/>
        <v>6.5301985182458023E-3</v>
      </c>
      <c r="BF159" s="147">
        <f t="shared" si="300"/>
        <v>0</v>
      </c>
      <c r="BG159" s="147">
        <f t="shared" si="301"/>
        <v>0</v>
      </c>
      <c r="BH159" s="147">
        <f t="shared" si="302"/>
        <v>0</v>
      </c>
      <c r="BI159" s="147">
        <f t="shared" si="371"/>
        <v>4.5142587751782835E-2</v>
      </c>
      <c r="BJ159" s="147">
        <f t="shared" si="372"/>
        <v>4.8820911093764248E-2</v>
      </c>
      <c r="BK159" s="147">
        <f t="shared" si="373"/>
        <v>4.0989576449292152E-2</v>
      </c>
      <c r="BL159" s="147">
        <f t="shared" si="303"/>
        <v>14.149457895016813</v>
      </c>
      <c r="BM159" s="147">
        <f t="shared" si="304"/>
        <v>13.306424979943879</v>
      </c>
      <c r="BN159" s="147">
        <f t="shared" si="305"/>
        <v>13.964936124774766</v>
      </c>
      <c r="BO159" s="150">
        <f t="shared" si="374"/>
        <v>2.0378532289274135E-3</v>
      </c>
      <c r="BP159" s="150">
        <f t="shared" si="374"/>
        <v>2.3834813600252329E-3</v>
      </c>
      <c r="BQ159" s="150">
        <f t="shared" si="374"/>
        <v>1.6801453774923658E-3</v>
      </c>
      <c r="BR159" s="147" t="e">
        <f t="shared" si="306"/>
        <v>#NUM!</v>
      </c>
      <c r="BS159" s="147">
        <f t="shared" si="307"/>
        <v>254.88881993167863</v>
      </c>
      <c r="BT159" s="147">
        <f t="shared" si="308"/>
        <v>0.56147544279516903</v>
      </c>
      <c r="BU159" s="147">
        <f t="shared" si="309"/>
        <v>0.56147544279516903</v>
      </c>
      <c r="BV159" s="147">
        <f t="shared" si="310"/>
        <v>0.18715848093172296</v>
      </c>
      <c r="BW159" s="147">
        <f t="shared" si="311"/>
        <v>19.5899518056234</v>
      </c>
      <c r="CA159" s="150">
        <f t="shared" si="312"/>
        <v>0.21879621575926653</v>
      </c>
      <c r="CB159" s="150">
        <f t="shared" si="375"/>
        <v>0.21879621575926653</v>
      </c>
      <c r="CC159" s="150">
        <f t="shared" si="376"/>
        <v>0</v>
      </c>
      <c r="CD159" s="150">
        <f t="shared" si="377"/>
        <v>5.0259591326878718E-2</v>
      </c>
      <c r="CE159" s="150">
        <f t="shared" si="313"/>
        <v>5.6267373963664859E-2</v>
      </c>
      <c r="CI159" s="152">
        <f t="shared" si="314"/>
        <v>0.55574316281442904</v>
      </c>
      <c r="CJ159" s="152">
        <f t="shared" si="315"/>
        <v>0.55574316281442904</v>
      </c>
      <c r="CK159" s="152">
        <f t="shared" si="316"/>
        <v>0.55574316281442904</v>
      </c>
      <c r="CL159" s="152">
        <f t="shared" si="317"/>
        <v>0.55574316281442904</v>
      </c>
      <c r="CM159" s="152">
        <f t="shared" si="318"/>
        <v>0.55574316281442904</v>
      </c>
      <c r="CN159" s="152">
        <f t="shared" si="319"/>
        <v>0.55574316281442904</v>
      </c>
      <c r="CO159" s="152">
        <f t="shared" si="320"/>
        <v>0.55574316281442904</v>
      </c>
      <c r="CP159" s="152">
        <f t="shared" si="321"/>
        <v>0.55574316281442904</v>
      </c>
      <c r="CQ159" s="152">
        <f t="shared" si="322"/>
        <v>0.51798990174659387</v>
      </c>
      <c r="CR159" s="152">
        <f t="shared" si="323"/>
        <v>0.44457282577063123</v>
      </c>
      <c r="CS159" s="152">
        <f t="shared" si="324"/>
        <v>0.37115574979466853</v>
      </c>
      <c r="CT159" s="152">
        <f t="shared" si="325"/>
        <v>0.29773867381870578</v>
      </c>
      <c r="CU159" s="152">
        <f t="shared" si="326"/>
        <v>0.22432159784274311</v>
      </c>
      <c r="CV159" s="152">
        <f t="shared" si="327"/>
        <v>0.18142620095098311</v>
      </c>
      <c r="CW159" s="152">
        <f t="shared" si="328"/>
        <v>0.18142620095098311</v>
      </c>
      <c r="CX159" s="152">
        <f t="shared" si="329"/>
        <v>0.18142620095098311</v>
      </c>
      <c r="CY159" s="152">
        <f t="shared" si="330"/>
        <v>0.18142620095098311</v>
      </c>
      <c r="CZ159" s="152">
        <f t="shared" si="331"/>
        <v>0.18142620095098311</v>
      </c>
      <c r="DA159" s="152">
        <f t="shared" si="332"/>
        <v>0.18142620095098311</v>
      </c>
      <c r="DC159" s="154">
        <f t="shared" si="378"/>
        <v>0.21646954596593762</v>
      </c>
      <c r="DD159" s="154">
        <f t="shared" si="379"/>
        <v>0.21646954596593762</v>
      </c>
      <c r="DE159" s="154">
        <f t="shared" si="380"/>
        <v>0.21646954596593762</v>
      </c>
      <c r="DF159" s="154">
        <f t="shared" si="381"/>
        <v>0.21646954596593762</v>
      </c>
      <c r="DG159" s="154">
        <f t="shared" si="382"/>
        <v>0.21646954596593762</v>
      </c>
      <c r="DH159" s="154">
        <f t="shared" si="383"/>
        <v>0.21646954596593762</v>
      </c>
      <c r="DI159" s="154">
        <f t="shared" si="384"/>
        <v>0.21646954596593762</v>
      </c>
      <c r="DJ159" s="154">
        <f t="shared" si="385"/>
        <v>0.21646954596593762</v>
      </c>
      <c r="DK159" s="154">
        <f t="shared" si="386"/>
        <v>-2.2178107835875412E-10</v>
      </c>
      <c r="DL159" s="154">
        <f t="shared" si="387"/>
        <v>-2.5650222382324927E-10</v>
      </c>
      <c r="DM159" s="154">
        <f t="shared" si="388"/>
        <v>-3.0411290606575782E-10</v>
      </c>
      <c r="DN159" s="154">
        <f t="shared" si="389"/>
        <v>-3.7342649735325494E-10</v>
      </c>
      <c r="DO159" s="154">
        <f t="shared" si="390"/>
        <v>-4.836633250795577E-10</v>
      </c>
      <c r="DP159" s="154">
        <f t="shared" si="391"/>
        <v>-5.8447227690470408E-10</v>
      </c>
      <c r="DQ159" s="154">
        <f t="shared" si="392"/>
        <v>-5.8447227690470408E-10</v>
      </c>
      <c r="DR159" s="154">
        <f t="shared" si="393"/>
        <v>-5.8447227690470408E-10</v>
      </c>
      <c r="DS159" s="154">
        <f t="shared" si="394"/>
        <v>-5.8447227690470408E-10</v>
      </c>
      <c r="DT159" s="154">
        <f t="shared" si="395"/>
        <v>-5.8447227690470408E-10</v>
      </c>
      <c r="DU159" s="154">
        <f t="shared" si="396"/>
        <v>-5.8447227690470408E-10</v>
      </c>
      <c r="DW159" s="155">
        <f t="shared" si="333"/>
        <v>-6.5490552392632961E-2</v>
      </c>
      <c r="DX159" s="155">
        <f t="shared" si="334"/>
        <v>-6.2148213675193048E-2</v>
      </c>
      <c r="DY159" s="155">
        <f t="shared" si="335"/>
        <v>2.412766368551331E-2</v>
      </c>
      <c r="DZ159" s="155">
        <f t="shared" si="336"/>
        <v>8.7001544588521051E-2</v>
      </c>
      <c r="EA159" s="156">
        <f t="shared" si="337"/>
        <v>-6.5490552392632961E-2</v>
      </c>
      <c r="EB159" s="156">
        <f t="shared" si="338"/>
        <v>-6.2148213675193048E-2</v>
      </c>
      <c r="EC159" s="156">
        <f t="shared" si="339"/>
        <v>8.8145056346253609E-2</v>
      </c>
      <c r="ED159" s="156">
        <f t="shared" si="340"/>
        <v>1.9541288530325562E-2</v>
      </c>
      <c r="EE159" s="156">
        <f t="shared" si="341"/>
        <v>-8.561956764447462E-2</v>
      </c>
      <c r="EF159" s="156">
        <f t="shared" si="342"/>
        <v>2.8647906591632293E-2</v>
      </c>
      <c r="EG159" s="156">
        <f t="shared" si="343"/>
        <v>5.8635531023938744E-2</v>
      </c>
      <c r="EH159" s="156">
        <f t="shared" si="344"/>
        <v>-6.8653386058157184E-2</v>
      </c>
      <c r="EI159" s="156">
        <f t="shared" si="345"/>
        <v>-1.4901352061574655E-2</v>
      </c>
      <c r="EJ159" s="156">
        <f t="shared" si="346"/>
        <v>8.9046968631428774E-2</v>
      </c>
      <c r="EK159" s="156">
        <f t="shared" si="347"/>
        <v>-3.3089627577075412E-2</v>
      </c>
      <c r="EL159" s="156">
        <f t="shared" si="348"/>
        <v>-8.4002913416857783E-2</v>
      </c>
      <c r="EM159" s="156">
        <f t="shared" si="349"/>
        <v>7.1628045564534198E-2</v>
      </c>
      <c r="EN159" s="156">
        <f t="shared" si="350"/>
        <v>5.49621324578538E-2</v>
      </c>
      <c r="EO159" s="156">
        <f t="shared" si="351"/>
        <v>-8.9704809365164145E-2</v>
      </c>
      <c r="EP159" s="156">
        <f t="shared" si="352"/>
        <v>-1.0220572022602983E-2</v>
      </c>
      <c r="EQ159" s="156">
        <f t="shared" si="353"/>
        <v>8.2156013042536363E-2</v>
      </c>
      <c r="ER159" s="156">
        <f t="shared" si="354"/>
        <v>-3.7440652193361276E-2</v>
      </c>
      <c r="ES159" s="156">
        <f t="shared" si="355"/>
        <v>5.5117781061407595E-3</v>
      </c>
      <c r="ET159" s="156">
        <f t="shared" si="356"/>
        <v>-9.011677545173441E-2</v>
      </c>
      <c r="EU159" s="156">
        <f t="shared" si="357"/>
        <v>4.1689054584453114E-2</v>
      </c>
      <c r="EV159" s="156">
        <f t="shared" si="358"/>
        <v>8.0083928747059746E-2</v>
      </c>
      <c r="EW159" s="156">
        <f t="shared" si="359"/>
        <v>-7.6980766880098389E-2</v>
      </c>
      <c r="EX159" s="156">
        <f t="shared" si="360"/>
        <v>-4.7173874615740456E-2</v>
      </c>
      <c r="EY159" s="156">
        <f t="shared" si="361"/>
        <v>9.0281737720731739E-2</v>
      </c>
      <c r="EZ159" s="156">
        <f t="shared" si="362"/>
        <v>7.878767890087653E-4</v>
      </c>
    </row>
    <row r="160" spans="15:156" ht="20.100000000000001" customHeight="1" x14ac:dyDescent="0.2">
      <c r="O160" s="158">
        <v>150</v>
      </c>
      <c r="P160" s="158">
        <f t="shared" si="363"/>
        <v>-1.8325957145940461</v>
      </c>
      <c r="Q160" s="147">
        <f t="shared" si="364"/>
        <v>1.3089969389957472</v>
      </c>
      <c r="R160" s="147">
        <f t="shared" si="268"/>
        <v>314.18584287042091</v>
      </c>
      <c r="S160" s="147">
        <f t="shared" si="269"/>
        <v>273.20508075688775</v>
      </c>
      <c r="T160" s="147">
        <f t="shared" si="270"/>
        <v>341.50635094610971</v>
      </c>
      <c r="U160" s="147">
        <f t="shared" si="271"/>
        <v>1</v>
      </c>
      <c r="V160" s="147">
        <f t="shared" si="272"/>
        <v>1</v>
      </c>
      <c r="W160" s="147">
        <f t="shared" si="273"/>
        <v>4.5832746213007966E-2</v>
      </c>
      <c r="X160" s="147">
        <f t="shared" si="274"/>
        <v>5.270765814495916E-2</v>
      </c>
      <c r="Y160" s="147">
        <f t="shared" si="275"/>
        <v>4.216612651596733E-2</v>
      </c>
      <c r="Z160" s="147">
        <f t="shared" si="276"/>
        <v>15.374732030402479</v>
      </c>
      <c r="AA160" s="147">
        <f t="shared" si="277"/>
        <v>15.374732030402479</v>
      </c>
      <c r="AB160" s="147">
        <f t="shared" si="278"/>
        <v>15.214025107894063</v>
      </c>
      <c r="AC160" s="147">
        <f t="shared" si="279"/>
        <v>14.460019095503027</v>
      </c>
      <c r="AD160" s="147">
        <f t="shared" si="280"/>
        <v>213.71725893058911</v>
      </c>
      <c r="AE160" s="147">
        <f t="shared" si="281"/>
        <v>278.77550829733821</v>
      </c>
      <c r="AF160" s="147">
        <f t="shared" si="282"/>
        <v>3.5125606716887781</v>
      </c>
      <c r="AG160" s="147">
        <f t="shared" si="283"/>
        <v>4.009478171978528</v>
      </c>
      <c r="AH160" s="147">
        <f t="shared" si="284"/>
        <v>3.0486149730214205</v>
      </c>
      <c r="AI160" s="147">
        <f t="shared" si="285"/>
        <v>18.887292702091258</v>
      </c>
      <c r="AJ160" s="147">
        <f t="shared" si="286"/>
        <v>19.687292702091259</v>
      </c>
      <c r="AK160" s="147">
        <f t="shared" si="287"/>
        <v>20.023503279872592</v>
      </c>
      <c r="AL160" s="147">
        <f t="shared" si="288"/>
        <v>18.308634068524448</v>
      </c>
      <c r="AM160" s="147">
        <f t="shared" si="365"/>
        <v>50.794185626842243</v>
      </c>
      <c r="AN160" s="147">
        <f t="shared" si="397"/>
        <v>49.941310769788679</v>
      </c>
      <c r="AO160" s="147">
        <f t="shared" si="398"/>
        <v>54.619039096923366</v>
      </c>
      <c r="AP160" s="147">
        <f t="shared" si="289"/>
        <v>8.6185062967260322</v>
      </c>
      <c r="AQ160" s="147">
        <f t="shared" si="290"/>
        <v>0.43931430872325028</v>
      </c>
      <c r="AR160" s="147">
        <f t="shared" si="291"/>
        <v>0.43605525776227411</v>
      </c>
      <c r="AS160" s="147">
        <f t="shared" si="292"/>
        <v>0.41444438991134097</v>
      </c>
      <c r="AT160" s="147">
        <f t="shared" si="293"/>
        <v>6.3381395940707796E-2</v>
      </c>
      <c r="AU160" s="147">
        <f t="shared" si="294"/>
        <v>0.17101622046596898</v>
      </c>
      <c r="AV160" s="147">
        <f t="shared" si="295"/>
        <v>0.16565921399160946</v>
      </c>
      <c r="AW160" s="147">
        <f t="shared" si="296"/>
        <v>0.16366250368958482</v>
      </c>
      <c r="AX160" s="147">
        <f t="shared" si="366"/>
        <v>3.9190715216204292E-2</v>
      </c>
      <c r="AY160" s="147">
        <f t="shared" si="367"/>
        <v>4.3657546168050801E-2</v>
      </c>
      <c r="AZ160" s="147">
        <f t="shared" si="368"/>
        <v>3.4505069243275066E-2</v>
      </c>
      <c r="BA160" s="147">
        <f t="shared" si="369"/>
        <v>0.11265612144213549</v>
      </c>
      <c r="BB160" s="147">
        <f t="shared" si="370"/>
        <v>0.21944865971102273</v>
      </c>
      <c r="BC160" s="147">
        <f t="shared" si="297"/>
        <v>5.818507760955537E-3</v>
      </c>
      <c r="BD160" s="147">
        <f t="shared" si="298"/>
        <v>5.0595719660482923E-3</v>
      </c>
      <c r="BE160" s="147">
        <f t="shared" si="299"/>
        <v>6.3244649575603653E-3</v>
      </c>
      <c r="BF160" s="147">
        <f t="shared" si="300"/>
        <v>0</v>
      </c>
      <c r="BG160" s="147">
        <f t="shared" si="301"/>
        <v>0</v>
      </c>
      <c r="BH160" s="147">
        <f t="shared" si="302"/>
        <v>0</v>
      </c>
      <c r="BI160" s="147">
        <f t="shared" si="371"/>
        <v>4.5009222977159827E-2</v>
      </c>
      <c r="BJ160" s="147">
        <f t="shared" si="372"/>
        <v>4.8717118134099097E-2</v>
      </c>
      <c r="BK160" s="147">
        <f t="shared" si="373"/>
        <v>4.0829534200835432E-2</v>
      </c>
      <c r="BL160" s="147">
        <f t="shared" si="303"/>
        <v>14.141260658021675</v>
      </c>
      <c r="BM160" s="147">
        <f t="shared" si="304"/>
        <v>13.309764194069384</v>
      </c>
      <c r="BN160" s="147">
        <f t="shared" si="305"/>
        <v>13.943545235756694</v>
      </c>
      <c r="BO160" s="150">
        <f t="shared" si="374"/>
        <v>2.0258301530076922E-3</v>
      </c>
      <c r="BP160" s="150">
        <f t="shared" si="374"/>
        <v>2.3733575992917672E-3</v>
      </c>
      <c r="BQ160" s="150">
        <f t="shared" si="374"/>
        <v>1.6670508630571902E-3</v>
      </c>
      <c r="BR160" s="147" t="e">
        <f t="shared" si="306"/>
        <v>#NUM!</v>
      </c>
      <c r="BS160" s="147">
        <f t="shared" si="307"/>
        <v>255.60943178675365</v>
      </c>
      <c r="BT160" s="147">
        <f t="shared" si="308"/>
        <v>0.5628128804118735</v>
      </c>
      <c r="BU160" s="147">
        <f t="shared" si="309"/>
        <v>0.5628128804118735</v>
      </c>
      <c r="BV160" s="147">
        <f t="shared" si="310"/>
        <v>0.18760429347062449</v>
      </c>
      <c r="BW160" s="147">
        <f t="shared" si="311"/>
        <v>19.636615179401307</v>
      </c>
      <c r="CA160" s="150">
        <f t="shared" si="312"/>
        <v>0.21943339211348603</v>
      </c>
      <c r="CB160" s="150">
        <f t="shared" si="375"/>
        <v>0.21943339211348603</v>
      </c>
      <c r="CC160" s="150">
        <f t="shared" si="376"/>
        <v>0</v>
      </c>
      <c r="CD160" s="150">
        <f t="shared" si="377"/>
        <v>5.0286174905127844E-2</v>
      </c>
      <c r="CE160" s="150">
        <f t="shared" si="313"/>
        <v>5.6104682666083379E-2</v>
      </c>
      <c r="CI160" s="152">
        <f t="shared" si="314"/>
        <v>0.55708060043113372</v>
      </c>
      <c r="CJ160" s="152">
        <f t="shared" si="315"/>
        <v>0.55708060043113372</v>
      </c>
      <c r="CK160" s="152">
        <f t="shared" si="316"/>
        <v>0.55708060043113372</v>
      </c>
      <c r="CL160" s="152">
        <f t="shared" si="317"/>
        <v>0.55708060043113372</v>
      </c>
      <c r="CM160" s="152">
        <f t="shared" si="318"/>
        <v>0.55708060043113372</v>
      </c>
      <c r="CN160" s="152">
        <f t="shared" si="319"/>
        <v>0.55708060043113372</v>
      </c>
      <c r="CO160" s="152">
        <f t="shared" si="320"/>
        <v>0.55708060043113372</v>
      </c>
      <c r="CP160" s="152">
        <f t="shared" si="321"/>
        <v>0.55708060043113372</v>
      </c>
      <c r="CQ160" s="152">
        <f t="shared" si="322"/>
        <v>0.51923741088618813</v>
      </c>
      <c r="CR160" s="152">
        <f t="shared" si="323"/>
        <v>0.44564545502833802</v>
      </c>
      <c r="CS160" s="152">
        <f t="shared" si="324"/>
        <v>0.37205349917048786</v>
      </c>
      <c r="CT160" s="152">
        <f t="shared" si="325"/>
        <v>0.29846154331263769</v>
      </c>
      <c r="CU160" s="152">
        <f t="shared" si="326"/>
        <v>0.22486958745478766</v>
      </c>
      <c r="CV160" s="152">
        <f t="shared" si="327"/>
        <v>0.1818720134898846</v>
      </c>
      <c r="CW160" s="152">
        <f t="shared" si="328"/>
        <v>0.1818720134898846</v>
      </c>
      <c r="CX160" s="152">
        <f t="shared" si="329"/>
        <v>0.1818720134898846</v>
      </c>
      <c r="CY160" s="152">
        <f t="shared" si="330"/>
        <v>0.1818720134898846</v>
      </c>
      <c r="CZ160" s="152">
        <f t="shared" si="331"/>
        <v>0.1818720134898846</v>
      </c>
      <c r="DA160" s="152">
        <f t="shared" si="332"/>
        <v>0.1818720134898846</v>
      </c>
      <c r="DC160" s="154">
        <f t="shared" si="378"/>
        <v>0.2171056730488467</v>
      </c>
      <c r="DD160" s="154">
        <f t="shared" si="379"/>
        <v>0.2171056730488467</v>
      </c>
      <c r="DE160" s="154">
        <f t="shared" si="380"/>
        <v>0.2171056730488467</v>
      </c>
      <c r="DF160" s="154">
        <f t="shared" si="381"/>
        <v>0.2171056730488467</v>
      </c>
      <c r="DG160" s="154">
        <f t="shared" si="382"/>
        <v>0.2171056730488467</v>
      </c>
      <c r="DH160" s="154">
        <f t="shared" si="383"/>
        <v>0.2171056730488467</v>
      </c>
      <c r="DI160" s="154">
        <f t="shared" si="384"/>
        <v>0.2171056730488467</v>
      </c>
      <c r="DJ160" s="154">
        <f t="shared" si="385"/>
        <v>0.2171056730488467</v>
      </c>
      <c r="DK160" s="154">
        <f t="shared" si="386"/>
        <v>-2.2136683514840269E-10</v>
      </c>
      <c r="DL160" s="154">
        <f t="shared" si="387"/>
        <v>-2.5602579261237597E-10</v>
      </c>
      <c r="DM160" s="154">
        <f t="shared" si="388"/>
        <v>-3.0355237352520923E-10</v>
      </c>
      <c r="DN160" s="154">
        <f t="shared" si="389"/>
        <v>-3.7274595140030514E-10</v>
      </c>
      <c r="DO160" s="154">
        <f t="shared" si="390"/>
        <v>-4.8279783122968161E-10</v>
      </c>
      <c r="DP160" s="154">
        <f t="shared" si="391"/>
        <v>-5.834440189317005E-10</v>
      </c>
      <c r="DQ160" s="154">
        <f t="shared" si="392"/>
        <v>-5.834440189317005E-10</v>
      </c>
      <c r="DR160" s="154">
        <f t="shared" si="393"/>
        <v>-5.834440189317005E-10</v>
      </c>
      <c r="DS160" s="154">
        <f t="shared" si="394"/>
        <v>-5.834440189317005E-10</v>
      </c>
      <c r="DT160" s="154">
        <f t="shared" si="395"/>
        <v>-5.834440189317005E-10</v>
      </c>
      <c r="DU160" s="154">
        <f t="shared" si="396"/>
        <v>-5.834440189317005E-10</v>
      </c>
      <c r="DW160" s="155">
        <f t="shared" si="333"/>
        <v>-6.3652653566174194E-2</v>
      </c>
      <c r="DX160" s="155">
        <f t="shared" si="334"/>
        <v>-6.3652653566174139E-2</v>
      </c>
      <c r="DY160" s="155">
        <f t="shared" si="335"/>
        <v>2.329848822350989E-2</v>
      </c>
      <c r="DZ160" s="155">
        <f t="shared" si="336"/>
        <v>8.695114178968405E-2</v>
      </c>
      <c r="EA160" s="156">
        <f t="shared" si="337"/>
        <v>-6.3652653566174194E-2</v>
      </c>
      <c r="EB160" s="156">
        <f t="shared" si="338"/>
        <v>-6.3652653566174139E-2</v>
      </c>
      <c r="EC160" s="156">
        <f t="shared" si="339"/>
        <v>8.695114178968405E-2</v>
      </c>
      <c r="ED160" s="156">
        <f t="shared" si="340"/>
        <v>2.3298488223509904E-2</v>
      </c>
      <c r="EE160" s="156">
        <f t="shared" si="341"/>
        <v>-8.6951141789684036E-2</v>
      </c>
      <c r="EF160" s="156">
        <f t="shared" si="342"/>
        <v>2.3298488223509932E-2</v>
      </c>
      <c r="EG160" s="156">
        <f t="shared" si="343"/>
        <v>6.3652653566174167E-2</v>
      </c>
      <c r="EH160" s="156">
        <f t="shared" si="344"/>
        <v>-6.3652653566174167E-2</v>
      </c>
      <c r="EI160" s="156">
        <f t="shared" si="345"/>
        <v>-2.3298488223509946E-2</v>
      </c>
      <c r="EJ160" s="156">
        <f t="shared" si="346"/>
        <v>8.6951141789684036E-2</v>
      </c>
      <c r="EK160" s="156">
        <f t="shared" si="347"/>
        <v>-2.3298488223510001E-2</v>
      </c>
      <c r="EL160" s="156">
        <f t="shared" si="348"/>
        <v>-8.6951141789684022E-2</v>
      </c>
      <c r="EM160" s="156">
        <f t="shared" si="349"/>
        <v>6.3652653566174208E-2</v>
      </c>
      <c r="EN160" s="156">
        <f t="shared" si="350"/>
        <v>6.3652653566174111E-2</v>
      </c>
      <c r="EO160" s="156">
        <f t="shared" si="351"/>
        <v>-8.695114178968405E-2</v>
      </c>
      <c r="EP160" s="156">
        <f t="shared" si="352"/>
        <v>-2.3298488223509876E-2</v>
      </c>
      <c r="EQ160" s="156">
        <f t="shared" si="353"/>
        <v>8.6951141789684022E-2</v>
      </c>
      <c r="ER160" s="156">
        <f t="shared" si="354"/>
        <v>-2.3298488223509994E-2</v>
      </c>
      <c r="ES160" s="156">
        <f t="shared" si="355"/>
        <v>2.329848822350988E-2</v>
      </c>
      <c r="ET160" s="156">
        <f t="shared" si="356"/>
        <v>-8.695114178968405E-2</v>
      </c>
      <c r="EU160" s="156">
        <f t="shared" si="357"/>
        <v>2.3298488223509994E-2</v>
      </c>
      <c r="EV160" s="156">
        <f t="shared" si="358"/>
        <v>8.6951141789684022E-2</v>
      </c>
      <c r="EW160" s="156">
        <f t="shared" si="359"/>
        <v>-6.3652653566174194E-2</v>
      </c>
      <c r="EX160" s="156">
        <f t="shared" si="360"/>
        <v>-6.3652653566174111E-2</v>
      </c>
      <c r="EY160" s="156">
        <f t="shared" si="361"/>
        <v>8.695114178968405E-2</v>
      </c>
      <c r="EZ160" s="156">
        <f t="shared" si="362"/>
        <v>2.3298488223509883E-2</v>
      </c>
    </row>
    <row r="161" spans="15:156" ht="20.100000000000001" customHeight="1" x14ac:dyDescent="0.2">
      <c r="O161" s="158">
        <v>151</v>
      </c>
      <c r="P161" s="158">
        <f t="shared" si="363"/>
        <v>-1.8238690683340744</v>
      </c>
      <c r="Q161" s="147">
        <f t="shared" si="364"/>
        <v>1.3177235852557188</v>
      </c>
      <c r="R161" s="147">
        <f t="shared" si="268"/>
        <v>314.90853038251288</v>
      </c>
      <c r="S161" s="147">
        <f t="shared" si="269"/>
        <v>273.83350468044597</v>
      </c>
      <c r="T161" s="147">
        <f t="shared" si="270"/>
        <v>342.2918808505575</v>
      </c>
      <c r="U161" s="147">
        <f t="shared" si="271"/>
        <v>1</v>
      </c>
      <c r="V161" s="147">
        <f t="shared" si="272"/>
        <v>1</v>
      </c>
      <c r="W161" s="147">
        <f t="shared" si="273"/>
        <v>4.5727564072362913E-2</v>
      </c>
      <c r="X161" s="147">
        <f t="shared" si="274"/>
        <v>5.2586698683217352E-2</v>
      </c>
      <c r="Y161" s="147">
        <f t="shared" si="275"/>
        <v>4.2069358946573876E-2</v>
      </c>
      <c r="Z161" s="147">
        <f t="shared" si="276"/>
        <v>15.420221898012604</v>
      </c>
      <c r="AA161" s="147">
        <f t="shared" si="277"/>
        <v>15.420221898012604</v>
      </c>
      <c r="AB161" s="147">
        <f t="shared" si="278"/>
        <v>15.260674659168526</v>
      </c>
      <c r="AC161" s="147">
        <f t="shared" si="279"/>
        <v>14.504356698303191</v>
      </c>
      <c r="AD161" s="147">
        <f t="shared" si="280"/>
        <v>214.47522247335004</v>
      </c>
      <c r="AE161" s="147">
        <f t="shared" si="281"/>
        <v>279.74207800215902</v>
      </c>
      <c r="AF161" s="147">
        <f t="shared" si="282"/>
        <v>3.5152452200781985</v>
      </c>
      <c r="AG161" s="147">
        <f t="shared" si="283"/>
        <v>4.0125425000215298</v>
      </c>
      <c r="AH161" s="147">
        <f t="shared" si="284"/>
        <v>3.0509449411502998</v>
      </c>
      <c r="AI161" s="147">
        <f t="shared" si="285"/>
        <v>18.935467118090802</v>
      </c>
      <c r="AJ161" s="147">
        <f t="shared" si="286"/>
        <v>19.735467118090803</v>
      </c>
      <c r="AK161" s="147">
        <f t="shared" si="287"/>
        <v>20.073217159190055</v>
      </c>
      <c r="AL161" s="147">
        <f t="shared" si="288"/>
        <v>18.35530163945349</v>
      </c>
      <c r="AM161" s="147">
        <f t="shared" si="365"/>
        <v>50.67019665743485</v>
      </c>
      <c r="AN161" s="147">
        <f t="shared" si="397"/>
        <v>49.817624751903473</v>
      </c>
      <c r="AO161" s="147">
        <f t="shared" si="398"/>
        <v>54.480172521412946</v>
      </c>
      <c r="AP161" s="147">
        <f t="shared" si="289"/>
        <v>8.6493458827763856</v>
      </c>
      <c r="AQ161" s="147">
        <f t="shared" si="290"/>
        <v>0.44066134313558064</v>
      </c>
      <c r="AR161" s="147">
        <f t="shared" si="291"/>
        <v>0.43739229920667966</v>
      </c>
      <c r="AS161" s="147">
        <f t="shared" si="292"/>
        <v>0.41571516767596778</v>
      </c>
      <c r="AT161" s="147">
        <f t="shared" si="293"/>
        <v>6.3770674468435221E-2</v>
      </c>
      <c r="AU161" s="147">
        <f t="shared" si="294"/>
        <v>0.1716465593580026</v>
      </c>
      <c r="AV161" s="147">
        <f t="shared" si="295"/>
        <v>0.16626387073542273</v>
      </c>
      <c r="AW161" s="147">
        <f t="shared" si="296"/>
        <v>0.16424903237077576</v>
      </c>
      <c r="AX161" s="147">
        <f t="shared" si="366"/>
        <v>3.9244895265505148E-2</v>
      </c>
      <c r="AY161" s="147">
        <f t="shared" si="367"/>
        <v>4.3716340430896609E-2</v>
      </c>
      <c r="AZ161" s="147">
        <f t="shared" si="368"/>
        <v>3.4549257557671104E-2</v>
      </c>
      <c r="BA161" s="147">
        <f t="shared" si="369"/>
        <v>0.11290465196784939</v>
      </c>
      <c r="BB161" s="147">
        <f t="shared" si="370"/>
        <v>0.22018558356027434</v>
      </c>
      <c r="BC161" s="147">
        <f t="shared" si="297"/>
        <v>5.6287897832316735E-3</v>
      </c>
      <c r="BD161" s="147">
        <f t="shared" si="298"/>
        <v>4.894599811505803E-3</v>
      </c>
      <c r="BE161" s="147">
        <f t="shared" si="299"/>
        <v>6.1182497643822555E-3</v>
      </c>
      <c r="BF161" s="147">
        <f t="shared" si="300"/>
        <v>0</v>
      </c>
      <c r="BG161" s="147">
        <f t="shared" si="301"/>
        <v>0</v>
      </c>
      <c r="BH161" s="147">
        <f t="shared" si="302"/>
        <v>0</v>
      </c>
      <c r="BI161" s="147">
        <f t="shared" si="371"/>
        <v>4.4873685048736824E-2</v>
      </c>
      <c r="BJ161" s="147">
        <f t="shared" si="372"/>
        <v>4.8610940242402409E-2</v>
      </c>
      <c r="BK161" s="147">
        <f t="shared" si="373"/>
        <v>4.0667507322053362E-2</v>
      </c>
      <c r="BL161" s="147">
        <f t="shared" si="303"/>
        <v>14.131106211545454</v>
      </c>
      <c r="BM161" s="147">
        <f t="shared" si="304"/>
        <v>13.311304132388779</v>
      </c>
      <c r="BN161" s="147">
        <f t="shared" si="305"/>
        <v>13.920157570769463</v>
      </c>
      <c r="BO161" s="150">
        <f t="shared" si="374"/>
        <v>2.0136476098532269E-3</v>
      </c>
      <c r="BP161" s="150">
        <f t="shared" si="374"/>
        <v>2.363023511250418E-3</v>
      </c>
      <c r="BQ161" s="150">
        <f t="shared" si="374"/>
        <v>1.6538461517892637E-3</v>
      </c>
      <c r="BR161" s="147" t="e">
        <f t="shared" si="306"/>
        <v>#NUM!</v>
      </c>
      <c r="BS161" s="147">
        <f t="shared" si="307"/>
        <v>256.30704603393804</v>
      </c>
      <c r="BT161" s="147">
        <f t="shared" si="308"/>
        <v>0.56410745764871584</v>
      </c>
      <c r="BU161" s="147">
        <f t="shared" si="309"/>
        <v>0.56410745764871584</v>
      </c>
      <c r="BV161" s="147">
        <f t="shared" si="310"/>
        <v>0.1880358192162386</v>
      </c>
      <c r="BW161" s="147">
        <f t="shared" si="311"/>
        <v>19.681783148907058</v>
      </c>
      <c r="CA161" s="150">
        <f t="shared" si="312"/>
        <v>0.22005026119820098</v>
      </c>
      <c r="CB161" s="150">
        <f t="shared" si="375"/>
        <v>0.22005026119820098</v>
      </c>
      <c r="CC161" s="150">
        <f t="shared" si="376"/>
        <v>0</v>
      </c>
      <c r="CD161" s="150">
        <f t="shared" si="377"/>
        <v>5.0311812138349135E-2</v>
      </c>
      <c r="CE161" s="150">
        <f t="shared" si="313"/>
        <v>5.5940601921580811E-2</v>
      </c>
      <c r="CI161" s="152">
        <f t="shared" si="314"/>
        <v>0.55837517766797584</v>
      </c>
      <c r="CJ161" s="152">
        <f t="shared" si="315"/>
        <v>0.55837517766797584</v>
      </c>
      <c r="CK161" s="152">
        <f t="shared" si="316"/>
        <v>0.55837517766797584</v>
      </c>
      <c r="CL161" s="152">
        <f t="shared" si="317"/>
        <v>0.55837517766797584</v>
      </c>
      <c r="CM161" s="152">
        <f t="shared" si="318"/>
        <v>0.55837517766797584</v>
      </c>
      <c r="CN161" s="152">
        <f t="shared" si="319"/>
        <v>0.55837517766797584</v>
      </c>
      <c r="CO161" s="152">
        <f t="shared" si="320"/>
        <v>0.55837517766797584</v>
      </c>
      <c r="CP161" s="152">
        <f t="shared" si="321"/>
        <v>0.55837517766797584</v>
      </c>
      <c r="CQ161" s="152">
        <f t="shared" si="322"/>
        <v>0.52044494155131982</v>
      </c>
      <c r="CR161" s="152">
        <f t="shared" si="323"/>
        <v>0.44668371012394381</v>
      </c>
      <c r="CS161" s="152">
        <f t="shared" si="324"/>
        <v>0.37292247869656769</v>
      </c>
      <c r="CT161" s="152">
        <f t="shared" si="325"/>
        <v>0.29916124726919152</v>
      </c>
      <c r="CU161" s="152">
        <f t="shared" si="326"/>
        <v>0.22540001584181552</v>
      </c>
      <c r="CV161" s="152">
        <f t="shared" si="327"/>
        <v>0.18230353923549875</v>
      </c>
      <c r="CW161" s="152">
        <f t="shared" si="328"/>
        <v>0.18230353923549875</v>
      </c>
      <c r="CX161" s="152">
        <f t="shared" si="329"/>
        <v>0.18230353923549875</v>
      </c>
      <c r="CY161" s="152">
        <f t="shared" si="330"/>
        <v>0.18230353923549875</v>
      </c>
      <c r="CZ161" s="152">
        <f t="shared" si="331"/>
        <v>0.18230353923549875</v>
      </c>
      <c r="DA161" s="152">
        <f t="shared" si="332"/>
        <v>0.18230353923549875</v>
      </c>
      <c r="DC161" s="154">
        <f t="shared" si="378"/>
        <v>0.21772153036269803</v>
      </c>
      <c r="DD161" s="154">
        <f t="shared" si="379"/>
        <v>0.21772153036269803</v>
      </c>
      <c r="DE161" s="154">
        <f t="shared" si="380"/>
        <v>0.21772153036269803</v>
      </c>
      <c r="DF161" s="154">
        <f t="shared" si="381"/>
        <v>0.21772153036269803</v>
      </c>
      <c r="DG161" s="154">
        <f t="shared" si="382"/>
        <v>0.21772153036269803</v>
      </c>
      <c r="DH161" s="154">
        <f t="shared" si="383"/>
        <v>0.21772153036269803</v>
      </c>
      <c r="DI161" s="154">
        <f t="shared" si="384"/>
        <v>0.21772153036269803</v>
      </c>
      <c r="DJ161" s="154">
        <f t="shared" si="385"/>
        <v>0.21772153036269803</v>
      </c>
      <c r="DK161" s="154">
        <f t="shared" si="386"/>
        <v>-2.2096733841780243E-10</v>
      </c>
      <c r="DL161" s="154">
        <f t="shared" si="387"/>
        <v>-2.5556631230001176E-10</v>
      </c>
      <c r="DM161" s="154">
        <f t="shared" si="388"/>
        <v>-3.0301176897113011E-10</v>
      </c>
      <c r="DN161" s="154">
        <f t="shared" si="389"/>
        <v>-3.7208957336567833E-10</v>
      </c>
      <c r="DO161" s="154">
        <f t="shared" si="390"/>
        <v>-4.8196301911660871E-10</v>
      </c>
      <c r="DP161" s="154">
        <f t="shared" si="391"/>
        <v>-5.8245215384041332E-10</v>
      </c>
      <c r="DQ161" s="154">
        <f t="shared" si="392"/>
        <v>-5.8245215384041332E-10</v>
      </c>
      <c r="DR161" s="154">
        <f t="shared" si="393"/>
        <v>-5.8245215384041332E-10</v>
      </c>
      <c r="DS161" s="154">
        <f t="shared" si="394"/>
        <v>-5.8245215384041332E-10</v>
      </c>
      <c r="DT161" s="154">
        <f t="shared" si="395"/>
        <v>-5.8245215384041332E-10</v>
      </c>
      <c r="DU161" s="154">
        <f t="shared" si="396"/>
        <v>-5.8245215384041332E-10</v>
      </c>
      <c r="DW161" s="155">
        <f t="shared" si="333"/>
        <v>-6.1778012863076763E-2</v>
      </c>
      <c r="DX161" s="155">
        <f t="shared" si="334"/>
        <v>-6.510044213446195E-2</v>
      </c>
      <c r="DY161" s="155">
        <f t="shared" si="335"/>
        <v>2.2470946888880908E-2</v>
      </c>
      <c r="DZ161" s="155">
        <f t="shared" si="336"/>
        <v>8.6888704590009858E-2</v>
      </c>
      <c r="EA161" s="156">
        <f t="shared" si="337"/>
        <v>-6.1778012863076763E-2</v>
      </c>
      <c r="EB161" s="156">
        <f t="shared" si="338"/>
        <v>-6.510044213446195E-2</v>
      </c>
      <c r="EC161" s="156">
        <f t="shared" si="339"/>
        <v>8.559358814703516E-2</v>
      </c>
      <c r="ED161" s="156">
        <f t="shared" si="340"/>
        <v>2.6987554678566721E-2</v>
      </c>
      <c r="EE161" s="156">
        <f t="shared" si="341"/>
        <v>-8.7945665133263143E-2</v>
      </c>
      <c r="EF161" s="156">
        <f t="shared" si="342"/>
        <v>1.7892747795709041E-2</v>
      </c>
      <c r="EG161" s="156">
        <f t="shared" si="343"/>
        <v>6.8244435619032776E-2</v>
      </c>
      <c r="EH161" s="156">
        <f t="shared" si="344"/>
        <v>-5.8286254352570968E-2</v>
      </c>
      <c r="EI161" s="156">
        <f t="shared" si="345"/>
        <v>-3.1430191456760417E-2</v>
      </c>
      <c r="EJ161" s="156">
        <f t="shared" si="346"/>
        <v>8.4063865628486834E-2</v>
      </c>
      <c r="EK161" s="156">
        <f t="shared" si="347"/>
        <v>-1.326550592453892E-2</v>
      </c>
      <c r="EL161" s="156">
        <f t="shared" si="348"/>
        <v>-8.8761572721414356E-2</v>
      </c>
      <c r="EM161" s="156">
        <f t="shared" si="349"/>
        <v>5.4634737270312705E-2</v>
      </c>
      <c r="EN161" s="156">
        <f t="shared" si="350"/>
        <v>7.1201375849184345E-2</v>
      </c>
      <c r="EO161" s="156">
        <f t="shared" si="351"/>
        <v>-8.2303729897458405E-2</v>
      </c>
      <c r="EP161" s="156">
        <f t="shared" si="352"/>
        <v>-3.5786680264857207E-2</v>
      </c>
      <c r="EQ161" s="156">
        <f t="shared" si="353"/>
        <v>8.9334191008477476E-2</v>
      </c>
      <c r="ER161" s="156">
        <f t="shared" si="354"/>
        <v>-8.6019042237034937E-3</v>
      </c>
      <c r="ES161" s="156">
        <f t="shared" si="355"/>
        <v>4.0045080269849237E-2</v>
      </c>
      <c r="ET161" s="156">
        <f t="shared" si="356"/>
        <v>-8.0318005363643336E-2</v>
      </c>
      <c r="EU161" s="156">
        <f t="shared" si="357"/>
        <v>3.9147253013017691E-3</v>
      </c>
      <c r="EV161" s="156">
        <f t="shared" si="358"/>
        <v>8.9661950487529854E-2</v>
      </c>
      <c r="EW161" s="156">
        <f t="shared" si="359"/>
        <v>-4.6892872062960993E-2</v>
      </c>
      <c r="EX161" s="156">
        <f t="shared" si="360"/>
        <v>-7.6522212390257499E-2</v>
      </c>
      <c r="EY161" s="156">
        <f t="shared" si="361"/>
        <v>7.8112134759962412E-2</v>
      </c>
      <c r="EZ161" s="156">
        <f t="shared" si="362"/>
        <v>4.4193719493321439E-2</v>
      </c>
    </row>
    <row r="162" spans="15:156" ht="20.100000000000001" customHeight="1" x14ac:dyDescent="0.2">
      <c r="O162" s="158">
        <v>152</v>
      </c>
      <c r="P162" s="158">
        <f t="shared" si="363"/>
        <v>-1.8151424220741028</v>
      </c>
      <c r="Q162" s="147">
        <f t="shared" si="364"/>
        <v>1.3264502315156903</v>
      </c>
      <c r="R162" s="147">
        <f t="shared" si="268"/>
        <v>315.60723639079833</v>
      </c>
      <c r="S162" s="147">
        <f t="shared" si="269"/>
        <v>274.44107512243329</v>
      </c>
      <c r="T162" s="147">
        <f t="shared" si="270"/>
        <v>343.05134390304164</v>
      </c>
      <c r="U162" s="147">
        <f t="shared" si="271"/>
        <v>1</v>
      </c>
      <c r="V162" s="147">
        <f t="shared" si="272"/>
        <v>1</v>
      </c>
      <c r="W162" s="147">
        <f t="shared" si="273"/>
        <v>4.5626330259960539E-2</v>
      </c>
      <c r="X162" s="147">
        <f t="shared" si="274"/>
        <v>5.2470279798954626E-2</v>
      </c>
      <c r="Y162" s="147">
        <f t="shared" si="275"/>
        <v>4.1976223839163697E-2</v>
      </c>
      <c r="Z162" s="147">
        <f t="shared" si="276"/>
        <v>15.464194769216123</v>
      </c>
      <c r="AA162" s="147">
        <f t="shared" si="277"/>
        <v>15.464194769216123</v>
      </c>
      <c r="AB162" s="147">
        <f t="shared" si="278"/>
        <v>15.305827060427553</v>
      </c>
      <c r="AC162" s="147">
        <f t="shared" si="279"/>
        <v>14.547271349737182</v>
      </c>
      <c r="AD162" s="147">
        <f t="shared" si="280"/>
        <v>215.20899060367921</v>
      </c>
      <c r="AE162" s="147">
        <f t="shared" si="281"/>
        <v>280.67775219248415</v>
      </c>
      <c r="AF162" s="147">
        <f t="shared" si="282"/>
        <v>3.5178406850029926</v>
      </c>
      <c r="AG162" s="147">
        <f t="shared" si="283"/>
        <v>4.0155051420752246</v>
      </c>
      <c r="AH162" s="147">
        <f t="shared" si="284"/>
        <v>3.0531975921281047</v>
      </c>
      <c r="AI162" s="147">
        <f t="shared" si="285"/>
        <v>18.982035454219115</v>
      </c>
      <c r="AJ162" s="147">
        <f t="shared" si="286"/>
        <v>19.782035454219116</v>
      </c>
      <c r="AK162" s="147">
        <f t="shared" si="287"/>
        <v>20.121332202502778</v>
      </c>
      <c r="AL162" s="147">
        <f t="shared" si="288"/>
        <v>18.400468941865288</v>
      </c>
      <c r="AM162" s="147">
        <f t="shared" si="365"/>
        <v>50.550915365320499</v>
      </c>
      <c r="AN162" s="147">
        <f t="shared" si="397"/>
        <v>49.698498585278351</v>
      </c>
      <c r="AO162" s="147">
        <f t="shared" si="398"/>
        <v>54.346441015140144</v>
      </c>
      <c r="AP162" s="147">
        <f t="shared" si="289"/>
        <v>8.6791951750581013</v>
      </c>
      <c r="AQ162" s="147">
        <f t="shared" si="290"/>
        <v>0.44196514642272072</v>
      </c>
      <c r="AR162" s="147">
        <f t="shared" si="291"/>
        <v>0.43868643023577691</v>
      </c>
      <c r="AS162" s="147">
        <f t="shared" si="292"/>
        <v>0.41694516166244533</v>
      </c>
      <c r="AT162" s="147">
        <f t="shared" si="293"/>
        <v>6.4148594691003064E-2</v>
      </c>
      <c r="AU162" s="147">
        <f t="shared" si="294"/>
        <v>0.17225731483038034</v>
      </c>
      <c r="AV162" s="147">
        <f t="shared" si="295"/>
        <v>0.16684925622099384</v>
      </c>
      <c r="AW162" s="147">
        <f t="shared" si="296"/>
        <v>0.16481684280080205</v>
      </c>
      <c r="AX162" s="147">
        <f t="shared" si="366"/>
        <v>3.9297345741728294E-2</v>
      </c>
      <c r="AY162" s="147">
        <f t="shared" si="367"/>
        <v>4.3773135860042042E-2</v>
      </c>
      <c r="AZ162" s="147">
        <f t="shared" si="368"/>
        <v>3.4591943489571557E-2</v>
      </c>
      <c r="BA162" s="147">
        <f t="shared" si="369"/>
        <v>0.11314498283372983</v>
      </c>
      <c r="BB162" s="147">
        <f t="shared" si="370"/>
        <v>0.2208989281924186</v>
      </c>
      <c r="BC162" s="147">
        <f t="shared" si="297"/>
        <v>5.438643151373072E-3</v>
      </c>
      <c r="BD162" s="147">
        <f t="shared" si="298"/>
        <v>4.7292549142374535E-3</v>
      </c>
      <c r="BE162" s="147">
        <f t="shared" si="299"/>
        <v>5.9115686427968174E-3</v>
      </c>
      <c r="BF162" s="147">
        <f t="shared" si="300"/>
        <v>0</v>
      </c>
      <c r="BG162" s="147">
        <f t="shared" si="301"/>
        <v>0</v>
      </c>
      <c r="BH162" s="147">
        <f t="shared" si="302"/>
        <v>0</v>
      </c>
      <c r="BI162" s="147">
        <f t="shared" si="371"/>
        <v>4.4735988893101368E-2</v>
      </c>
      <c r="BJ162" s="147">
        <f t="shared" si="372"/>
        <v>4.8502390774279494E-2</v>
      </c>
      <c r="BK162" s="147">
        <f t="shared" si="373"/>
        <v>4.0503512132368372E-2</v>
      </c>
      <c r="BL162" s="147">
        <f t="shared" si="303"/>
        <v>14.119001821761172</v>
      </c>
      <c r="BM162" s="147">
        <f t="shared" si="304"/>
        <v>13.311048270101654</v>
      </c>
      <c r="BN162" s="147">
        <f t="shared" si="305"/>
        <v>13.894784269802122</v>
      </c>
      <c r="BO162" s="150">
        <f t="shared" si="374"/>
        <v>2.0013087022436888E-3</v>
      </c>
      <c r="BP162" s="150">
        <f t="shared" si="374"/>
        <v>2.3524819108209126E-3</v>
      </c>
      <c r="BQ162" s="150">
        <f t="shared" si="374"/>
        <v>1.6405344950569118E-3</v>
      </c>
      <c r="BR162" s="147" t="e">
        <f t="shared" si="306"/>
        <v>#NUM!</v>
      </c>
      <c r="BS162" s="147">
        <f t="shared" si="307"/>
        <v>256.98159969802339</v>
      </c>
      <c r="BT162" s="147">
        <f t="shared" si="308"/>
        <v>0.56535907591862744</v>
      </c>
      <c r="BU162" s="147">
        <f t="shared" si="309"/>
        <v>0.56535907591862744</v>
      </c>
      <c r="BV162" s="147">
        <f t="shared" si="310"/>
        <v>0.18845302530620917</v>
      </c>
      <c r="BW162" s="147">
        <f t="shared" si="311"/>
        <v>19.725452274424896</v>
      </c>
      <c r="CA162" s="150">
        <f t="shared" si="312"/>
        <v>0.22064676450531093</v>
      </c>
      <c r="CB162" s="150">
        <f t="shared" si="375"/>
        <v>0.22064676450531093</v>
      </c>
      <c r="CC162" s="150">
        <f t="shared" si="376"/>
        <v>0</v>
      </c>
      <c r="CD162" s="150">
        <f t="shared" si="377"/>
        <v>5.0336510788308517E-2</v>
      </c>
      <c r="CE162" s="150">
        <f t="shared" si="313"/>
        <v>5.577515393968159E-2</v>
      </c>
      <c r="CI162" s="152">
        <f t="shared" si="314"/>
        <v>0.55962679593788767</v>
      </c>
      <c r="CJ162" s="152">
        <f t="shared" si="315"/>
        <v>0.55962679593788767</v>
      </c>
      <c r="CK162" s="152">
        <f t="shared" si="316"/>
        <v>0.55962679593788767</v>
      </c>
      <c r="CL162" s="152">
        <f t="shared" si="317"/>
        <v>0.55962679593788767</v>
      </c>
      <c r="CM162" s="152">
        <f t="shared" si="318"/>
        <v>0.55962679593788767</v>
      </c>
      <c r="CN162" s="152">
        <f t="shared" si="319"/>
        <v>0.55962679593788767</v>
      </c>
      <c r="CO162" s="152">
        <f t="shared" si="320"/>
        <v>0.55962679593788767</v>
      </c>
      <c r="CP162" s="152">
        <f t="shared" si="321"/>
        <v>0.55962679593788767</v>
      </c>
      <c r="CQ162" s="152">
        <f t="shared" si="322"/>
        <v>0.52161240178385426</v>
      </c>
      <c r="CR162" s="152">
        <f t="shared" si="323"/>
        <v>0.44768751199030349</v>
      </c>
      <c r="CS162" s="152">
        <f t="shared" si="324"/>
        <v>0.37376262219675277</v>
      </c>
      <c r="CT162" s="152">
        <f t="shared" si="325"/>
        <v>0.29983773240320205</v>
      </c>
      <c r="CU162" s="152">
        <f t="shared" si="326"/>
        <v>0.22591284260965144</v>
      </c>
      <c r="CV162" s="152">
        <f t="shared" si="327"/>
        <v>0.18272074532546931</v>
      </c>
      <c r="CW162" s="152">
        <f t="shared" si="328"/>
        <v>0.18272074532546931</v>
      </c>
      <c r="CX162" s="152">
        <f t="shared" si="329"/>
        <v>0.18272074532546931</v>
      </c>
      <c r="CY162" s="152">
        <f t="shared" si="330"/>
        <v>0.18272074532546931</v>
      </c>
      <c r="CZ162" s="152">
        <f t="shared" si="331"/>
        <v>0.18272074532546931</v>
      </c>
      <c r="DA162" s="152">
        <f t="shared" si="332"/>
        <v>0.18272074532546931</v>
      </c>
      <c r="DC162" s="154">
        <f t="shared" si="378"/>
        <v>0.21831705907708557</v>
      </c>
      <c r="DD162" s="154">
        <f t="shared" si="379"/>
        <v>0.21831705907708557</v>
      </c>
      <c r="DE162" s="154">
        <f t="shared" si="380"/>
        <v>0.21831705907708557</v>
      </c>
      <c r="DF162" s="154">
        <f t="shared" si="381"/>
        <v>0.21831705907708557</v>
      </c>
      <c r="DG162" s="154">
        <f t="shared" si="382"/>
        <v>0.21831705907708557</v>
      </c>
      <c r="DH162" s="154">
        <f t="shared" si="383"/>
        <v>0.21831705907708557</v>
      </c>
      <c r="DI162" s="154">
        <f t="shared" si="384"/>
        <v>0.21831705907708557</v>
      </c>
      <c r="DJ162" s="154">
        <f t="shared" si="385"/>
        <v>0.21831705907708557</v>
      </c>
      <c r="DK162" s="154">
        <f t="shared" si="386"/>
        <v>-2.2058246722733158E-10</v>
      </c>
      <c r="DL162" s="154">
        <f t="shared" si="387"/>
        <v>-2.5512364480401103E-10</v>
      </c>
      <c r="DM162" s="154">
        <f t="shared" si="388"/>
        <v>-3.024909315806868E-10</v>
      </c>
      <c r="DN162" s="154">
        <f t="shared" si="389"/>
        <v>-3.7145717087932229E-10</v>
      </c>
      <c r="DO162" s="154">
        <f t="shared" si="390"/>
        <v>-4.8115864992084471E-10</v>
      </c>
      <c r="DP162" s="154">
        <f t="shared" si="391"/>
        <v>-5.8149640422358679E-10</v>
      </c>
      <c r="DQ162" s="154">
        <f t="shared" si="392"/>
        <v>-5.8149640422358679E-10</v>
      </c>
      <c r="DR162" s="154">
        <f t="shared" si="393"/>
        <v>-5.8149640422358679E-10</v>
      </c>
      <c r="DS162" s="154">
        <f t="shared" si="394"/>
        <v>-5.8149640422358679E-10</v>
      </c>
      <c r="DT162" s="154">
        <f t="shared" si="395"/>
        <v>-5.8149640422358679E-10</v>
      </c>
      <c r="DU162" s="154">
        <f t="shared" si="396"/>
        <v>-5.8149640422358679E-10</v>
      </c>
      <c r="DW162" s="155">
        <f t="shared" si="333"/>
        <v>-5.9868438748208165E-2</v>
      </c>
      <c r="DX162" s="155">
        <f t="shared" si="334"/>
        <v>-6.6490637317044896E-2</v>
      </c>
      <c r="DY162" s="155">
        <f t="shared" si="335"/>
        <v>2.1645230469089539E-2</v>
      </c>
      <c r="DZ162" s="155">
        <f t="shared" si="336"/>
        <v>8.6814277667413411E-2</v>
      </c>
      <c r="EA162" s="156">
        <f t="shared" si="337"/>
        <v>-5.9868438748208165E-2</v>
      </c>
      <c r="EB162" s="156">
        <f t="shared" si="338"/>
        <v>-6.6490637317044896E-2</v>
      </c>
      <c r="EC162" s="156">
        <f t="shared" si="339"/>
        <v>8.4076157292815451E-2</v>
      </c>
      <c r="ED162" s="156">
        <f t="shared" si="340"/>
        <v>3.0601218666068079E-2</v>
      </c>
      <c r="EE162" s="156">
        <f t="shared" si="341"/>
        <v>-8.8601242648831652E-2</v>
      </c>
      <c r="EF162" s="156">
        <f t="shared" si="342"/>
        <v>1.2452092597535939E-2</v>
      </c>
      <c r="EG162" s="156">
        <f t="shared" si="343"/>
        <v>7.2384350549375753E-2</v>
      </c>
      <c r="EH162" s="156">
        <f t="shared" si="344"/>
        <v>-5.2590309036169784E-2</v>
      </c>
      <c r="EI162" s="156">
        <f t="shared" si="345"/>
        <v>-3.9221933507624429E-2</v>
      </c>
      <c r="EJ162" s="156">
        <f t="shared" si="346"/>
        <v>8.0416880944850402E-2</v>
      </c>
      <c r="EK162" s="156">
        <f t="shared" si="347"/>
        <v>-3.1225269937160938E-3</v>
      </c>
      <c r="EL162" s="156">
        <f t="shared" si="348"/>
        <v>-8.9417473874787309E-2</v>
      </c>
      <c r="EM162" s="156">
        <f t="shared" si="349"/>
        <v>4.4735988893101444E-2</v>
      </c>
      <c r="EN162" s="156">
        <f t="shared" si="350"/>
        <v>7.7485005689688496E-2</v>
      </c>
      <c r="EO162" s="156">
        <f t="shared" si="351"/>
        <v>-7.5876540420939387E-2</v>
      </c>
      <c r="EP162" s="156">
        <f t="shared" si="352"/>
        <v>-4.7412924637954018E-2</v>
      </c>
      <c r="EQ162" s="156">
        <f t="shared" si="353"/>
        <v>8.9254028545161429E-2</v>
      </c>
      <c r="ER162" s="156">
        <f t="shared" si="354"/>
        <v>6.2412496692781589E-3</v>
      </c>
      <c r="ES162" s="156">
        <f t="shared" si="355"/>
        <v>5.5084449844157835E-2</v>
      </c>
      <c r="ET162" s="156">
        <f t="shared" si="356"/>
        <v>-7.0504880641989703E-2</v>
      </c>
      <c r="EU162" s="156">
        <f t="shared" si="357"/>
        <v>-1.5536645894829868E-2</v>
      </c>
      <c r="EV162" s="156">
        <f t="shared" si="358"/>
        <v>8.8112697401188572E-2</v>
      </c>
      <c r="EW162" s="156">
        <f t="shared" si="359"/>
        <v>-2.7648361656274559E-2</v>
      </c>
      <c r="EX162" s="156">
        <f t="shared" si="360"/>
        <v>-8.5092907499383308E-2</v>
      </c>
      <c r="EY162" s="156">
        <f t="shared" si="361"/>
        <v>6.436075463663149E-2</v>
      </c>
      <c r="EZ162" s="156">
        <f t="shared" si="362"/>
        <v>6.2152458290706994E-2</v>
      </c>
    </row>
    <row r="163" spans="15:156" ht="20.100000000000001" customHeight="1" x14ac:dyDescent="0.2">
      <c r="O163" s="158">
        <v>153</v>
      </c>
      <c r="P163" s="158">
        <f t="shared" si="363"/>
        <v>-1.8064157758141308</v>
      </c>
      <c r="Q163" s="147">
        <f t="shared" si="364"/>
        <v>1.3351768777756621</v>
      </c>
      <c r="R163" s="147">
        <f t="shared" si="268"/>
        <v>316.28190768610943</v>
      </c>
      <c r="S163" s="147">
        <f t="shared" si="269"/>
        <v>275.0277458140082</v>
      </c>
      <c r="T163" s="147">
        <f t="shared" si="270"/>
        <v>343.78468226751028</v>
      </c>
      <c r="U163" s="147">
        <f t="shared" si="271"/>
        <v>1</v>
      </c>
      <c r="V163" s="147">
        <f t="shared" si="272"/>
        <v>1</v>
      </c>
      <c r="W163" s="147">
        <f t="shared" si="273"/>
        <v>4.5529003240650505E-2</v>
      </c>
      <c r="X163" s="147">
        <f t="shared" si="274"/>
        <v>5.2358353726748082E-2</v>
      </c>
      <c r="Y163" s="147">
        <f t="shared" si="275"/>
        <v>4.1886682981398464E-2</v>
      </c>
      <c r="Z163" s="147">
        <f t="shared" si="276"/>
        <v>15.506642270453641</v>
      </c>
      <c r="AA163" s="147">
        <f t="shared" si="277"/>
        <v>15.506642270453641</v>
      </c>
      <c r="AB163" s="147">
        <f t="shared" si="278"/>
        <v>15.349473719110089</v>
      </c>
      <c r="AC163" s="147">
        <f t="shared" si="279"/>
        <v>14.588754883090685</v>
      </c>
      <c r="AD163" s="147">
        <f t="shared" si="280"/>
        <v>215.91841022684326</v>
      </c>
      <c r="AE163" s="147">
        <f t="shared" si="281"/>
        <v>281.58233988192057</v>
      </c>
      <c r="AF163" s="147">
        <f t="shared" si="282"/>
        <v>3.5203468688084572</v>
      </c>
      <c r="AG163" s="147">
        <f t="shared" si="283"/>
        <v>4.0183658725229474</v>
      </c>
      <c r="AH163" s="147">
        <f t="shared" si="284"/>
        <v>3.0553727544067417</v>
      </c>
      <c r="AI163" s="147">
        <f t="shared" si="285"/>
        <v>19.026989139262099</v>
      </c>
      <c r="AJ163" s="147">
        <f t="shared" si="286"/>
        <v>19.8269891392621</v>
      </c>
      <c r="AK163" s="147">
        <f t="shared" si="287"/>
        <v>20.167839591633037</v>
      </c>
      <c r="AL163" s="147">
        <f t="shared" si="288"/>
        <v>18.444127637497427</v>
      </c>
      <c r="AM163" s="147">
        <f t="shared" si="365"/>
        <v>50.436301395846577</v>
      </c>
      <c r="AN163" s="147">
        <f t="shared" si="397"/>
        <v>49.583892982511948</v>
      </c>
      <c r="AO163" s="147">
        <f t="shared" si="398"/>
        <v>54.217798729985581</v>
      </c>
      <c r="AP163" s="147">
        <f t="shared" si="289"/>
        <v>8.7080478490119919</v>
      </c>
      <c r="AQ163" s="147">
        <f t="shared" si="290"/>
        <v>0.44322547046919869</v>
      </c>
      <c r="AR163" s="147">
        <f t="shared" si="291"/>
        <v>0.43993740457473735</v>
      </c>
      <c r="AS163" s="147">
        <f t="shared" si="292"/>
        <v>0.41813413780130848</v>
      </c>
      <c r="AT163" s="147">
        <f t="shared" si="293"/>
        <v>6.4514973314652072E-2</v>
      </c>
      <c r="AU163" s="147">
        <f t="shared" si="294"/>
        <v>0.17284835693638598</v>
      </c>
      <c r="AV163" s="147">
        <f t="shared" si="295"/>
        <v>0.16741524515488287</v>
      </c>
      <c r="AW163" s="147">
        <f t="shared" si="296"/>
        <v>0.16536581599218486</v>
      </c>
      <c r="AX163" s="147">
        <f t="shared" si="366"/>
        <v>3.9348067076221453E-2</v>
      </c>
      <c r="AY163" s="147">
        <f t="shared" si="367"/>
        <v>4.3827933194263868E-2</v>
      </c>
      <c r="AZ163" s="147">
        <f t="shared" si="368"/>
        <v>3.4633127612068937E-2</v>
      </c>
      <c r="BA163" s="147">
        <f t="shared" si="369"/>
        <v>0.11337709109386376</v>
      </c>
      <c r="BB163" s="147">
        <f t="shared" si="370"/>
        <v>0.221588550479629</v>
      </c>
      <c r="BC163" s="147">
        <f t="shared" si="297"/>
        <v>5.2480823457819251E-3</v>
      </c>
      <c r="BD163" s="147">
        <f t="shared" si="298"/>
        <v>4.563549865897327E-3</v>
      </c>
      <c r="BE163" s="147">
        <f t="shared" si="299"/>
        <v>5.7044373323716594E-3</v>
      </c>
      <c r="BF163" s="147">
        <f t="shared" si="300"/>
        <v>0</v>
      </c>
      <c r="BG163" s="147">
        <f t="shared" si="301"/>
        <v>0</v>
      </c>
      <c r="BH163" s="147">
        <f t="shared" si="302"/>
        <v>0</v>
      </c>
      <c r="BI163" s="147">
        <f t="shared" si="371"/>
        <v>4.4596149422003378E-2</v>
      </c>
      <c r="BJ163" s="147">
        <f t="shared" si="372"/>
        <v>4.8391483060161194E-2</v>
      </c>
      <c r="BK163" s="147">
        <f t="shared" si="373"/>
        <v>4.0337564944440595E-2</v>
      </c>
      <c r="BL163" s="147">
        <f t="shared" si="303"/>
        <v>14.104955214646015</v>
      </c>
      <c r="BM163" s="147">
        <f t="shared" si="304"/>
        <v>13.309000502632896</v>
      </c>
      <c r="BN163" s="147">
        <f t="shared" si="305"/>
        <v>13.867436947869571</v>
      </c>
      <c r="BO163" s="150">
        <f t="shared" si="374"/>
        <v>1.9888165432696524E-3</v>
      </c>
      <c r="BP163" s="150">
        <f t="shared" si="374"/>
        <v>2.3417356327618678E-3</v>
      </c>
      <c r="BQ163" s="150">
        <f t="shared" si="374"/>
        <v>1.6271191456469628E-3</v>
      </c>
      <c r="BR163" s="147" t="e">
        <f t="shared" si="306"/>
        <v>#NUM!</v>
      </c>
      <c r="BS163" s="147">
        <f t="shared" si="307"/>
        <v>257.63303195273579</v>
      </c>
      <c r="BT163" s="147">
        <f t="shared" si="308"/>
        <v>0.56656763990603121</v>
      </c>
      <c r="BU163" s="147">
        <f t="shared" si="309"/>
        <v>0.56656763990603121</v>
      </c>
      <c r="BV163" s="147">
        <f t="shared" si="310"/>
        <v>0.18885587996867703</v>
      </c>
      <c r="BW163" s="147">
        <f t="shared" si="311"/>
        <v>19.76761923038184</v>
      </c>
      <c r="CA163" s="150">
        <f t="shared" si="312"/>
        <v>0.22122284553415014</v>
      </c>
      <c r="CB163" s="150">
        <f t="shared" si="375"/>
        <v>0.22122284553415014</v>
      </c>
      <c r="CC163" s="150">
        <f t="shared" si="376"/>
        <v>0</v>
      </c>
      <c r="CD163" s="150">
        <f t="shared" si="377"/>
        <v>5.0360278303720925E-2</v>
      </c>
      <c r="CE163" s="150">
        <f t="shared" si="313"/>
        <v>5.560836064950285E-2</v>
      </c>
      <c r="CI163" s="152">
        <f t="shared" si="314"/>
        <v>0.56083535992529132</v>
      </c>
      <c r="CJ163" s="152">
        <f t="shared" si="315"/>
        <v>0.56083535992529132</v>
      </c>
      <c r="CK163" s="152">
        <f t="shared" si="316"/>
        <v>0.56083535992529132</v>
      </c>
      <c r="CL163" s="152">
        <f t="shared" si="317"/>
        <v>0.56083535992529132</v>
      </c>
      <c r="CM163" s="152">
        <f t="shared" si="318"/>
        <v>0.56083535992529132</v>
      </c>
      <c r="CN163" s="152">
        <f t="shared" si="319"/>
        <v>0.56083535992529132</v>
      </c>
      <c r="CO163" s="152">
        <f t="shared" si="320"/>
        <v>0.56083535992529132</v>
      </c>
      <c r="CP163" s="152">
        <f t="shared" si="321"/>
        <v>0.56083535992529132</v>
      </c>
      <c r="CQ163" s="152">
        <f t="shared" si="322"/>
        <v>0.52273970267717407</v>
      </c>
      <c r="CR163" s="152">
        <f t="shared" si="323"/>
        <v>0.44865678418401839</v>
      </c>
      <c r="CS163" s="152">
        <f t="shared" si="324"/>
        <v>0.37457386569086271</v>
      </c>
      <c r="CT163" s="152">
        <f t="shared" si="325"/>
        <v>0.30049094719770703</v>
      </c>
      <c r="CU163" s="152">
        <f t="shared" si="326"/>
        <v>0.22640802870455151</v>
      </c>
      <c r="CV163" s="152">
        <f t="shared" si="327"/>
        <v>0.18312359998793715</v>
      </c>
      <c r="CW163" s="152">
        <f t="shared" si="328"/>
        <v>0.18312359998793715</v>
      </c>
      <c r="CX163" s="152">
        <f t="shared" si="329"/>
        <v>0.18312359998793715</v>
      </c>
      <c r="CY163" s="152">
        <f t="shared" si="330"/>
        <v>0.18312359998793715</v>
      </c>
      <c r="CZ163" s="152">
        <f t="shared" si="331"/>
        <v>0.18312359998793715</v>
      </c>
      <c r="DA163" s="152">
        <f t="shared" si="332"/>
        <v>0.18312359998793715</v>
      </c>
      <c r="DC163" s="154">
        <f t="shared" si="378"/>
        <v>0.21889220238214382</v>
      </c>
      <c r="DD163" s="154">
        <f t="shared" si="379"/>
        <v>0.21889220238214382</v>
      </c>
      <c r="DE163" s="154">
        <f t="shared" si="380"/>
        <v>0.21889220238214382</v>
      </c>
      <c r="DF163" s="154">
        <f t="shared" si="381"/>
        <v>0.21889220238214382</v>
      </c>
      <c r="DG163" s="154">
        <f t="shared" si="382"/>
        <v>0.21889220238214382</v>
      </c>
      <c r="DH163" s="154">
        <f t="shared" si="383"/>
        <v>0.21889220238214382</v>
      </c>
      <c r="DI163" s="154">
        <f t="shared" si="384"/>
        <v>0.21889220238214382</v>
      </c>
      <c r="DJ163" s="154">
        <f t="shared" si="385"/>
        <v>0.21889220238214382</v>
      </c>
      <c r="DK163" s="154">
        <f t="shared" si="386"/>
        <v>-2.2021210551543552E-10</v>
      </c>
      <c r="DL163" s="154">
        <f t="shared" si="387"/>
        <v>-2.5469765760504198E-10</v>
      </c>
      <c r="DM163" s="154">
        <f t="shared" si="388"/>
        <v>-3.0198970699929909E-10</v>
      </c>
      <c r="DN163" s="154">
        <f t="shared" si="389"/>
        <v>-3.7084855928960784E-10</v>
      </c>
      <c r="DO163" s="154">
        <f t="shared" si="390"/>
        <v>-4.8038449436809762E-10</v>
      </c>
      <c r="DP163" s="154">
        <f t="shared" si="391"/>
        <v>-5.8057650372215807E-10</v>
      </c>
      <c r="DQ163" s="154">
        <f t="shared" si="392"/>
        <v>-5.8057650372215807E-10</v>
      </c>
      <c r="DR163" s="154">
        <f t="shared" si="393"/>
        <v>-5.8057650372215807E-10</v>
      </c>
      <c r="DS163" s="154">
        <f t="shared" si="394"/>
        <v>-5.8057650372215807E-10</v>
      </c>
      <c r="DT163" s="154">
        <f t="shared" si="395"/>
        <v>-5.8057650372215807E-10</v>
      </c>
      <c r="DU163" s="154">
        <f t="shared" si="396"/>
        <v>-5.8057650372215807E-10</v>
      </c>
      <c r="DW163" s="155">
        <f t="shared" si="333"/>
        <v>-5.7925764410322683E-2</v>
      </c>
      <c r="DX163" s="155">
        <f t="shared" si="334"/>
        <v>-6.7822356126563482E-2</v>
      </c>
      <c r="DY163" s="155">
        <f t="shared" si="335"/>
        <v>2.08215286567838E-2</v>
      </c>
      <c r="DZ163" s="155">
        <f t="shared" si="336"/>
        <v>8.6727908527032632E-2</v>
      </c>
      <c r="EA163" s="156">
        <f t="shared" si="337"/>
        <v>-5.7925764410322683E-2</v>
      </c>
      <c r="EB163" s="156">
        <f t="shared" si="338"/>
        <v>-6.7822356126563482E-2</v>
      </c>
      <c r="EC163" s="156">
        <f t="shared" si="339"/>
        <v>8.2402939359607935E-2</v>
      </c>
      <c r="ED163" s="156">
        <f t="shared" si="340"/>
        <v>3.4132415062157376E-2</v>
      </c>
      <c r="EE163" s="156">
        <f t="shared" si="341"/>
        <v>-8.8917348753095565E-2</v>
      </c>
      <c r="EF163" s="156">
        <f t="shared" si="342"/>
        <v>6.9979471131884352E-3</v>
      </c>
      <c r="EG163" s="156">
        <f t="shared" si="343"/>
        <v>7.6048936345473245E-2</v>
      </c>
      <c r="EH163" s="156">
        <f t="shared" si="344"/>
        <v>-4.6602848129709475E-2</v>
      </c>
      <c r="EI163" s="156">
        <f t="shared" si="345"/>
        <v>-4.6602848129709558E-2</v>
      </c>
      <c r="EJ163" s="156">
        <f t="shared" si="346"/>
        <v>7.6048936345473203E-2</v>
      </c>
      <c r="EK163" s="156">
        <f t="shared" si="347"/>
        <v>6.9979471131885306E-3</v>
      </c>
      <c r="EL163" s="156">
        <f t="shared" si="348"/>
        <v>-8.8917348753095565E-2</v>
      </c>
      <c r="EM163" s="156">
        <f t="shared" si="349"/>
        <v>3.4132415062157209E-2</v>
      </c>
      <c r="EN163" s="156">
        <f t="shared" si="350"/>
        <v>8.2402939359607991E-2</v>
      </c>
      <c r="EO163" s="156">
        <f t="shared" si="351"/>
        <v>-6.7822356126563343E-2</v>
      </c>
      <c r="EP163" s="156">
        <f t="shared" si="352"/>
        <v>-5.792576441032285E-2</v>
      </c>
      <c r="EQ163" s="156">
        <f t="shared" si="353"/>
        <v>8.6727908527032604E-2</v>
      </c>
      <c r="ER163" s="156">
        <f t="shared" si="354"/>
        <v>2.0821528656783939E-2</v>
      </c>
      <c r="ES163" s="156">
        <f t="shared" si="355"/>
        <v>6.7822356126563565E-2</v>
      </c>
      <c r="ET163" s="156">
        <f t="shared" si="356"/>
        <v>-5.7925764410322579E-2</v>
      </c>
      <c r="EU163" s="156">
        <f t="shared" si="357"/>
        <v>-3.4132415062157542E-2</v>
      </c>
      <c r="EV163" s="156">
        <f t="shared" si="358"/>
        <v>8.2402939359607852E-2</v>
      </c>
      <c r="EW163" s="156">
        <f t="shared" si="359"/>
        <v>-6.9979471131881819E-3</v>
      </c>
      <c r="EX163" s="156">
        <f t="shared" si="360"/>
        <v>-8.8917348753095593E-2</v>
      </c>
      <c r="EY163" s="156">
        <f t="shared" si="361"/>
        <v>4.660284812970919E-2</v>
      </c>
      <c r="EZ163" s="156">
        <f t="shared" si="362"/>
        <v>7.6048936345473439E-2</v>
      </c>
    </row>
    <row r="164" spans="15:156" ht="20.100000000000001" customHeight="1" x14ac:dyDescent="0.2">
      <c r="O164" s="158">
        <v>154</v>
      </c>
      <c r="P164" s="158">
        <f t="shared" si="363"/>
        <v>-1.7976891295541593</v>
      </c>
      <c r="Q164" s="147">
        <f t="shared" si="364"/>
        <v>1.3439035240356338</v>
      </c>
      <c r="R164" s="147">
        <f t="shared" si="268"/>
        <v>316.93249288961511</v>
      </c>
      <c r="S164" s="147">
        <f t="shared" si="269"/>
        <v>275.59347207792621</v>
      </c>
      <c r="T164" s="147">
        <f t="shared" si="270"/>
        <v>344.49184009740776</v>
      </c>
      <c r="U164" s="147">
        <f t="shared" si="271"/>
        <v>1</v>
      </c>
      <c r="V164" s="147">
        <f t="shared" si="272"/>
        <v>1</v>
      </c>
      <c r="W164" s="147">
        <f t="shared" si="273"/>
        <v>4.5435543287811131E-2</v>
      </c>
      <c r="X164" s="147">
        <f t="shared" si="274"/>
        <v>5.2250874780982795E-2</v>
      </c>
      <c r="Y164" s="147">
        <f t="shared" si="275"/>
        <v>4.1800699824786236E-2</v>
      </c>
      <c r="Z164" s="147">
        <f t="shared" si="276"/>
        <v>15.547556313555987</v>
      </c>
      <c r="AA164" s="147">
        <f t="shared" si="277"/>
        <v>15.547556313555987</v>
      </c>
      <c r="AB164" s="147">
        <f t="shared" si="278"/>
        <v>15.391606323775951</v>
      </c>
      <c r="AC164" s="147">
        <f t="shared" si="279"/>
        <v>14.628799398837904</v>
      </c>
      <c r="AD164" s="147">
        <f t="shared" si="280"/>
        <v>216.60333328971478</v>
      </c>
      <c r="AE164" s="147">
        <f t="shared" si="281"/>
        <v>282.45565636492898</v>
      </c>
      <c r="AF164" s="147">
        <f t="shared" si="282"/>
        <v>3.5227635806389914</v>
      </c>
      <c r="AG164" s="147">
        <f t="shared" si="283"/>
        <v>4.0211244735090004</v>
      </c>
      <c r="AH164" s="147">
        <f t="shared" si="284"/>
        <v>3.0574702623391827</v>
      </c>
      <c r="AI164" s="147">
        <f t="shared" si="285"/>
        <v>19.070319894194977</v>
      </c>
      <c r="AJ164" s="147">
        <f t="shared" si="286"/>
        <v>19.870319894194978</v>
      </c>
      <c r="AK164" s="147">
        <f t="shared" si="287"/>
        <v>20.212730797284951</v>
      </c>
      <c r="AL164" s="147">
        <f t="shared" si="288"/>
        <v>18.486269661177086</v>
      </c>
      <c r="AM164" s="147">
        <f t="shared" si="365"/>
        <v>50.326316099830152</v>
      </c>
      <c r="AN164" s="147">
        <f t="shared" si="397"/>
        <v>49.473770270285485</v>
      </c>
      <c r="AO164" s="147">
        <f t="shared" si="398"/>
        <v>54.094201714480803</v>
      </c>
      <c r="AP164" s="147">
        <f t="shared" si="289"/>
        <v>8.7358977891052945</v>
      </c>
      <c r="AQ164" s="147">
        <f t="shared" si="290"/>
        <v>0.44444207527708002</v>
      </c>
      <c r="AR164" s="147">
        <f t="shared" si="291"/>
        <v>0.44114498400605001</v>
      </c>
      <c r="AS164" s="147">
        <f t="shared" si="292"/>
        <v>0.41928186968108949</v>
      </c>
      <c r="AT164" s="147">
        <f t="shared" si="293"/>
        <v>6.4869632304566049E-2</v>
      </c>
      <c r="AU164" s="147">
        <f t="shared" si="294"/>
        <v>0.17341955986059801</v>
      </c>
      <c r="AV164" s="147">
        <f t="shared" si="295"/>
        <v>0.16796171638084614</v>
      </c>
      <c r="AW164" s="147">
        <f t="shared" si="296"/>
        <v>0.16589583688313703</v>
      </c>
      <c r="AX164" s="147">
        <f t="shared" si="366"/>
        <v>3.9397059655469163E-2</v>
      </c>
      <c r="AY164" s="147">
        <f t="shared" si="367"/>
        <v>4.3880733121690343E-2</v>
      </c>
      <c r="AZ164" s="147">
        <f t="shared" si="368"/>
        <v>3.4672810458350682E-2</v>
      </c>
      <c r="BA164" s="147">
        <f t="shared" si="369"/>
        <v>0.11360095454746212</v>
      </c>
      <c r="BB164" s="147">
        <f t="shared" si="370"/>
        <v>0.222254311997649</v>
      </c>
      <c r="BC164" s="147">
        <f t="shared" si="297"/>
        <v>5.0571218784013702E-3</v>
      </c>
      <c r="BD164" s="147">
        <f t="shared" si="298"/>
        <v>4.3974972855664084E-3</v>
      </c>
      <c r="BE164" s="147">
        <f t="shared" si="299"/>
        <v>5.4968716069580112E-3</v>
      </c>
      <c r="BF164" s="147">
        <f t="shared" si="300"/>
        <v>0</v>
      </c>
      <c r="BG164" s="147">
        <f t="shared" si="301"/>
        <v>0</v>
      </c>
      <c r="BH164" s="147">
        <f t="shared" si="302"/>
        <v>0</v>
      </c>
      <c r="BI164" s="147">
        <f t="shared" si="371"/>
        <v>4.4454181533870533E-2</v>
      </c>
      <c r="BJ164" s="147">
        <f t="shared" si="372"/>
        <v>4.8278230407256754E-2</v>
      </c>
      <c r="BK164" s="147">
        <f t="shared" si="373"/>
        <v>4.0169682065308694E-2</v>
      </c>
      <c r="BL164" s="147">
        <f t="shared" si="303"/>
        <v>14.088974572897081</v>
      </c>
      <c r="BM164" s="147">
        <f t="shared" si="304"/>
        <v>13.305165143714003</v>
      </c>
      <c r="BN164" s="147">
        <f t="shared" si="305"/>
        <v>13.838127690806031</v>
      </c>
      <c r="BO164" s="150">
        <f t="shared" si="374"/>
        <v>1.9761742558463157E-3</v>
      </c>
      <c r="BP164" s="150">
        <f t="shared" si="374"/>
        <v>2.3307875312561705E-3</v>
      </c>
      <c r="BQ164" s="150">
        <f t="shared" si="374"/>
        <v>1.613603357227983E-3</v>
      </c>
      <c r="BR164" s="147" t="e">
        <f t="shared" si="306"/>
        <v>#NUM!</v>
      </c>
      <c r="BS164" s="147">
        <f t="shared" si="307"/>
        <v>258.26128411887169</v>
      </c>
      <c r="BT164" s="147">
        <f t="shared" si="308"/>
        <v>0.5677330575741002</v>
      </c>
      <c r="BU164" s="147">
        <f t="shared" si="309"/>
        <v>0.5677330575741002</v>
      </c>
      <c r="BV164" s="147">
        <f t="shared" si="310"/>
        <v>0.18924435252470007</v>
      </c>
      <c r="BW164" s="147">
        <f t="shared" si="311"/>
        <v>19.808280805600944</v>
      </c>
      <c r="CA164" s="150">
        <f t="shared" si="312"/>
        <v>0.22177844978857572</v>
      </c>
      <c r="CB164" s="150">
        <f t="shared" si="375"/>
        <v>0.22177844978857572</v>
      </c>
      <c r="CC164" s="150">
        <f t="shared" si="376"/>
        <v>0</v>
      </c>
      <c r="CD164" s="150">
        <f t="shared" si="377"/>
        <v>5.0383121825756057E-2</v>
      </c>
      <c r="CE164" s="150">
        <f t="shared" si="313"/>
        <v>5.5440243704157427E-2</v>
      </c>
      <c r="CI164" s="152">
        <f t="shared" si="314"/>
        <v>0.5620007775933602</v>
      </c>
      <c r="CJ164" s="152">
        <f t="shared" si="315"/>
        <v>0.5620007775933602</v>
      </c>
      <c r="CK164" s="152">
        <f t="shared" si="316"/>
        <v>0.5620007775933602</v>
      </c>
      <c r="CL164" s="152">
        <f t="shared" si="317"/>
        <v>0.5620007775933602</v>
      </c>
      <c r="CM164" s="152">
        <f t="shared" si="318"/>
        <v>0.5620007775933602</v>
      </c>
      <c r="CN164" s="152">
        <f t="shared" si="319"/>
        <v>0.5620007775933602</v>
      </c>
      <c r="CO164" s="152">
        <f t="shared" si="320"/>
        <v>0.5620007775933602</v>
      </c>
      <c r="CP164" s="152">
        <f t="shared" si="321"/>
        <v>0.5620007775933602</v>
      </c>
      <c r="CQ164" s="152">
        <f t="shared" si="322"/>
        <v>0.52382675838295201</v>
      </c>
      <c r="CR164" s="152">
        <f t="shared" si="323"/>
        <v>0.44959145289125835</v>
      </c>
      <c r="CS164" s="152">
        <f t="shared" si="324"/>
        <v>0.37535614739956469</v>
      </c>
      <c r="CT164" s="152">
        <f t="shared" si="325"/>
        <v>0.30112084190787103</v>
      </c>
      <c r="CU164" s="152">
        <f t="shared" si="326"/>
        <v>0.22688553641617745</v>
      </c>
      <c r="CV164" s="152">
        <f t="shared" si="327"/>
        <v>0.18351207254396021</v>
      </c>
      <c r="CW164" s="152">
        <f t="shared" si="328"/>
        <v>0.18351207254396021</v>
      </c>
      <c r="CX164" s="152">
        <f t="shared" si="329"/>
        <v>0.18351207254396021</v>
      </c>
      <c r="CY164" s="152">
        <f t="shared" si="330"/>
        <v>0.18351207254396021</v>
      </c>
      <c r="CZ164" s="152">
        <f t="shared" si="331"/>
        <v>0.18351207254396021</v>
      </c>
      <c r="DA164" s="152">
        <f t="shared" si="332"/>
        <v>0.18351207254396021</v>
      </c>
      <c r="DC164" s="154">
        <f t="shared" si="378"/>
        <v>0.21944690548539564</v>
      </c>
      <c r="DD164" s="154">
        <f t="shared" si="379"/>
        <v>0.21944690548539564</v>
      </c>
      <c r="DE164" s="154">
        <f t="shared" si="380"/>
        <v>0.21944690548539564</v>
      </c>
      <c r="DF164" s="154">
        <f t="shared" si="381"/>
        <v>0.21944690548539564</v>
      </c>
      <c r="DG164" s="154">
        <f t="shared" si="382"/>
        <v>0.21944690548539564</v>
      </c>
      <c r="DH164" s="154">
        <f t="shared" si="383"/>
        <v>0.21944690548539564</v>
      </c>
      <c r="DI164" s="154">
        <f t="shared" si="384"/>
        <v>0.21944690548539564</v>
      </c>
      <c r="DJ164" s="154">
        <f t="shared" si="385"/>
        <v>0.21944690548539564</v>
      </c>
      <c r="DK164" s="154">
        <f t="shared" si="386"/>
        <v>-2.1985614201280009E-10</v>
      </c>
      <c r="DL164" s="154">
        <f t="shared" si="387"/>
        <v>-2.542882236493794E-10</v>
      </c>
      <c r="DM164" s="154">
        <f t="shared" si="388"/>
        <v>-3.0150794722867699E-10</v>
      </c>
      <c r="DN164" s="154">
        <f t="shared" si="389"/>
        <v>-3.7026356153158209E-10</v>
      </c>
      <c r="DO164" s="154">
        <f t="shared" si="390"/>
        <v>-4.7964033257002393E-10</v>
      </c>
      <c r="DP164" s="154">
        <f t="shared" si="391"/>
        <v>-5.7969219684484039E-10</v>
      </c>
      <c r="DQ164" s="154">
        <f t="shared" si="392"/>
        <v>-5.7969219684484039E-10</v>
      </c>
      <c r="DR164" s="154">
        <f t="shared" si="393"/>
        <v>-5.7969219684484039E-10</v>
      </c>
      <c r="DS164" s="154">
        <f t="shared" si="394"/>
        <v>-5.7969219684484039E-10</v>
      </c>
      <c r="DT164" s="154">
        <f t="shared" si="395"/>
        <v>-5.7969219684484039E-10</v>
      </c>
      <c r="DU164" s="154">
        <f t="shared" si="396"/>
        <v>-5.7969219684484039E-10</v>
      </c>
      <c r="DW164" s="155">
        <f t="shared" si="333"/>
        <v>-5.5951845813391694E-2</v>
      </c>
      <c r="DX164" s="155">
        <f t="shared" si="334"/>
        <v>-6.9094775297845107E-2</v>
      </c>
      <c r="DY164" s="155">
        <f t="shared" si="335"/>
        <v>2.0000030012075488E-2</v>
      </c>
      <c r="DZ164" s="155">
        <f t="shared" si="336"/>
        <v>8.662964748226408E-2</v>
      </c>
      <c r="EA164" s="156">
        <f t="shared" si="337"/>
        <v>-5.5951845813391694E-2</v>
      </c>
      <c r="EB164" s="156">
        <f t="shared" si="338"/>
        <v>-6.9094775297845107E-2</v>
      </c>
      <c r="EC164" s="156">
        <f t="shared" si="339"/>
        <v>8.0578341780975393E-2</v>
      </c>
      <c r="ED164" s="156">
        <f t="shared" si="340"/>
        <v>3.7574297853899805E-2</v>
      </c>
      <c r="EE164" s="156">
        <f t="shared" si="341"/>
        <v>-8.8894821893408527E-2</v>
      </c>
      <c r="EF164" s="156">
        <f t="shared" si="342"/>
        <v>1.5516648879316819E-3</v>
      </c>
      <c r="EG164" s="156">
        <f t="shared" si="343"/>
        <v>7.9217931548265452E-2</v>
      </c>
      <c r="EH164" s="156">
        <f t="shared" si="344"/>
        <v>-4.0363552180148754E-2</v>
      </c>
      <c r="EI164" s="156">
        <f t="shared" si="345"/>
        <v>-5.350638857802336E-2</v>
      </c>
      <c r="EJ164" s="156">
        <f t="shared" si="346"/>
        <v>7.1005375886075237E-2</v>
      </c>
      <c r="EK164" s="156">
        <f t="shared" si="347"/>
        <v>1.6964515437528825E-2</v>
      </c>
      <c r="EL164" s="156">
        <f t="shared" si="348"/>
        <v>-8.7274866023128964E-2</v>
      </c>
      <c r="EM164" s="156">
        <f t="shared" si="349"/>
        <v>2.3011177630820931E-2</v>
      </c>
      <c r="EN164" s="156">
        <f t="shared" si="350"/>
        <v>8.5878884060216293E-2</v>
      </c>
      <c r="EO164" s="156">
        <f t="shared" si="351"/>
        <v>-5.8329134343357424E-2</v>
      </c>
      <c r="EP164" s="156">
        <f t="shared" si="352"/>
        <v>-6.7099993369148875E-2</v>
      </c>
      <c r="EQ164" s="156">
        <f t="shared" si="353"/>
        <v>8.1840579716367226E-2</v>
      </c>
      <c r="ER164" s="156">
        <f t="shared" si="354"/>
        <v>3.4739265033592828E-2</v>
      </c>
      <c r="ES164" s="156">
        <f t="shared" si="355"/>
        <v>7.7761006468550914E-2</v>
      </c>
      <c r="ET164" s="156">
        <f t="shared" si="356"/>
        <v>-4.3103629735594749E-2</v>
      </c>
      <c r="EU164" s="156">
        <f t="shared" si="357"/>
        <v>-5.0995742050200236E-2</v>
      </c>
      <c r="EV164" s="156">
        <f t="shared" si="358"/>
        <v>7.2829467361327754E-2</v>
      </c>
      <c r="EW164" s="156">
        <f t="shared" si="359"/>
        <v>1.3908332214105104E-2</v>
      </c>
      <c r="EX164" s="156">
        <f t="shared" si="360"/>
        <v>-8.7813753583407136E-2</v>
      </c>
      <c r="EY164" s="156">
        <f t="shared" si="361"/>
        <v>2.599428967422308E-2</v>
      </c>
      <c r="EZ164" s="156">
        <f t="shared" si="362"/>
        <v>8.5023490446569205E-2</v>
      </c>
    </row>
    <row r="165" spans="15:156" ht="20.100000000000001" customHeight="1" x14ac:dyDescent="0.2">
      <c r="O165" s="158">
        <v>155</v>
      </c>
      <c r="P165" s="158">
        <f t="shared" si="363"/>
        <v>-1.7889624832941877</v>
      </c>
      <c r="Q165" s="147">
        <f t="shared" si="364"/>
        <v>1.3526301702956054</v>
      </c>
      <c r="R165" s="147">
        <f t="shared" si="268"/>
        <v>317.55894245673318</v>
      </c>
      <c r="S165" s="147">
        <f t="shared" si="269"/>
        <v>276.13821083194193</v>
      </c>
      <c r="T165" s="147">
        <f t="shared" si="270"/>
        <v>345.17276353992742</v>
      </c>
      <c r="U165" s="147">
        <f t="shared" si="271"/>
        <v>1</v>
      </c>
      <c r="V165" s="147">
        <f t="shared" si="272"/>
        <v>1</v>
      </c>
      <c r="W165" s="147">
        <f t="shared" si="273"/>
        <v>4.5345912442575832E-2</v>
      </c>
      <c r="X165" s="147">
        <f t="shared" si="274"/>
        <v>5.2147799308962205E-2</v>
      </c>
      <c r="Y165" s="147">
        <f t="shared" si="275"/>
        <v>4.1718239447169764E-2</v>
      </c>
      <c r="Z165" s="147">
        <f t="shared" si="276"/>
        <v>15.586929097839219</v>
      </c>
      <c r="AA165" s="147">
        <f t="shared" si="277"/>
        <v>15.586929097839219</v>
      </c>
      <c r="AB165" s="147">
        <f t="shared" si="278"/>
        <v>15.432216846257992</v>
      </c>
      <c r="AC165" s="147">
        <f t="shared" si="279"/>
        <v>14.66739726668709</v>
      </c>
      <c r="AD165" s="147">
        <f t="shared" si="280"/>
        <v>217.26361681541331</v>
      </c>
      <c r="AE165" s="147">
        <f t="shared" si="281"/>
        <v>283.29752326099003</v>
      </c>
      <c r="AF165" s="147">
        <f t="shared" si="282"/>
        <v>3.5250906364526342</v>
      </c>
      <c r="AG165" s="147">
        <f t="shared" si="283"/>
        <v>4.0237807349552366</v>
      </c>
      <c r="AH165" s="147">
        <f t="shared" si="284"/>
        <v>3.0594899561920763</v>
      </c>
      <c r="AI165" s="147">
        <f t="shared" si="285"/>
        <v>19.112019734291852</v>
      </c>
      <c r="AJ165" s="147">
        <f t="shared" si="286"/>
        <v>19.912019734291853</v>
      </c>
      <c r="AK165" s="147">
        <f t="shared" si="287"/>
        <v>20.255997581213229</v>
      </c>
      <c r="AL165" s="147">
        <f t="shared" si="288"/>
        <v>18.526887222879168</v>
      </c>
      <c r="AM165" s="147">
        <f t="shared" si="365"/>
        <v>50.220922505306255</v>
      </c>
      <c r="AN165" s="147">
        <f t="shared" si="397"/>
        <v>49.368094362702088</v>
      </c>
      <c r="AO165" s="147">
        <f t="shared" si="398"/>
        <v>53.975607881127651</v>
      </c>
      <c r="AP165" s="147">
        <f t="shared" si="289"/>
        <v>8.7627390902205864</v>
      </c>
      <c r="AQ165" s="147">
        <f t="shared" si="290"/>
        <v>0.4456147290281135</v>
      </c>
      <c r="AR165" s="147">
        <f t="shared" si="291"/>
        <v>0.442308938431206</v>
      </c>
      <c r="AS165" s="147">
        <f t="shared" si="292"/>
        <v>0.42038813860694518</v>
      </c>
      <c r="AT165" s="147">
        <f t="shared" si="293"/>
        <v>6.5212399005380145E-2</v>
      </c>
      <c r="AU165" s="147">
        <f t="shared" si="294"/>
        <v>0.17397080194745349</v>
      </c>
      <c r="AV165" s="147">
        <f t="shared" si="295"/>
        <v>0.16848855290697279</v>
      </c>
      <c r="AW165" s="147">
        <f t="shared" si="296"/>
        <v>0.16640679436369205</v>
      </c>
      <c r="AX165" s="147">
        <f t="shared" si="366"/>
        <v>3.9444323823593419E-2</v>
      </c>
      <c r="AY165" s="147">
        <f t="shared" si="367"/>
        <v>4.3931536282583582E-2</v>
      </c>
      <c r="AZ165" s="147">
        <f t="shared" si="368"/>
        <v>3.4710992523933372E-2</v>
      </c>
      <c r="BA165" s="147">
        <f t="shared" si="369"/>
        <v>0.11381655174534606</v>
      </c>
      <c r="BB165" s="147">
        <f t="shared" si="370"/>
        <v>0.22289607905929271</v>
      </c>
      <c r="BC165" s="147">
        <f t="shared" si="297"/>
        <v>4.8657762916103362E-3</v>
      </c>
      <c r="BD165" s="147">
        <f t="shared" si="298"/>
        <v>4.2311098187915964E-3</v>
      </c>
      <c r="BE165" s="147">
        <f t="shared" si="299"/>
        <v>5.2888872734894957E-3</v>
      </c>
      <c r="BF165" s="147">
        <f t="shared" si="300"/>
        <v>0</v>
      </c>
      <c r="BG165" s="147">
        <f t="shared" si="301"/>
        <v>0</v>
      </c>
      <c r="BH165" s="147">
        <f t="shared" si="302"/>
        <v>0</v>
      </c>
      <c r="BI165" s="147">
        <f t="shared" si="371"/>
        <v>4.4310100115203754E-2</v>
      </c>
      <c r="BJ165" s="147">
        <f t="shared" si="372"/>
        <v>4.8162646101375176E-2</v>
      </c>
      <c r="BK165" s="147">
        <f t="shared" si="373"/>
        <v>3.9999879797422866E-2</v>
      </c>
      <c r="BL165" s="147">
        <f t="shared" si="303"/>
        <v>14.071068532736076</v>
      </c>
      <c r="BM165" s="147">
        <f t="shared" si="304"/>
        <v>13.299546923365744</v>
      </c>
      <c r="BN165" s="147">
        <f t="shared" si="305"/>
        <v>13.806869050941362</v>
      </c>
      <c r="BO165" s="150">
        <f t="shared" si="374"/>
        <v>1.96338497221938E-3</v>
      </c>
      <c r="BP165" s="150">
        <f t="shared" si="374"/>
        <v>2.3196404794863096E-3</v>
      </c>
      <c r="BQ165" s="150">
        <f t="shared" si="374"/>
        <v>1.5999903838082778E-3</v>
      </c>
      <c r="BR165" s="147" t="e">
        <f t="shared" si="306"/>
        <v>#NUM!</v>
      </c>
      <c r="BS165" s="147">
        <f t="shared" si="307"/>
        <v>258.86629966257055</v>
      </c>
      <c r="BT165" s="147">
        <f t="shared" si="308"/>
        <v>0.56885524017176714</v>
      </c>
      <c r="BU165" s="147">
        <f t="shared" si="309"/>
        <v>0.56885524017176714</v>
      </c>
      <c r="BV165" s="147">
        <f t="shared" si="310"/>
        <v>0.18961841339058905</v>
      </c>
      <c r="BW165" s="147">
        <f t="shared" si="311"/>
        <v>19.847433903545824</v>
      </c>
      <c r="CA165" s="150">
        <f t="shared" si="312"/>
        <v>0.22231352477423363</v>
      </c>
      <c r="CB165" s="150">
        <f t="shared" si="375"/>
        <v>0.22231352477423363</v>
      </c>
      <c r="CC165" s="150">
        <f t="shared" si="376"/>
        <v>0</v>
      </c>
      <c r="CD165" s="150">
        <f t="shared" si="377"/>
        <v>5.0405048193289184E-2</v>
      </c>
      <c r="CE165" s="150">
        <f t="shared" si="313"/>
        <v>5.5270824484899519E-2</v>
      </c>
      <c r="CI165" s="152">
        <f t="shared" si="314"/>
        <v>0.56312296019102726</v>
      </c>
      <c r="CJ165" s="152">
        <f t="shared" si="315"/>
        <v>0.56312296019102726</v>
      </c>
      <c r="CK165" s="152">
        <f t="shared" si="316"/>
        <v>0.56312296019102726</v>
      </c>
      <c r="CL165" s="152">
        <f t="shared" si="317"/>
        <v>0.56312296019102726</v>
      </c>
      <c r="CM165" s="152">
        <f t="shared" si="318"/>
        <v>0.56312296019102726</v>
      </c>
      <c r="CN165" s="152">
        <f t="shared" si="319"/>
        <v>0.56312296019102726</v>
      </c>
      <c r="CO165" s="152">
        <f t="shared" si="320"/>
        <v>0.56312296019102726</v>
      </c>
      <c r="CP165" s="152">
        <f t="shared" si="321"/>
        <v>0.56312296019102726</v>
      </c>
      <c r="CQ165" s="152">
        <f t="shared" si="322"/>
        <v>0.52487348611768758</v>
      </c>
      <c r="CR165" s="152">
        <f t="shared" si="323"/>
        <v>0.45049144693338261</v>
      </c>
      <c r="CS165" s="152">
        <f t="shared" si="324"/>
        <v>0.37610940774907775</v>
      </c>
      <c r="CT165" s="152">
        <f t="shared" si="325"/>
        <v>0.30172736856477295</v>
      </c>
      <c r="CU165" s="152">
        <f t="shared" si="326"/>
        <v>0.22734532938046828</v>
      </c>
      <c r="CV165" s="152">
        <f t="shared" si="327"/>
        <v>0.18388613340984919</v>
      </c>
      <c r="CW165" s="152">
        <f t="shared" si="328"/>
        <v>0.18388613340984919</v>
      </c>
      <c r="CX165" s="152">
        <f t="shared" si="329"/>
        <v>0.18388613340984919</v>
      </c>
      <c r="CY165" s="152">
        <f t="shared" si="330"/>
        <v>0.18388613340984919</v>
      </c>
      <c r="CZ165" s="152">
        <f t="shared" si="331"/>
        <v>0.18388613340984919</v>
      </c>
      <c r="DA165" s="152">
        <f t="shared" si="332"/>
        <v>0.18388613340984919</v>
      </c>
      <c r="DC165" s="154">
        <f t="shared" si="378"/>
        <v>0.21998111560878847</v>
      </c>
      <c r="DD165" s="154">
        <f t="shared" si="379"/>
        <v>0.21998111560878847</v>
      </c>
      <c r="DE165" s="154">
        <f t="shared" si="380"/>
        <v>0.21998111560878847</v>
      </c>
      <c r="DF165" s="154">
        <f t="shared" si="381"/>
        <v>0.21998111560878847</v>
      </c>
      <c r="DG165" s="154">
        <f t="shared" si="382"/>
        <v>0.21998111560878847</v>
      </c>
      <c r="DH165" s="154">
        <f t="shared" si="383"/>
        <v>0.21998111560878847</v>
      </c>
      <c r="DI165" s="154">
        <f t="shared" si="384"/>
        <v>0.21998111560878847</v>
      </c>
      <c r="DJ165" s="154">
        <f t="shared" si="385"/>
        <v>0.21998111560878847</v>
      </c>
      <c r="DK165" s="154">
        <f t="shared" si="386"/>
        <v>-2.195144701605074E-10</v>
      </c>
      <c r="DL165" s="154">
        <f t="shared" si="387"/>
        <v>-2.5389522125619823E-10</v>
      </c>
      <c r="DM165" s="154">
        <f t="shared" si="388"/>
        <v>-3.0104551052002794E-10</v>
      </c>
      <c r="DN165" s="154">
        <f t="shared" si="389"/>
        <v>-3.697020080012844E-10</v>
      </c>
      <c r="DO165" s="154">
        <f t="shared" si="390"/>
        <v>-4.7892595387225731E-10</v>
      </c>
      <c r="DP165" s="154">
        <f t="shared" si="391"/>
        <v>-5.7884323879591433E-10</v>
      </c>
      <c r="DQ165" s="154">
        <f t="shared" si="392"/>
        <v>-5.7884323879591433E-10</v>
      </c>
      <c r="DR165" s="154">
        <f t="shared" si="393"/>
        <v>-5.7884323879591433E-10</v>
      </c>
      <c r="DS165" s="154">
        <f t="shared" si="394"/>
        <v>-5.7884323879591433E-10</v>
      </c>
      <c r="DT165" s="154">
        <f t="shared" si="395"/>
        <v>-5.7884323879591433E-10</v>
      </c>
      <c r="DU165" s="154">
        <f t="shared" si="396"/>
        <v>-5.7884323879591433E-10</v>
      </c>
      <c r="DW165" s="155">
        <f t="shared" si="333"/>
        <v>-5.3948559731301832E-2</v>
      </c>
      <c r="DX165" s="155">
        <f t="shared" si="334"/>
        <v>-7.0307131870071871E-2</v>
      </c>
      <c r="DY165" s="155">
        <f t="shared" si="335"/>
        <v>1.9180921924986771E-2</v>
      </c>
      <c r="DZ165" s="155">
        <f t="shared" si="336"/>
        <v>8.6519547635115851E-2</v>
      </c>
      <c r="EA165" s="156">
        <f t="shared" si="337"/>
        <v>-5.3948559731301832E-2</v>
      </c>
      <c r="EB165" s="156">
        <f t="shared" si="338"/>
        <v>-7.0307131870071871E-2</v>
      </c>
      <c r="EC165" s="156">
        <f t="shared" si="339"/>
        <v>7.8607077642794593E-2</v>
      </c>
      <c r="ED165" s="156">
        <f t="shared" si="340"/>
        <v>4.0920254561001734E-2</v>
      </c>
      <c r="EE165" s="156">
        <f t="shared" si="341"/>
        <v>-8.8535853436416762E-2</v>
      </c>
      <c r="EF165" s="156">
        <f t="shared" si="342"/>
        <v>-3.8655588422438635E-3</v>
      </c>
      <c r="EG165" s="156">
        <f t="shared" si="343"/>
        <v>8.1874389159925537E-2</v>
      </c>
      <c r="EH165" s="156">
        <f t="shared" si="344"/>
        <v>-3.3913482401053824E-2</v>
      </c>
      <c r="EI165" s="156">
        <f t="shared" si="345"/>
        <v>-5.98709394726024E-2</v>
      </c>
      <c r="EJ165" s="156">
        <f t="shared" si="346"/>
        <v>6.5337665213454785E-2</v>
      </c>
      <c r="EK165" s="156">
        <f t="shared" si="347"/>
        <v>2.6648608162513361E-2</v>
      </c>
      <c r="EL165" s="156">
        <f t="shared" si="348"/>
        <v>-8.4518587138441598E-2</v>
      </c>
      <c r="EM165" s="156">
        <f t="shared" si="349"/>
        <v>1.1567257289853528E-2</v>
      </c>
      <c r="EN165" s="156">
        <f t="shared" si="350"/>
        <v>8.7862042132355711E-2</v>
      </c>
      <c r="EO165" s="156">
        <f t="shared" si="351"/>
        <v>-4.7615598875415069E-2</v>
      </c>
      <c r="EP165" s="156">
        <f t="shared" si="352"/>
        <v>-7.4741518800550799E-2</v>
      </c>
      <c r="EQ165" s="156">
        <f t="shared" si="353"/>
        <v>7.4741518800550799E-2</v>
      </c>
      <c r="ER165" s="156">
        <f t="shared" si="354"/>
        <v>4.7615598875415097E-2</v>
      </c>
      <c r="ES165" s="156">
        <f t="shared" si="355"/>
        <v>8.4518587138441598E-2</v>
      </c>
      <c r="ET165" s="156">
        <f t="shared" si="356"/>
        <v>-2.664860816251334E-2</v>
      </c>
      <c r="EU165" s="156">
        <f t="shared" si="357"/>
        <v>-6.5337665213454799E-2</v>
      </c>
      <c r="EV165" s="156">
        <f t="shared" si="358"/>
        <v>5.9870939472602379E-2</v>
      </c>
      <c r="EW165" s="156">
        <f t="shared" si="359"/>
        <v>3.3913482401054074E-2</v>
      </c>
      <c r="EX165" s="156">
        <f t="shared" si="360"/>
        <v>-8.1874389159925426E-2</v>
      </c>
      <c r="EY165" s="156">
        <f t="shared" si="361"/>
        <v>3.8655588422436787E-3</v>
      </c>
      <c r="EZ165" s="156">
        <f t="shared" si="362"/>
        <v>8.8535853436416762E-2</v>
      </c>
    </row>
    <row r="166" spans="15:156" ht="20.100000000000001" customHeight="1" x14ac:dyDescent="0.2">
      <c r="O166" s="158">
        <v>156</v>
      </c>
      <c r="P166" s="158">
        <f t="shared" si="363"/>
        <v>-1.780235837034216</v>
      </c>
      <c r="Q166" s="147">
        <f t="shared" si="364"/>
        <v>1.3613568165555769</v>
      </c>
      <c r="R166" s="147">
        <f t="shared" si="268"/>
        <v>318.16120868090377</v>
      </c>
      <c r="S166" s="147">
        <f t="shared" si="269"/>
        <v>276.66192059209021</v>
      </c>
      <c r="T166" s="147">
        <f t="shared" si="270"/>
        <v>345.82740074011275</v>
      </c>
      <c r="U166" s="147">
        <f t="shared" si="271"/>
        <v>1</v>
      </c>
      <c r="V166" s="147">
        <f t="shared" si="272"/>
        <v>1</v>
      </c>
      <c r="W166" s="147">
        <f t="shared" si="273"/>
        <v>4.5260074475145455E-2</v>
      </c>
      <c r="X166" s="147">
        <f t="shared" si="274"/>
        <v>5.2049085646417283E-2</v>
      </c>
      <c r="Y166" s="147">
        <f t="shared" si="275"/>
        <v>4.1639268517133829E-2</v>
      </c>
      <c r="Z166" s="147">
        <f t="shared" si="276"/>
        <v>15.624753112125777</v>
      </c>
      <c r="AA166" s="147">
        <f t="shared" si="277"/>
        <v>15.624753112125777</v>
      </c>
      <c r="AB166" s="147">
        <f t="shared" si="278"/>
        <v>15.471297543741619</v>
      </c>
      <c r="AC166" s="147">
        <f t="shared" si="279"/>
        <v>14.704541127556991</v>
      </c>
      <c r="AD166" s="147">
        <f t="shared" si="280"/>
        <v>217.89912293682085</v>
      </c>
      <c r="AE166" s="147">
        <f t="shared" si="281"/>
        <v>284.10776855732621</v>
      </c>
      <c r="AF166" s="147">
        <f t="shared" si="282"/>
        <v>3.5273278590350738</v>
      </c>
      <c r="AG166" s="147">
        <f t="shared" si="283"/>
        <v>4.0263344545770643</v>
      </c>
      <c r="AH166" s="147">
        <f t="shared" si="284"/>
        <v>3.0614316821579166</v>
      </c>
      <c r="AI166" s="147">
        <f t="shared" si="285"/>
        <v>19.152080971160849</v>
      </c>
      <c r="AJ166" s="147">
        <f t="shared" si="286"/>
        <v>19.95208097116085</v>
      </c>
      <c r="AK166" s="147">
        <f t="shared" si="287"/>
        <v>20.297631998318682</v>
      </c>
      <c r="AL166" s="147">
        <f t="shared" si="288"/>
        <v>18.565972809714911</v>
      </c>
      <c r="AM166" s="147">
        <f t="shared" si="365"/>
        <v>50.120085290623102</v>
      </c>
      <c r="AN166" s="147">
        <f t="shared" si="397"/>
        <v>49.266830735862847</v>
      </c>
      <c r="AO166" s="147">
        <f t="shared" si="398"/>
        <v>53.861976975250968</v>
      </c>
      <c r="AP166" s="147">
        <f t="shared" si="289"/>
        <v>8.788566058999896</v>
      </c>
      <c r="AQ166" s="147">
        <f t="shared" si="290"/>
        <v>0.44674320814377727</v>
      </c>
      <c r="AR166" s="147">
        <f t="shared" si="291"/>
        <v>0.44342904593029969</v>
      </c>
      <c r="AS166" s="147">
        <f t="shared" si="292"/>
        <v>0.42145273365730479</v>
      </c>
      <c r="AT166" s="147">
        <f t="shared" si="293"/>
        <v>6.5543106258218617E-2</v>
      </c>
      <c r="AU166" s="147">
        <f t="shared" si="294"/>
        <v>0.17450196572893104</v>
      </c>
      <c r="AV166" s="147">
        <f t="shared" si="295"/>
        <v>0.16899564193194905</v>
      </c>
      <c r="AW166" s="147">
        <f t="shared" si="296"/>
        <v>0.16689858130099053</v>
      </c>
      <c r="AX166" s="147">
        <f t="shared" si="366"/>
        <v>3.9489859884739797E-2</v>
      </c>
      <c r="AY166" s="147">
        <f t="shared" si="367"/>
        <v>4.3980343271995744E-2</v>
      </c>
      <c r="AZ166" s="147">
        <f t="shared" si="368"/>
        <v>3.474767426879441E-2</v>
      </c>
      <c r="BA166" s="147">
        <f t="shared" si="369"/>
        <v>0.11402386199618672</v>
      </c>
      <c r="BB166" s="147">
        <f t="shared" si="370"/>
        <v>0.22351372274684192</v>
      </c>
      <c r="BC166" s="147">
        <f t="shared" si="297"/>
        <v>4.6740601571160778E-3</v>
      </c>
      <c r="BD166" s="147">
        <f t="shared" si="298"/>
        <v>4.064400136622676E-3</v>
      </c>
      <c r="BE166" s="147">
        <f t="shared" si="299"/>
        <v>5.0805001707783454E-3</v>
      </c>
      <c r="BF166" s="147">
        <f t="shared" si="300"/>
        <v>0</v>
      </c>
      <c r="BG166" s="147">
        <f t="shared" si="301"/>
        <v>0</v>
      </c>
      <c r="BH166" s="147">
        <f t="shared" si="302"/>
        <v>0</v>
      </c>
      <c r="BI166" s="147">
        <f t="shared" si="371"/>
        <v>4.4163920041855875E-2</v>
      </c>
      <c r="BJ166" s="147">
        <f t="shared" si="372"/>
        <v>4.8044743408618418E-2</v>
      </c>
      <c r="BK166" s="147">
        <f t="shared" si="373"/>
        <v>3.9828174439572754E-2</v>
      </c>
      <c r="BL166" s="147">
        <f t="shared" si="303"/>
        <v>14.051246180603655</v>
      </c>
      <c r="BM166" s="147">
        <f t="shared" si="304"/>
        <v>13.292150985782538</v>
      </c>
      <c r="BN166" s="147">
        <f t="shared" si="305"/>
        <v>13.773674042661243</v>
      </c>
      <c r="BO166" s="150">
        <f t="shared" si="374"/>
        <v>1.9504518334634391E-3</v>
      </c>
      <c r="BP166" s="150">
        <f t="shared" si="374"/>
        <v>2.308297369199983E-3</v>
      </c>
      <c r="BQ166" s="150">
        <f t="shared" si="374"/>
        <v>1.5862834791890365E-3</v>
      </c>
      <c r="BR166" s="147" t="e">
        <f t="shared" si="306"/>
        <v>#NUM!</v>
      </c>
      <c r="BS166" s="147">
        <f t="shared" si="307"/>
        <v>259.4480241937186</v>
      </c>
      <c r="BT166" s="147">
        <f t="shared" si="308"/>
        <v>0.56993410224048235</v>
      </c>
      <c r="BU166" s="147">
        <f t="shared" si="309"/>
        <v>0.56993410224048235</v>
      </c>
      <c r="BV166" s="147">
        <f t="shared" si="310"/>
        <v>0.18997803408016078</v>
      </c>
      <c r="BW166" s="147">
        <f t="shared" si="311"/>
        <v>19.885075542556486</v>
      </c>
      <c r="CA166" s="150">
        <f t="shared" si="312"/>
        <v>0.22282801999599458</v>
      </c>
      <c r="CB166" s="150">
        <f t="shared" si="375"/>
        <v>0.22282801999599458</v>
      </c>
      <c r="CC166" s="150">
        <f t="shared" si="376"/>
        <v>0</v>
      </c>
      <c r="CD166" s="150">
        <f t="shared" si="377"/>
        <v>5.0426063947903506E-2</v>
      </c>
      <c r="CE166" s="150">
        <f t="shared" si="313"/>
        <v>5.5100124105019584E-2</v>
      </c>
      <c r="CI166" s="152">
        <f t="shared" si="314"/>
        <v>0.56420182225974258</v>
      </c>
      <c r="CJ166" s="152">
        <f t="shared" si="315"/>
        <v>0.56420182225974258</v>
      </c>
      <c r="CK166" s="152">
        <f t="shared" si="316"/>
        <v>0.56420182225974258</v>
      </c>
      <c r="CL166" s="152">
        <f t="shared" si="317"/>
        <v>0.56420182225974258</v>
      </c>
      <c r="CM166" s="152">
        <f t="shared" si="318"/>
        <v>0.56420182225974258</v>
      </c>
      <c r="CN166" s="152">
        <f t="shared" si="319"/>
        <v>0.56420182225974258</v>
      </c>
      <c r="CO166" s="152">
        <f t="shared" si="320"/>
        <v>0.56420182225974258</v>
      </c>
      <c r="CP166" s="152">
        <f t="shared" si="321"/>
        <v>0.56420182225974258</v>
      </c>
      <c r="CQ166" s="152">
        <f t="shared" si="322"/>
        <v>0.52587980616901087</v>
      </c>
      <c r="CR166" s="152">
        <f t="shared" si="323"/>
        <v>0.45135669777236054</v>
      </c>
      <c r="CS166" s="152">
        <f t="shared" si="324"/>
        <v>0.37683358937571015</v>
      </c>
      <c r="CT166" s="152">
        <f t="shared" si="325"/>
        <v>0.30231048097905983</v>
      </c>
      <c r="CU166" s="152">
        <f t="shared" si="326"/>
        <v>0.22778737258240964</v>
      </c>
      <c r="CV166" s="152">
        <f t="shared" si="327"/>
        <v>0.18424575409942093</v>
      </c>
      <c r="CW166" s="152">
        <f t="shared" si="328"/>
        <v>0.18424575409942093</v>
      </c>
      <c r="CX166" s="152">
        <f t="shared" si="329"/>
        <v>0.18424575409942093</v>
      </c>
      <c r="CY166" s="152">
        <f t="shared" si="330"/>
        <v>0.18424575409942093</v>
      </c>
      <c r="CZ166" s="152">
        <f t="shared" si="331"/>
        <v>0.18424575409942093</v>
      </c>
      <c r="DA166" s="152">
        <f t="shared" si="332"/>
        <v>0.18424575409942093</v>
      </c>
      <c r="DC166" s="154">
        <f t="shared" si="378"/>
        <v>0.22049478198591041</v>
      </c>
      <c r="DD166" s="154">
        <f t="shared" si="379"/>
        <v>0.22049478198591041</v>
      </c>
      <c r="DE166" s="154">
        <f t="shared" si="380"/>
        <v>0.22049478198591041</v>
      </c>
      <c r="DF166" s="154">
        <f t="shared" si="381"/>
        <v>0.22049478198591041</v>
      </c>
      <c r="DG166" s="154">
        <f t="shared" si="382"/>
        <v>0.22049478198591041</v>
      </c>
      <c r="DH166" s="154">
        <f t="shared" si="383"/>
        <v>0.22049478198591041</v>
      </c>
      <c r="DI166" s="154">
        <f t="shared" si="384"/>
        <v>0.22049478198591041</v>
      </c>
      <c r="DJ166" s="154">
        <f t="shared" si="385"/>
        <v>0.22049478198591041</v>
      </c>
      <c r="DK166" s="154">
        <f t="shared" si="386"/>
        <v>-2.191869880320567E-10</v>
      </c>
      <c r="DL166" s="154">
        <f t="shared" si="387"/>
        <v>-2.5351853402923878E-10</v>
      </c>
      <c r="DM166" s="154">
        <f t="shared" si="388"/>
        <v>-3.0060226127228631E-10</v>
      </c>
      <c r="DN166" s="154">
        <f t="shared" si="389"/>
        <v>-3.6916373643595208E-10</v>
      </c>
      <c r="DO166" s="154">
        <f t="shared" si="390"/>
        <v>-4.7824115670952204E-10</v>
      </c>
      <c r="DP166" s="154">
        <f t="shared" si="391"/>
        <v>-5.780293953110039E-10</v>
      </c>
      <c r="DQ166" s="154">
        <f t="shared" si="392"/>
        <v>-5.780293953110039E-10</v>
      </c>
      <c r="DR166" s="154">
        <f t="shared" si="393"/>
        <v>-5.780293953110039E-10</v>
      </c>
      <c r="DS166" s="154">
        <f t="shared" si="394"/>
        <v>-5.780293953110039E-10</v>
      </c>
      <c r="DT166" s="154">
        <f t="shared" si="395"/>
        <v>-5.780293953110039E-10</v>
      </c>
      <c r="DU166" s="154">
        <f t="shared" si="396"/>
        <v>-5.780293953110039E-10</v>
      </c>
      <c r="DW166" s="155">
        <f t="shared" si="333"/>
        <v>-5.1917801768053731E-2</v>
      </c>
      <c r="DX166" s="155">
        <f t="shared" si="334"/>
        <v>-7.1458723704155486E-2</v>
      </c>
      <c r="DY166" s="155">
        <f t="shared" si="335"/>
        <v>1.8364390578085164E-2</v>
      </c>
      <c r="DZ166" s="155">
        <f t="shared" si="336"/>
        <v>8.6397664855881906E-2</v>
      </c>
      <c r="EA166" s="156">
        <f t="shared" si="337"/>
        <v>-5.1917801768053731E-2</v>
      </c>
      <c r="EB166" s="156">
        <f t="shared" si="338"/>
        <v>-7.1458723704155486E-2</v>
      </c>
      <c r="EC166" s="156">
        <f t="shared" si="339"/>
        <v>7.6494153373903778E-2</v>
      </c>
      <c r="ED166" s="156">
        <f t="shared" si="340"/>
        <v>4.4163920041855903E-2</v>
      </c>
      <c r="EE166" s="156">
        <f t="shared" si="341"/>
        <v>-8.7843970933838764E-2</v>
      </c>
      <c r="EF166" s="156">
        <f t="shared" si="342"/>
        <v>-9.2327733877014123E-3</v>
      </c>
      <c r="EG166" s="156">
        <f t="shared" si="343"/>
        <v>8.4004767881890346E-2</v>
      </c>
      <c r="EH166" s="156">
        <f t="shared" si="344"/>
        <v>-2.7294803662299527E-2</v>
      </c>
      <c r="EI166" s="156">
        <f t="shared" si="345"/>
        <v>-6.5640377303805231E-2</v>
      </c>
      <c r="EJ166" s="156">
        <f t="shared" si="346"/>
        <v>5.9102861193582226E-2</v>
      </c>
      <c r="EK166" s="156">
        <f t="shared" si="347"/>
        <v>3.5926169165785088E-2</v>
      </c>
      <c r="EL166" s="156">
        <f t="shared" si="348"/>
        <v>-8.0691497091856898E-2</v>
      </c>
      <c r="EM166" s="156">
        <f t="shared" si="349"/>
        <v>-1.0821471680397508E-17</v>
      </c>
      <c r="EN166" s="156">
        <f t="shared" si="350"/>
        <v>8.8327840083711751E-2</v>
      </c>
      <c r="EO166" s="156">
        <f t="shared" si="351"/>
        <v>-3.5926169165784921E-2</v>
      </c>
      <c r="EP166" s="156">
        <f t="shared" si="352"/>
        <v>-8.0691497091856967E-2</v>
      </c>
      <c r="EQ166" s="156">
        <f t="shared" si="353"/>
        <v>6.5640377303805217E-2</v>
      </c>
      <c r="ER166" s="156">
        <f t="shared" si="354"/>
        <v>5.910286119358224E-2</v>
      </c>
      <c r="ES166" s="156">
        <f t="shared" si="355"/>
        <v>8.7843970933838778E-2</v>
      </c>
      <c r="ET166" s="156">
        <f t="shared" si="356"/>
        <v>-9.2327733877013117E-3</v>
      </c>
      <c r="EU166" s="156">
        <f t="shared" si="357"/>
        <v>-7.6494153373903917E-2</v>
      </c>
      <c r="EV166" s="156">
        <f t="shared" si="358"/>
        <v>4.4163920041855681E-2</v>
      </c>
      <c r="EW166" s="156">
        <f t="shared" si="359"/>
        <v>5.1917801768053745E-2</v>
      </c>
      <c r="EX166" s="156">
        <f t="shared" si="360"/>
        <v>-7.1458723704155486E-2</v>
      </c>
      <c r="EY166" s="156">
        <f t="shared" si="361"/>
        <v>-1.8364390578085289E-2</v>
      </c>
      <c r="EZ166" s="156">
        <f t="shared" si="362"/>
        <v>8.6397664855881892E-2</v>
      </c>
    </row>
    <row r="167" spans="15:156" ht="20.100000000000001" customHeight="1" x14ac:dyDescent="0.2">
      <c r="O167" s="158">
        <v>157</v>
      </c>
      <c r="P167" s="158">
        <f t="shared" si="363"/>
        <v>-1.7715091907742444</v>
      </c>
      <c r="Q167" s="147">
        <f t="shared" si="364"/>
        <v>1.3700834628155485</v>
      </c>
      <c r="R167" s="147">
        <f t="shared" si="268"/>
        <v>318.73924569722209</v>
      </c>
      <c r="S167" s="147">
        <f t="shared" si="269"/>
        <v>277.16456147584529</v>
      </c>
      <c r="T167" s="147">
        <f t="shared" si="270"/>
        <v>346.45570184480658</v>
      </c>
      <c r="U167" s="147">
        <f t="shared" si="271"/>
        <v>1</v>
      </c>
      <c r="V167" s="147">
        <f t="shared" si="272"/>
        <v>1</v>
      </c>
      <c r="W167" s="147">
        <f t="shared" si="273"/>
        <v>4.5177994848111358E-2</v>
      </c>
      <c r="X167" s="147">
        <f t="shared" si="274"/>
        <v>5.1954694075328066E-2</v>
      </c>
      <c r="Y167" s="147">
        <f t="shared" si="275"/>
        <v>4.1563755260262458E-2</v>
      </c>
      <c r="Z167" s="147">
        <f t="shared" si="276"/>
        <v>15.661021136691103</v>
      </c>
      <c r="AA167" s="147">
        <f t="shared" si="277"/>
        <v>15.661021136691103</v>
      </c>
      <c r="AB167" s="147">
        <f t="shared" si="278"/>
        <v>15.508840960770906</v>
      </c>
      <c r="AC167" s="147">
        <f t="shared" si="279"/>
        <v>14.740223895483556</v>
      </c>
      <c r="AD167" s="147">
        <f t="shared" si="280"/>
        <v>218.50971892895578</v>
      </c>
      <c r="AE167" s="147">
        <f t="shared" si="281"/>
        <v>284.88622665015919</v>
      </c>
      <c r="AF167" s="147">
        <f t="shared" si="282"/>
        <v>3.5294750780131512</v>
      </c>
      <c r="AG167" s="147">
        <f t="shared" si="283"/>
        <v>4.028785437898847</v>
      </c>
      <c r="AH167" s="147">
        <f t="shared" si="284"/>
        <v>3.0632952923667545</v>
      </c>
      <c r="AI167" s="147">
        <f t="shared" si="285"/>
        <v>19.190496214704254</v>
      </c>
      <c r="AJ167" s="147">
        <f t="shared" si="286"/>
        <v>19.990496214704255</v>
      </c>
      <c r="AK167" s="147">
        <f t="shared" si="287"/>
        <v>20.337626398669752</v>
      </c>
      <c r="AL167" s="147">
        <f t="shared" si="288"/>
        <v>18.60351918785031</v>
      </c>
      <c r="AM167" s="147">
        <f t="shared" si="365"/>
        <v>50.023770758848784</v>
      </c>
      <c r="AN167" s="147">
        <f t="shared" si="397"/>
        <v>49.169946403647586</v>
      </c>
      <c r="AO167" s="147">
        <f t="shared" si="398"/>
        <v>53.753270545343142</v>
      </c>
      <c r="AP167" s="147">
        <f t="shared" si="289"/>
        <v>8.813373215143347</v>
      </c>
      <c r="AQ167" s="147">
        <f t="shared" si="290"/>
        <v>0.44782729734320759</v>
      </c>
      <c r="AR167" s="147">
        <f t="shared" si="291"/>
        <v>0.44450509281952755</v>
      </c>
      <c r="AS167" s="147">
        <f t="shared" si="292"/>
        <v>0.42247545173851897</v>
      </c>
      <c r="AT167" s="147">
        <f t="shared" si="293"/>
        <v>6.5861592514165609E-2</v>
      </c>
      <c r="AU167" s="147">
        <f t="shared" si="294"/>
        <v>0.17501293795134037</v>
      </c>
      <c r="AV167" s="147">
        <f t="shared" si="295"/>
        <v>0.16948287487043595</v>
      </c>
      <c r="AW167" s="147">
        <f t="shared" si="296"/>
        <v>0.1673710945637098</v>
      </c>
      <c r="AX167" s="147">
        <f t="shared" si="366"/>
        <v>3.9533668105352242E-2</v>
      </c>
      <c r="AY167" s="147">
        <f t="shared" si="367"/>
        <v>4.402715464230187E-2</v>
      </c>
      <c r="AZ167" s="147">
        <f t="shared" si="368"/>
        <v>3.4782856119403606E-2</v>
      </c>
      <c r="BA167" s="147">
        <f t="shared" si="369"/>
        <v>0.11422286537249911</v>
      </c>
      <c r="BB167" s="147">
        <f t="shared" si="370"/>
        <v>0.22410711894332414</v>
      </c>
      <c r="BC167" s="147">
        <f t="shared" si="297"/>
        <v>4.4819880748444953E-3</v>
      </c>
      <c r="BD167" s="147">
        <f t="shared" si="298"/>
        <v>3.8973809346473866E-3</v>
      </c>
      <c r="BE167" s="147">
        <f t="shared" si="299"/>
        <v>4.8717261683092344E-3</v>
      </c>
      <c r="BF167" s="147">
        <f t="shared" si="300"/>
        <v>0</v>
      </c>
      <c r="BG167" s="147">
        <f t="shared" si="301"/>
        <v>0</v>
      </c>
      <c r="BH167" s="147">
        <f t="shared" si="302"/>
        <v>0</v>
      </c>
      <c r="BI167" s="147">
        <f t="shared" si="371"/>
        <v>4.401565618019674E-2</v>
      </c>
      <c r="BJ167" s="147">
        <f t="shared" si="372"/>
        <v>4.7924535576949256E-2</v>
      </c>
      <c r="BK167" s="147">
        <f t="shared" si="373"/>
        <v>3.965458228771284E-2</v>
      </c>
      <c r="BL167" s="147">
        <f t="shared" si="303"/>
        <v>14.029517049744181</v>
      </c>
      <c r="BM167" s="147">
        <f t="shared" si="304"/>
        <v>13.282982887118687</v>
      </c>
      <c r="BN167" s="147">
        <f t="shared" si="305"/>
        <v>13.738556137852187</v>
      </c>
      <c r="BO167" s="150">
        <f t="shared" si="374"/>
        <v>1.9373779889732914E-3</v>
      </c>
      <c r="BP167" s="150">
        <f t="shared" si="374"/>
        <v>2.2967611102662749E-3</v>
      </c>
      <c r="BQ167" s="150">
        <f t="shared" si="374"/>
        <v>1.572485896412989E-3</v>
      </c>
      <c r="BR167" s="147" t="e">
        <f t="shared" si="306"/>
        <v>#NUM!</v>
      </c>
      <c r="BS167" s="147">
        <f t="shared" si="307"/>
        <v>260.00640546447261</v>
      </c>
      <c r="BT167" s="147">
        <f t="shared" si="308"/>
        <v>0.57096956162072243</v>
      </c>
      <c r="BU167" s="147">
        <f t="shared" si="309"/>
        <v>0.57096956162072243</v>
      </c>
      <c r="BV167" s="147">
        <f t="shared" si="310"/>
        <v>0.19032318720690747</v>
      </c>
      <c r="BW167" s="147">
        <f t="shared" si="311"/>
        <v>19.921202856076381</v>
      </c>
      <c r="CA167" s="150">
        <f t="shared" si="312"/>
        <v>0.22332188695555105</v>
      </c>
      <c r="CB167" s="150">
        <f t="shared" si="375"/>
        <v>0.22332188695555105</v>
      </c>
      <c r="CC167" s="150">
        <f t="shared" si="376"/>
        <v>0</v>
      </c>
      <c r="CD167" s="150">
        <f t="shared" si="377"/>
        <v>5.0446175338651957E-2</v>
      </c>
      <c r="CE167" s="150">
        <f t="shared" si="313"/>
        <v>5.4928163413496454E-2</v>
      </c>
      <c r="CI167" s="152">
        <f t="shared" si="314"/>
        <v>0.56523728163998255</v>
      </c>
      <c r="CJ167" s="152">
        <f t="shared" si="315"/>
        <v>0.56523728163998255</v>
      </c>
      <c r="CK167" s="152">
        <f t="shared" si="316"/>
        <v>0.56523728163998255</v>
      </c>
      <c r="CL167" s="152">
        <f t="shared" si="317"/>
        <v>0.56523728163998255</v>
      </c>
      <c r="CM167" s="152">
        <f t="shared" si="318"/>
        <v>0.56523728163998255</v>
      </c>
      <c r="CN167" s="152">
        <f t="shared" si="319"/>
        <v>0.56523728163998255</v>
      </c>
      <c r="CO167" s="152">
        <f t="shared" si="320"/>
        <v>0.56523728163998255</v>
      </c>
      <c r="CP167" s="152">
        <f t="shared" si="321"/>
        <v>0.56523728163998255</v>
      </c>
      <c r="CQ167" s="152">
        <f t="shared" si="322"/>
        <v>0.52684564190175398</v>
      </c>
      <c r="CR167" s="152">
        <f t="shared" si="323"/>
        <v>0.45218713951599043</v>
      </c>
      <c r="CS167" s="152">
        <f t="shared" si="324"/>
        <v>0.37752863713022705</v>
      </c>
      <c r="CT167" s="152">
        <f t="shared" si="325"/>
        <v>0.30287013474446356</v>
      </c>
      <c r="CU167" s="152">
        <f t="shared" si="326"/>
        <v>0.22821163235870021</v>
      </c>
      <c r="CV167" s="152">
        <f t="shared" si="327"/>
        <v>0.18459090722616764</v>
      </c>
      <c r="CW167" s="152">
        <f t="shared" si="328"/>
        <v>0.18459090722616764</v>
      </c>
      <c r="CX167" s="152">
        <f t="shared" si="329"/>
        <v>0.18459090722616764</v>
      </c>
      <c r="CY167" s="152">
        <f t="shared" si="330"/>
        <v>0.18459090722616764</v>
      </c>
      <c r="CZ167" s="152">
        <f t="shared" si="331"/>
        <v>0.18459090722616764</v>
      </c>
      <c r="DA167" s="152">
        <f t="shared" si="332"/>
        <v>0.18459090722616764</v>
      </c>
      <c r="DC167" s="154">
        <f t="shared" si="378"/>
        <v>0.22098785585937983</v>
      </c>
      <c r="DD167" s="154">
        <f t="shared" si="379"/>
        <v>0.22098785585937983</v>
      </c>
      <c r="DE167" s="154">
        <f t="shared" si="380"/>
        <v>0.22098785585937983</v>
      </c>
      <c r="DF167" s="154">
        <f t="shared" si="381"/>
        <v>0.22098785585937983</v>
      </c>
      <c r="DG167" s="154">
        <f t="shared" si="382"/>
        <v>0.22098785585937983</v>
      </c>
      <c r="DH167" s="154">
        <f t="shared" si="383"/>
        <v>0.22098785585937983</v>
      </c>
      <c r="DI167" s="154">
        <f t="shared" si="384"/>
        <v>0.22098785585937983</v>
      </c>
      <c r="DJ167" s="154">
        <f t="shared" si="385"/>
        <v>0.22098785585937983</v>
      </c>
      <c r="DK167" s="154">
        <f t="shared" si="386"/>
        <v>-2.188735982591443E-10</v>
      </c>
      <c r="DL167" s="154">
        <f t="shared" si="387"/>
        <v>-2.5315805077272311E-10</v>
      </c>
      <c r="DM167" s="154">
        <f t="shared" si="388"/>
        <v>-3.0017806993523168E-10</v>
      </c>
      <c r="DN167" s="154">
        <f t="shared" si="389"/>
        <v>-3.6864859179996098E-10</v>
      </c>
      <c r="DO167" s="154">
        <f t="shared" si="390"/>
        <v>-4.7758574846764336E-10</v>
      </c>
      <c r="DP167" s="154">
        <f t="shared" si="391"/>
        <v>-5.7725044250063011E-10</v>
      </c>
      <c r="DQ167" s="154">
        <f t="shared" si="392"/>
        <v>-5.7725044250063011E-10</v>
      </c>
      <c r="DR167" s="154">
        <f t="shared" si="393"/>
        <v>-5.7725044250063011E-10</v>
      </c>
      <c r="DS167" s="154">
        <f t="shared" si="394"/>
        <v>-5.7725044250063011E-10</v>
      </c>
      <c r="DT167" s="154">
        <f t="shared" si="395"/>
        <v>-5.7725044250063011E-10</v>
      </c>
      <c r="DU167" s="154">
        <f t="shared" si="396"/>
        <v>-5.7725044250063011E-10</v>
      </c>
      <c r="DW167" s="155">
        <f t="shared" si="333"/>
        <v>-4.9861484365605016E-2</v>
      </c>
      <c r="DX167" s="155">
        <f t="shared" si="334"/>
        <v>-7.2548909934965197E-2</v>
      </c>
      <c r="DY167" s="155">
        <f t="shared" si="335"/>
        <v>1.7550620909326731E-2</v>
      </c>
      <c r="DZ167" s="155">
        <f t="shared" si="336"/>
        <v>8.6264057762142562E-2</v>
      </c>
      <c r="EA167" s="156">
        <f t="shared" si="337"/>
        <v>-4.9861484365605016E-2</v>
      </c>
      <c r="EB167" s="156">
        <f t="shared" si="338"/>
        <v>-7.2548909934965197E-2</v>
      </c>
      <c r="EC167" s="156">
        <f t="shared" si="339"/>
        <v>7.4244855808438009E-2</v>
      </c>
      <c r="ED167" s="156">
        <f t="shared" si="340"/>
        <v>4.7299189653496318E-2</v>
      </c>
      <c r="EE167" s="156">
        <f t="shared" si="341"/>
        <v>-8.6824015865482607E-2</v>
      </c>
      <c r="EF167" s="156">
        <f t="shared" si="342"/>
        <v>-1.4529357345856381E-2</v>
      </c>
      <c r="EG167" s="156">
        <f t="shared" si="343"/>
        <v>8.5599000192378816E-2</v>
      </c>
      <c r="EH167" s="156">
        <f t="shared" si="344"/>
        <v>-2.0550501744684951E-2</v>
      </c>
      <c r="EI167" s="156">
        <f t="shared" si="345"/>
        <v>-7.0764574390039581E-2</v>
      </c>
      <c r="EJ167" s="156">
        <f t="shared" si="346"/>
        <v>5.2363030539586998E-2</v>
      </c>
      <c r="EK167" s="156">
        <f t="shared" si="347"/>
        <v>4.4679268164676433E-2</v>
      </c>
      <c r="EL167" s="156">
        <f t="shared" si="348"/>
        <v>-7.5850345761651589E-2</v>
      </c>
      <c r="EM167" s="156">
        <f t="shared" si="349"/>
        <v>-1.1490391998536197E-2</v>
      </c>
      <c r="EN167" s="156">
        <f t="shared" si="350"/>
        <v>8.7278192279704903E-2</v>
      </c>
      <c r="EO167" s="156">
        <f t="shared" si="351"/>
        <v>-2.3525344959229554E-2</v>
      </c>
      <c r="EP167" s="156">
        <f t="shared" si="352"/>
        <v>-8.4829653426395757E-2</v>
      </c>
      <c r="EQ167" s="156">
        <f t="shared" si="353"/>
        <v>5.4800780426763174E-2</v>
      </c>
      <c r="ER167" s="156">
        <f t="shared" si="354"/>
        <v>6.8894023111666619E-2</v>
      </c>
      <c r="ES167" s="156">
        <f t="shared" si="355"/>
        <v>8.7626033660809316E-2</v>
      </c>
      <c r="ET167" s="156">
        <f t="shared" si="356"/>
        <v>8.4374273785247679E-3</v>
      </c>
      <c r="EU167" s="156">
        <f t="shared" si="357"/>
        <v>-8.395695479471911E-2</v>
      </c>
      <c r="EV167" s="156">
        <f t="shared" si="358"/>
        <v>2.6471526164742701E-2</v>
      </c>
      <c r="EW167" s="156">
        <f t="shared" si="359"/>
        <v>6.693953507844283E-2</v>
      </c>
      <c r="EX167" s="156">
        <f t="shared" si="360"/>
        <v>-5.7171764004402451E-2</v>
      </c>
      <c r="EY167" s="156">
        <f t="shared" si="361"/>
        <v>-3.9279379060393901E-2</v>
      </c>
      <c r="EZ167" s="156">
        <f t="shared" si="362"/>
        <v>7.8782246328237271E-2</v>
      </c>
    </row>
    <row r="168" spans="15:156" ht="20.100000000000001" customHeight="1" x14ac:dyDescent="0.2">
      <c r="O168" s="158">
        <v>158</v>
      </c>
      <c r="P168" s="158">
        <f t="shared" si="363"/>
        <v>-1.7627825445142729</v>
      </c>
      <c r="Q168" s="147">
        <f t="shared" si="364"/>
        <v>1.3788101090755203</v>
      </c>
      <c r="R168" s="147">
        <f t="shared" si="268"/>
        <v>319.29300948593141</v>
      </c>
      <c r="S168" s="147">
        <f t="shared" si="269"/>
        <v>277.64609520515774</v>
      </c>
      <c r="T168" s="147">
        <f t="shared" si="270"/>
        <v>347.05761900644717</v>
      </c>
      <c r="U168" s="147">
        <f t="shared" si="271"/>
        <v>1</v>
      </c>
      <c r="V168" s="147">
        <f t="shared" si="272"/>
        <v>1</v>
      </c>
      <c r="W168" s="147">
        <f t="shared" si="273"/>
        <v>4.5099640681718366E-2</v>
      </c>
      <c r="X168" s="147">
        <f t="shared" si="274"/>
        <v>5.1864586783976124E-2</v>
      </c>
      <c r="Y168" s="147">
        <f t="shared" si="275"/>
        <v>4.1491669427180897E-2</v>
      </c>
      <c r="Z168" s="147">
        <f t="shared" si="276"/>
        <v>15.695726245135242</v>
      </c>
      <c r="AA168" s="147">
        <f t="shared" si="277"/>
        <v>15.695726245135242</v>
      </c>
      <c r="AB168" s="147">
        <f t="shared" si="278"/>
        <v>15.544839931180778</v>
      </c>
      <c r="AC168" s="147">
        <f t="shared" si="279"/>
        <v>14.774438759456343</v>
      </c>
      <c r="AD168" s="147">
        <f t="shared" si="280"/>
        <v>219.09527724019151</v>
      </c>
      <c r="AE168" s="147">
        <f t="shared" si="281"/>
        <v>285.63273838448669</v>
      </c>
      <c r="AF168" s="147">
        <f t="shared" si="282"/>
        <v>3.5315321298678262</v>
      </c>
      <c r="AG168" s="147">
        <f t="shared" si="283"/>
        <v>4.0311334982687139</v>
      </c>
      <c r="AH168" s="147">
        <f t="shared" si="284"/>
        <v>3.0650806448974564</v>
      </c>
      <c r="AI168" s="147">
        <f t="shared" si="285"/>
        <v>19.227258375003068</v>
      </c>
      <c r="AJ168" s="147">
        <f t="shared" si="286"/>
        <v>20.027258375003068</v>
      </c>
      <c r="AK168" s="147">
        <f t="shared" si="287"/>
        <v>20.375973429449491</v>
      </c>
      <c r="AL168" s="147">
        <f t="shared" si="288"/>
        <v>18.639519404353802</v>
      </c>
      <c r="AM168" s="147">
        <f t="shared" si="365"/>
        <v>49.931946813456278</v>
      </c>
      <c r="AN168" s="147">
        <f t="shared" si="397"/>
        <v>49.077409894670126</v>
      </c>
      <c r="AO168" s="147">
        <f t="shared" si="398"/>
        <v>53.649451914861118</v>
      </c>
      <c r="AP168" s="147">
        <f t="shared" si="289"/>
        <v>8.8371552926617039</v>
      </c>
      <c r="AQ168" s="147">
        <f t="shared" si="290"/>
        <v>0.44886678969899158</v>
      </c>
      <c r="AR168" s="147">
        <f t="shared" si="291"/>
        <v>0.44553687370656625</v>
      </c>
      <c r="AS168" s="147">
        <f t="shared" si="292"/>
        <v>0.4234560976374937</v>
      </c>
      <c r="AT168" s="147">
        <f t="shared" si="293"/>
        <v>6.6167701944073606E-2</v>
      </c>
      <c r="AU168" s="147">
        <f t="shared" si="294"/>
        <v>0.17550360960120392</v>
      </c>
      <c r="AV168" s="147">
        <f t="shared" si="295"/>
        <v>0.16995014737754763</v>
      </c>
      <c r="AW168" s="147">
        <f t="shared" si="296"/>
        <v>0.1678242350456263</v>
      </c>
      <c r="AX168" s="147">
        <f t="shared" si="366"/>
        <v>3.9575748716338482E-2</v>
      </c>
      <c r="AY168" s="147">
        <f t="shared" si="367"/>
        <v>4.4071970905612351E-2</v>
      </c>
      <c r="AZ168" s="147">
        <f t="shared" si="368"/>
        <v>3.4816538470657146E-2</v>
      </c>
      <c r="BA168" s="147">
        <f t="shared" si="369"/>
        <v>0.11441354271639137</v>
      </c>
      <c r="BB168" s="147">
        <f t="shared" si="370"/>
        <v>0.22467614836265987</v>
      </c>
      <c r="BC168" s="147">
        <f t="shared" si="297"/>
        <v>4.2895746718282857E-3</v>
      </c>
      <c r="BD168" s="147">
        <f t="shared" si="298"/>
        <v>3.7300649320245963E-3</v>
      </c>
      <c r="BE168" s="147">
        <f t="shared" si="299"/>
        <v>4.6625811650307459E-3</v>
      </c>
      <c r="BF168" s="147">
        <f t="shared" si="300"/>
        <v>0</v>
      </c>
      <c r="BG168" s="147">
        <f t="shared" si="301"/>
        <v>0</v>
      </c>
      <c r="BH168" s="147">
        <f t="shared" si="302"/>
        <v>0</v>
      </c>
      <c r="BI168" s="147">
        <f t="shared" si="371"/>
        <v>4.3865323388166767E-2</v>
      </c>
      <c r="BJ168" s="147">
        <f t="shared" si="372"/>
        <v>4.7802035837636946E-2</v>
      </c>
      <c r="BK168" s="147">
        <f t="shared" si="373"/>
        <v>3.9479119635687891E-2</v>
      </c>
      <c r="BL168" s="147">
        <f t="shared" si="303"/>
        <v>14.005891116681381</v>
      </c>
      <c r="BM168" s="147">
        <f t="shared" si="304"/>
        <v>13.27204859317691</v>
      </c>
      <c r="BN168" s="147">
        <f t="shared" si="305"/>
        <v>13.701529261232515</v>
      </c>
      <c r="BO168" s="150">
        <f t="shared" si="374"/>
        <v>1.9241665959484505E-3</v>
      </c>
      <c r="BP168" s="150">
        <f t="shared" si="374"/>
        <v>2.2850346302227269E-3</v>
      </c>
      <c r="BQ168" s="150">
        <f t="shared" si="374"/>
        <v>1.5586008872089572E-3</v>
      </c>
      <c r="BR168" s="147" t="e">
        <f t="shared" si="306"/>
        <v>#NUM!</v>
      </c>
      <c r="BS168" s="147">
        <f t="shared" si="307"/>
        <v>260.54139336789899</v>
      </c>
      <c r="BT168" s="147">
        <f t="shared" si="308"/>
        <v>0.57196153945824657</v>
      </c>
      <c r="BU168" s="147">
        <f t="shared" si="309"/>
        <v>0.57196153945824657</v>
      </c>
      <c r="BV168" s="147">
        <f t="shared" si="310"/>
        <v>0.19065384648608219</v>
      </c>
      <c r="BW168" s="147">
        <f t="shared" si="311"/>
        <v>19.955813092870713</v>
      </c>
      <c r="CA168" s="150">
        <f t="shared" si="312"/>
        <v>0.22379507914916708</v>
      </c>
      <c r="CB168" s="150">
        <f t="shared" si="375"/>
        <v>0.22379507914916708</v>
      </c>
      <c r="CC168" s="150">
        <f t="shared" si="376"/>
        <v>0</v>
      </c>
      <c r="CD168" s="150">
        <f t="shared" si="377"/>
        <v>5.0465388326584038E-2</v>
      </c>
      <c r="CE168" s="150">
        <f t="shared" si="313"/>
        <v>5.4754962998412322E-2</v>
      </c>
      <c r="CI168" s="152">
        <f t="shared" si="314"/>
        <v>0.56622925947750657</v>
      </c>
      <c r="CJ168" s="152">
        <f t="shared" si="315"/>
        <v>0.56622925947750657</v>
      </c>
      <c r="CK168" s="152">
        <f t="shared" si="316"/>
        <v>0.56622925947750657</v>
      </c>
      <c r="CL168" s="152">
        <f t="shared" si="317"/>
        <v>0.56622925947750657</v>
      </c>
      <c r="CM168" s="152">
        <f t="shared" si="318"/>
        <v>0.56622925947750657</v>
      </c>
      <c r="CN168" s="152">
        <f t="shared" si="319"/>
        <v>0.56622925947750657</v>
      </c>
      <c r="CO168" s="152">
        <f t="shared" si="320"/>
        <v>0.56622925947750657</v>
      </c>
      <c r="CP168" s="152">
        <f t="shared" si="321"/>
        <v>0.56622925947750657</v>
      </c>
      <c r="CQ168" s="152">
        <f t="shared" si="322"/>
        <v>0.52777091976378643</v>
      </c>
      <c r="CR168" s="152">
        <f t="shared" si="323"/>
        <v>0.4529827089229187</v>
      </c>
      <c r="CS168" s="152">
        <f t="shared" si="324"/>
        <v>0.37819449808205091</v>
      </c>
      <c r="CT168" s="152">
        <f t="shared" si="325"/>
        <v>0.30340628724118313</v>
      </c>
      <c r="CU168" s="152">
        <f t="shared" si="326"/>
        <v>0.22861807640031542</v>
      </c>
      <c r="CV168" s="152">
        <f t="shared" si="327"/>
        <v>0.18492156650534233</v>
      </c>
      <c r="CW168" s="152">
        <f t="shared" si="328"/>
        <v>0.18492156650534233</v>
      </c>
      <c r="CX168" s="152">
        <f t="shared" si="329"/>
        <v>0.18492156650534233</v>
      </c>
      <c r="CY168" s="152">
        <f t="shared" si="330"/>
        <v>0.18492156650534233</v>
      </c>
      <c r="CZ168" s="152">
        <f t="shared" si="331"/>
        <v>0.18492156650534233</v>
      </c>
      <c r="DA168" s="152">
        <f t="shared" si="332"/>
        <v>0.18492156650534233</v>
      </c>
      <c r="DC168" s="154">
        <f t="shared" si="378"/>
        <v>0.22146029047839735</v>
      </c>
      <c r="DD168" s="154">
        <f t="shared" si="379"/>
        <v>0.22146029047839735</v>
      </c>
      <c r="DE168" s="154">
        <f t="shared" si="380"/>
        <v>0.22146029047839735</v>
      </c>
      <c r="DF168" s="154">
        <f t="shared" si="381"/>
        <v>0.22146029047839735</v>
      </c>
      <c r="DG168" s="154">
        <f t="shared" si="382"/>
        <v>0.22146029047839735</v>
      </c>
      <c r="DH168" s="154">
        <f t="shared" si="383"/>
        <v>0.22146029047839735</v>
      </c>
      <c r="DI168" s="154">
        <f t="shared" si="384"/>
        <v>0.22146029047839735</v>
      </c>
      <c r="DJ168" s="154">
        <f t="shared" si="385"/>
        <v>0.22146029047839735</v>
      </c>
      <c r="DK168" s="154">
        <f t="shared" si="386"/>
        <v>-2.1857420796110007E-10</v>
      </c>
      <c r="DL168" s="154">
        <f t="shared" si="387"/>
        <v>-2.5281366541140595E-10</v>
      </c>
      <c r="DM168" s="154">
        <f t="shared" si="388"/>
        <v>-2.997728129173606E-10</v>
      </c>
      <c r="DN168" s="154">
        <f t="shared" si="389"/>
        <v>-3.68156426176346E-10</v>
      </c>
      <c r="DO168" s="154">
        <f t="shared" si="390"/>
        <v>-4.769595453522767E-10</v>
      </c>
      <c r="DP168" s="154">
        <f t="shared" si="391"/>
        <v>-5.7650616670135107E-10</v>
      </c>
      <c r="DQ168" s="154">
        <f t="shared" si="392"/>
        <v>-5.7650616670135107E-10</v>
      </c>
      <c r="DR168" s="154">
        <f t="shared" si="393"/>
        <v>-5.7650616670135107E-10</v>
      </c>
      <c r="DS168" s="154">
        <f t="shared" si="394"/>
        <v>-5.7650616670135107E-10</v>
      </c>
      <c r="DT168" s="154">
        <f t="shared" si="395"/>
        <v>-5.7650616670135107E-10</v>
      </c>
      <c r="DU168" s="154">
        <f t="shared" si="396"/>
        <v>-5.7650616670135107E-10</v>
      </c>
      <c r="DW168" s="155">
        <f t="shared" si="333"/>
        <v>-4.7781534801506466E-2</v>
      </c>
      <c r="DX168" s="155">
        <f t="shared" si="334"/>
        <v>-7.3577111358127043E-2</v>
      </c>
      <c r="DY168" s="155">
        <f t="shared" si="335"/>
        <v>1.6739796575126718E-2</v>
      </c>
      <c r="DZ168" s="155">
        <f t="shared" si="336"/>
        <v>8.6118787697094162E-2</v>
      </c>
      <c r="EA168" s="156">
        <f t="shared" si="337"/>
        <v>-4.7781534801506466E-2</v>
      </c>
      <c r="EB168" s="156">
        <f t="shared" si="338"/>
        <v>-7.3577111358127043E-2</v>
      </c>
      <c r="EC168" s="156">
        <f t="shared" si="339"/>
        <v>7.1864738653629093E-2</v>
      </c>
      <c r="ED168" s="156">
        <f t="shared" si="340"/>
        <v>5.032023173674173E-2</v>
      </c>
      <c r="EE168" s="156">
        <f t="shared" si="341"/>
        <v>-8.5482115983106691E-2</v>
      </c>
      <c r="EF168" s="156">
        <f t="shared" si="342"/>
        <v>-1.9735101490605443E-2</v>
      </c>
      <c r="EG168" s="156">
        <f t="shared" si="343"/>
        <v>8.6650536933855021E-2</v>
      </c>
      <c r="EH168" s="156">
        <f t="shared" si="344"/>
        <v>-1.3724096796089262E-2</v>
      </c>
      <c r="EI168" s="156">
        <f t="shared" si="345"/>
        <v>-7.5199841686120233E-2</v>
      </c>
      <c r="EJ168" s="156">
        <f t="shared" si="346"/>
        <v>4.5184623426296845E-2</v>
      </c>
      <c r="EK168" s="156">
        <f t="shared" si="347"/>
        <v>5.2797621220843388E-2</v>
      </c>
      <c r="EL168" s="156">
        <f t="shared" si="348"/>
        <v>-7.0064809834995981E-2</v>
      </c>
      <c r="EM168" s="156">
        <f t="shared" si="349"/>
        <v>-2.2706362224877173E-2</v>
      </c>
      <c r="EN168" s="156">
        <f t="shared" si="350"/>
        <v>8.4741297478304362E-2</v>
      </c>
      <c r="EO168" s="156">
        <f t="shared" si="351"/>
        <v>-1.0691676319140787E-2</v>
      </c>
      <c r="EP168" s="156">
        <f t="shared" si="352"/>
        <v>-8.7076715838853985E-2</v>
      </c>
      <c r="EQ168" s="156">
        <f t="shared" si="353"/>
        <v>4.2532661547599951E-2</v>
      </c>
      <c r="ER168" s="156">
        <f t="shared" si="354"/>
        <v>7.6730952590666535E-2</v>
      </c>
      <c r="ES168" s="156">
        <f t="shared" si="355"/>
        <v>8.3897234755920952E-2</v>
      </c>
      <c r="ET168" s="156">
        <f t="shared" si="356"/>
        <v>2.5649958754424711E-2</v>
      </c>
      <c r="EU168" s="156">
        <f t="shared" si="357"/>
        <v>-8.7396805178743153E-2</v>
      </c>
      <c r="EV168" s="156">
        <f t="shared" si="358"/>
        <v>7.6462296815237672E-3</v>
      </c>
      <c r="EW168" s="156">
        <f t="shared" si="359"/>
        <v>7.816857864897836E-2</v>
      </c>
      <c r="EX168" s="156">
        <f t="shared" si="360"/>
        <v>-3.9828880172461376E-2</v>
      </c>
      <c r="EY168" s="156">
        <f t="shared" si="361"/>
        <v>-5.755648293679045E-2</v>
      </c>
      <c r="EZ168" s="156">
        <f t="shared" si="362"/>
        <v>6.6211159601239064E-2</v>
      </c>
    </row>
    <row r="169" spans="15:156" ht="20.100000000000001" customHeight="1" x14ac:dyDescent="0.2">
      <c r="O169" s="158">
        <v>159</v>
      </c>
      <c r="P169" s="158">
        <f t="shared" si="363"/>
        <v>-1.7540558982543013</v>
      </c>
      <c r="Q169" s="147">
        <f t="shared" si="364"/>
        <v>1.387536755335492</v>
      </c>
      <c r="R169" s="147">
        <f t="shared" si="268"/>
        <v>319.82245787577517</v>
      </c>
      <c r="S169" s="147">
        <f t="shared" si="269"/>
        <v>278.10648510936971</v>
      </c>
      <c r="T169" s="147">
        <f t="shared" si="270"/>
        <v>347.63310638671214</v>
      </c>
      <c r="U169" s="147">
        <f t="shared" si="271"/>
        <v>1</v>
      </c>
      <c r="V169" s="147">
        <f t="shared" si="272"/>
        <v>1</v>
      </c>
      <c r="W169" s="147">
        <f t="shared" si="273"/>
        <v>4.5024980721001216E-2</v>
      </c>
      <c r="X169" s="147">
        <f t="shared" si="274"/>
        <v>5.1778727829151397E-2</v>
      </c>
      <c r="Y169" s="147">
        <f t="shared" si="275"/>
        <v>4.1422982263321119E-2</v>
      </c>
      <c r="Z169" s="147">
        <f t="shared" si="276"/>
        <v>15.728861806178875</v>
      </c>
      <c r="AA169" s="147">
        <f t="shared" si="277"/>
        <v>15.728861806178875</v>
      </c>
      <c r="AB169" s="147">
        <f t="shared" si="278"/>
        <v>15.579287579954748</v>
      </c>
      <c r="AC169" s="147">
        <f t="shared" si="279"/>
        <v>14.807179185184205</v>
      </c>
      <c r="AD169" s="147">
        <f t="shared" si="280"/>
        <v>219.65567552230559</v>
      </c>
      <c r="AE169" s="147">
        <f t="shared" si="281"/>
        <v>286.34715109236151</v>
      </c>
      <c r="AF169" s="147">
        <f t="shared" si="282"/>
        <v>3.5334988579466358</v>
      </c>
      <c r="AG169" s="147">
        <f t="shared" si="283"/>
        <v>4.0333784568727786</v>
      </c>
      <c r="AH169" s="147">
        <f t="shared" si="284"/>
        <v>3.0667876037885149</v>
      </c>
      <c r="AI169" s="147">
        <f t="shared" si="285"/>
        <v>19.262360664125509</v>
      </c>
      <c r="AJ169" s="147">
        <f t="shared" si="286"/>
        <v>20.06236066412551</v>
      </c>
      <c r="AK169" s="147">
        <f t="shared" si="287"/>
        <v>20.412666036827527</v>
      </c>
      <c r="AL169" s="147">
        <f t="shared" si="288"/>
        <v>18.67396678897272</v>
      </c>
      <c r="AM169" s="147">
        <f t="shared" si="365"/>
        <v>49.84458293525492</v>
      </c>
      <c r="AN169" s="147">
        <f t="shared" si="397"/>
        <v>48.989191230378687</v>
      </c>
      <c r="AO169" s="147">
        <f t="shared" si="398"/>
        <v>53.550486155438392</v>
      </c>
      <c r="AP169" s="147">
        <f t="shared" si="289"/>
        <v>8.859907241082281</v>
      </c>
      <c r="AQ169" s="147">
        <f t="shared" si="290"/>
        <v>0.44986148669081033</v>
      </c>
      <c r="AR169" s="147">
        <f t="shared" si="291"/>
        <v>0.44652419154381928</v>
      </c>
      <c r="AS169" s="147">
        <f t="shared" si="292"/>
        <v>0.42439448407229735</v>
      </c>
      <c r="AT169" s="147">
        <f t="shared" si="293"/>
        <v>6.6461284544620469E-2</v>
      </c>
      <c r="AU169" s="147">
        <f t="shared" si="294"/>
        <v>0.17597387593022032</v>
      </c>
      <c r="AV169" s="147">
        <f t="shared" si="295"/>
        <v>0.17039735937242148</v>
      </c>
      <c r="AW169" s="147">
        <f t="shared" si="296"/>
        <v>0.16825790768830146</v>
      </c>
      <c r="AX169" s="147">
        <f t="shared" si="366"/>
        <v>3.9616101915129279E-2</v>
      </c>
      <c r="AY169" s="147">
        <f t="shared" si="367"/>
        <v>4.4114792536067982E-2</v>
      </c>
      <c r="AZ169" s="147">
        <f t="shared" si="368"/>
        <v>3.4848721687716536E-2</v>
      </c>
      <c r="BA169" s="147">
        <f t="shared" si="369"/>
        <v>0.11459587564507159</v>
      </c>
      <c r="BB169" s="147">
        <f t="shared" si="370"/>
        <v>0.22522069657866997</v>
      </c>
      <c r="BC169" s="147">
        <f t="shared" si="297"/>
        <v>4.0968346010930527E-3</v>
      </c>
      <c r="BD169" s="147">
        <f t="shared" si="298"/>
        <v>3.5624648705156977E-3</v>
      </c>
      <c r="BE169" s="147">
        <f t="shared" si="299"/>
        <v>4.4530810881446229E-3</v>
      </c>
      <c r="BF169" s="147">
        <f t="shared" si="300"/>
        <v>0</v>
      </c>
      <c r="BG169" s="147">
        <f t="shared" si="301"/>
        <v>0</v>
      </c>
      <c r="BH169" s="147">
        <f t="shared" si="302"/>
        <v>0</v>
      </c>
      <c r="BI169" s="147">
        <f t="shared" si="371"/>
        <v>4.371293651622233E-2</v>
      </c>
      <c r="BJ169" s="147">
        <f t="shared" si="372"/>
        <v>4.7677257406583677E-2</v>
      </c>
      <c r="BK169" s="147">
        <f t="shared" si="373"/>
        <v>3.9301802775861157E-2</v>
      </c>
      <c r="BL169" s="147">
        <f t="shared" si="303"/>
        <v>13.980378797585951</v>
      </c>
      <c r="BM169" s="147">
        <f t="shared" si="304"/>
        <v>13.259354476999651</v>
      </c>
      <c r="BN169" s="147">
        <f t="shared" si="305"/>
        <v>13.66260778557052</v>
      </c>
      <c r="BO169" s="150">
        <f t="shared" si="374"/>
        <v>1.9108208188712836E-3</v>
      </c>
      <c r="BP169" s="150">
        <f t="shared" si="374"/>
        <v>2.2731208738136382E-3</v>
      </c>
      <c r="BQ169" s="150">
        <f t="shared" si="374"/>
        <v>1.5446317014326876E-3</v>
      </c>
      <c r="BR169" s="147" t="e">
        <f t="shared" si="306"/>
        <v>#NUM!</v>
      </c>
      <c r="BS169" s="147">
        <f t="shared" si="307"/>
        <v>261.05293993671808</v>
      </c>
      <c r="BT169" s="147">
        <f t="shared" si="308"/>
        <v>0.57290996021010165</v>
      </c>
      <c r="BU169" s="147">
        <f t="shared" si="309"/>
        <v>0.57290996021010165</v>
      </c>
      <c r="BV169" s="147">
        <f t="shared" si="310"/>
        <v>0.19096998673670054</v>
      </c>
      <c r="BW169" s="147">
        <f t="shared" si="311"/>
        <v>19.988903617235948</v>
      </c>
      <c r="CA169" s="150">
        <f t="shared" si="312"/>
        <v>0.22424755206557406</v>
      </c>
      <c r="CB169" s="150">
        <f t="shared" si="375"/>
        <v>0.22424755206557406</v>
      </c>
      <c r="CC169" s="150">
        <f t="shared" si="376"/>
        <v>0</v>
      </c>
      <c r="CD169" s="150">
        <f t="shared" si="377"/>
        <v>5.0483708589044517E-2</v>
      </c>
      <c r="CE169" s="150">
        <f t="shared" si="313"/>
        <v>5.4580543190137568E-2</v>
      </c>
      <c r="CI169" s="152">
        <f t="shared" si="314"/>
        <v>0.56717768022936177</v>
      </c>
      <c r="CJ169" s="152">
        <f t="shared" si="315"/>
        <v>0.56717768022936177</v>
      </c>
      <c r="CK169" s="152">
        <f t="shared" si="316"/>
        <v>0.56717768022936177</v>
      </c>
      <c r="CL169" s="152">
        <f t="shared" si="317"/>
        <v>0.56717768022936177</v>
      </c>
      <c r="CM169" s="152">
        <f t="shared" si="318"/>
        <v>0.56717768022936177</v>
      </c>
      <c r="CN169" s="152">
        <f t="shared" si="319"/>
        <v>0.56717768022936177</v>
      </c>
      <c r="CO169" s="152">
        <f t="shared" si="320"/>
        <v>0.56717768022936177</v>
      </c>
      <c r="CP169" s="152">
        <f t="shared" si="321"/>
        <v>0.56717768022936177</v>
      </c>
      <c r="CQ169" s="152">
        <f t="shared" si="322"/>
        <v>0.52865556929161672</v>
      </c>
      <c r="CR169" s="152">
        <f t="shared" si="323"/>
        <v>0.45374334540745459</v>
      </c>
      <c r="CS169" s="152">
        <f t="shared" si="324"/>
        <v>0.37883112152329229</v>
      </c>
      <c r="CT169" s="152">
        <f t="shared" si="325"/>
        <v>0.3039188976391301</v>
      </c>
      <c r="CU169" s="152">
        <f t="shared" si="326"/>
        <v>0.22900667375496792</v>
      </c>
      <c r="CV169" s="152">
        <f t="shared" si="327"/>
        <v>0.18523770675596066</v>
      </c>
      <c r="CW169" s="152">
        <f t="shared" si="328"/>
        <v>0.18523770675596066</v>
      </c>
      <c r="CX169" s="152">
        <f t="shared" si="329"/>
        <v>0.18523770675596066</v>
      </c>
      <c r="CY169" s="152">
        <f t="shared" si="330"/>
        <v>0.18523770675596066</v>
      </c>
      <c r="CZ169" s="152">
        <f t="shared" si="331"/>
        <v>0.18523770675596066</v>
      </c>
      <c r="DA169" s="152">
        <f t="shared" si="332"/>
        <v>0.18523770675596066</v>
      </c>
      <c r="DC169" s="154">
        <f t="shared" si="378"/>
        <v>0.22191204109645332</v>
      </c>
      <c r="DD169" s="154">
        <f t="shared" si="379"/>
        <v>0.22191204109645332</v>
      </c>
      <c r="DE169" s="154">
        <f t="shared" si="380"/>
        <v>0.22191204109645332</v>
      </c>
      <c r="DF169" s="154">
        <f t="shared" si="381"/>
        <v>0.22191204109645332</v>
      </c>
      <c r="DG169" s="154">
        <f t="shared" si="382"/>
        <v>0.22191204109645332</v>
      </c>
      <c r="DH169" s="154">
        <f t="shared" si="383"/>
        <v>0.22191204109645332</v>
      </c>
      <c r="DI169" s="154">
        <f t="shared" si="384"/>
        <v>0.22191204109645332</v>
      </c>
      <c r="DJ169" s="154">
        <f t="shared" si="385"/>
        <v>0.22191204109645332</v>
      </c>
      <c r="DK169" s="154">
        <f t="shared" si="386"/>
        <v>-2.1828872867788378E-10</v>
      </c>
      <c r="DL169" s="154">
        <f t="shared" si="387"/>
        <v>-2.5248527691465585E-10</v>
      </c>
      <c r="DM169" s="154">
        <f t="shared" si="388"/>
        <v>-2.9938637249839104E-10</v>
      </c>
      <c r="DN169" s="154">
        <f t="shared" si="389"/>
        <v>-3.6768709866376004E-10</v>
      </c>
      <c r="DO169" s="154">
        <f t="shared" si="390"/>
        <v>-4.7636237226418608E-10</v>
      </c>
      <c r="DP169" s="154">
        <f t="shared" si="391"/>
        <v>-5.7579636433429472E-10</v>
      </c>
      <c r="DQ169" s="154">
        <f t="shared" si="392"/>
        <v>-5.7579636433429472E-10</v>
      </c>
      <c r="DR169" s="154">
        <f t="shared" si="393"/>
        <v>-5.7579636433429472E-10</v>
      </c>
      <c r="DS169" s="154">
        <f t="shared" si="394"/>
        <v>-5.7579636433429472E-10</v>
      </c>
      <c r="DT169" s="154">
        <f t="shared" si="395"/>
        <v>-5.7579636433429472E-10</v>
      </c>
      <c r="DU169" s="154">
        <f t="shared" si="396"/>
        <v>-5.7579636433429472E-10</v>
      </c>
      <c r="DW169" s="155">
        <f t="shared" si="333"/>
        <v>-4.567989317849111E-2</v>
      </c>
      <c r="DX169" s="155">
        <f t="shared" si="334"/>
        <v>-7.4542810751183616E-2</v>
      </c>
      <c r="DY169" s="155">
        <f t="shared" si="335"/>
        <v>1.5932099913677319E-2</v>
      </c>
      <c r="DZ169" s="155">
        <f t="shared" si="336"/>
        <v>8.596191870721441E-2</v>
      </c>
      <c r="EA169" s="156">
        <f t="shared" si="337"/>
        <v>-4.567989317849111E-2</v>
      </c>
      <c r="EB169" s="156">
        <f t="shared" si="338"/>
        <v>-7.4542810751183616E-2</v>
      </c>
      <c r="EC169" s="156">
        <f t="shared" si="339"/>
        <v>6.9359608398167377E-2</v>
      </c>
      <c r="ED169" s="156">
        <f t="shared" si="340"/>
        <v>5.3221499399565997E-2</v>
      </c>
      <c r="EE169" s="156">
        <f t="shared" si="341"/>
        <v>-8.3825652401588915E-2</v>
      </c>
      <c r="EF169" s="156">
        <f t="shared" si="342"/>
        <v>-2.4830289465351062E-2</v>
      </c>
      <c r="EG169" s="156">
        <f t="shared" si="343"/>
        <v>8.7156368242795712E-2</v>
      </c>
      <c r="EH169" s="156">
        <f t="shared" si="344"/>
        <v>-6.8593549413429496E-3</v>
      </c>
      <c r="EI169" s="156">
        <f t="shared" si="345"/>
        <v>-7.8909306470523854E-2</v>
      </c>
      <c r="EJ169" s="156">
        <f t="shared" si="346"/>
        <v>3.7637808488620556E-2</v>
      </c>
      <c r="EK169" s="156">
        <f t="shared" si="347"/>
        <v>6.0179999735904502E-2</v>
      </c>
      <c r="EL169" s="156">
        <f t="shared" si="348"/>
        <v>-6.3416487661109619E-2</v>
      </c>
      <c r="EM169" s="156">
        <f t="shared" si="349"/>
        <v>-3.3456433169570365E-2</v>
      </c>
      <c r="EN169" s="156">
        <f t="shared" si="350"/>
        <v>8.0770974706606116E-2</v>
      </c>
      <c r="EO169" s="156">
        <f t="shared" si="351"/>
        <v>2.2885425591410088E-3</v>
      </c>
      <c r="EP169" s="156">
        <f t="shared" si="352"/>
        <v>-8.7395914369266345E-2</v>
      </c>
      <c r="EQ169" s="156">
        <f t="shared" si="353"/>
        <v>2.9183356092730782E-2</v>
      </c>
      <c r="ER169" s="156">
        <f t="shared" si="354"/>
        <v>8.2411255315339105E-2</v>
      </c>
      <c r="ES169" s="156">
        <f t="shared" si="355"/>
        <v>7.6831353310324618E-2</v>
      </c>
      <c r="ET169" s="156">
        <f t="shared" si="356"/>
        <v>4.1716021190775179E-2</v>
      </c>
      <c r="EU169" s="156">
        <f t="shared" si="357"/>
        <v>-8.6677932569136446E-2</v>
      </c>
      <c r="EV169" s="156">
        <f t="shared" si="358"/>
        <v>-1.1411366308438621E-2</v>
      </c>
      <c r="EW169" s="156">
        <f t="shared" si="359"/>
        <v>8.5010289201255612E-2</v>
      </c>
      <c r="EX169" s="156">
        <f t="shared" si="360"/>
        <v>-2.0409164740479178E-2</v>
      </c>
      <c r="EY169" s="156">
        <f t="shared" si="361"/>
        <v>-7.2049951529180811E-2</v>
      </c>
      <c r="EZ169" s="156">
        <f t="shared" si="362"/>
        <v>4.9518559754175302E-2</v>
      </c>
    </row>
    <row r="170" spans="15:156" ht="20.100000000000001" customHeight="1" x14ac:dyDescent="0.2">
      <c r="O170" s="158">
        <v>160</v>
      </c>
      <c r="P170" s="158">
        <f t="shared" si="363"/>
        <v>-1.7453292519943295</v>
      </c>
      <c r="Q170" s="147">
        <f t="shared" si="364"/>
        <v>1.3962634015954636</v>
      </c>
      <c r="R170" s="147">
        <f t="shared" si="268"/>
        <v>320.32755054720872</v>
      </c>
      <c r="S170" s="147">
        <f t="shared" si="269"/>
        <v>278.54569612800759</v>
      </c>
      <c r="T170" s="147">
        <f t="shared" si="270"/>
        <v>348.18212016000945</v>
      </c>
      <c r="U170" s="147">
        <f t="shared" si="271"/>
        <v>1</v>
      </c>
      <c r="V170" s="147">
        <f t="shared" si="272"/>
        <v>1</v>
      </c>
      <c r="W170" s="147">
        <f t="shared" si="273"/>
        <v>4.4953985304731943E-2</v>
      </c>
      <c r="X170" s="147">
        <f t="shared" si="274"/>
        <v>5.1697083100441736E-2</v>
      </c>
      <c r="Y170" s="147">
        <f t="shared" si="275"/>
        <v>4.1357666480353397E-2</v>
      </c>
      <c r="Z170" s="147">
        <f t="shared" si="276"/>
        <v>15.760421485383151</v>
      </c>
      <c r="AA170" s="147">
        <f t="shared" si="277"/>
        <v>15.760421485383151</v>
      </c>
      <c r="AB170" s="147">
        <f t="shared" si="278"/>
        <v>15.612177325007602</v>
      </c>
      <c r="AC170" s="147">
        <f t="shared" si="279"/>
        <v>14.838438916789597</v>
      </c>
      <c r="AD170" s="147">
        <f t="shared" si="280"/>
        <v>220.19079665934657</v>
      </c>
      <c r="AE170" s="147">
        <f t="shared" si="281"/>
        <v>287.02931862965778</v>
      </c>
      <c r="AF170" s="147">
        <f t="shared" si="282"/>
        <v>3.5353751124756236</v>
      </c>
      <c r="AG170" s="147">
        <f t="shared" si="283"/>
        <v>4.0355201427487506</v>
      </c>
      <c r="AH170" s="147">
        <f t="shared" si="284"/>
        <v>3.0684160390484019</v>
      </c>
      <c r="AI170" s="147">
        <f t="shared" si="285"/>
        <v>19.295796597858775</v>
      </c>
      <c r="AJ170" s="147">
        <f t="shared" si="286"/>
        <v>20.095796597858776</v>
      </c>
      <c r="AK170" s="147">
        <f t="shared" si="287"/>
        <v>20.447697467756353</v>
      </c>
      <c r="AL170" s="147">
        <f t="shared" si="288"/>
        <v>18.706854955838001</v>
      </c>
      <c r="AM170" s="147">
        <f t="shared" si="365"/>
        <v>49.761650160539091</v>
      </c>
      <c r="AN170" s="147">
        <f t="shared" si="397"/>
        <v>48.905261904274752</v>
      </c>
      <c r="AO170" s="147">
        <f t="shared" si="398"/>
        <v>53.456340061476865</v>
      </c>
      <c r="AP170" s="147">
        <f t="shared" si="289"/>
        <v>8.8816242266076078</v>
      </c>
      <c r="AQ170" s="147">
        <f t="shared" si="290"/>
        <v>0.45081119825691529</v>
      </c>
      <c r="AR170" s="147">
        <f t="shared" si="291"/>
        <v>0.44746685767950983</v>
      </c>
      <c r="AS170" s="147">
        <f t="shared" si="292"/>
        <v>0.42529043174072179</v>
      </c>
      <c r="AT170" s="147">
        <f t="shared" si="293"/>
        <v>6.6742196240524923E-2</v>
      </c>
      <c r="AU170" s="147">
        <f t="shared" si="294"/>
        <v>0.17642363647929882</v>
      </c>
      <c r="AV170" s="147">
        <f t="shared" si="295"/>
        <v>0.17082441506086457</v>
      </c>
      <c r="AW170" s="147">
        <f t="shared" si="296"/>
        <v>0.1686720215028765</v>
      </c>
      <c r="AX170" s="147">
        <f t="shared" si="366"/>
        <v>3.965472786763357E-2</v>
      </c>
      <c r="AY170" s="147">
        <f t="shared" si="367"/>
        <v>4.4155619972019514E-2</v>
      </c>
      <c r="AZ170" s="147">
        <f t="shared" si="368"/>
        <v>3.4879406107754057E-2</v>
      </c>
      <c r="BA170" s="147">
        <f t="shared" si="369"/>
        <v>0.11476984655611182</v>
      </c>
      <c r="BB170" s="147">
        <f t="shared" si="370"/>
        <v>0.22574065405292854</v>
      </c>
      <c r="BC170" s="147">
        <f t="shared" si="297"/>
        <v>3.9037825405414113E-3</v>
      </c>
      <c r="BD170" s="147">
        <f t="shared" si="298"/>
        <v>3.3945935135142702E-3</v>
      </c>
      <c r="BE170" s="147">
        <f t="shared" si="299"/>
        <v>4.2432418918928383E-3</v>
      </c>
      <c r="BF170" s="147">
        <f t="shared" si="300"/>
        <v>0</v>
      </c>
      <c r="BG170" s="147">
        <f t="shared" si="301"/>
        <v>0</v>
      </c>
      <c r="BH170" s="147">
        <f t="shared" si="302"/>
        <v>0</v>
      </c>
      <c r="BI170" s="147">
        <f t="shared" si="371"/>
        <v>4.3558510408174982E-2</v>
      </c>
      <c r="BJ170" s="147">
        <f t="shared" si="372"/>
        <v>4.7550213485533781E-2</v>
      </c>
      <c r="BK170" s="147">
        <f t="shared" si="373"/>
        <v>3.9122647999646896E-2</v>
      </c>
      <c r="BL170" s="147">
        <f t="shared" si="303"/>
        <v>13.952990944535788</v>
      </c>
      <c r="BM170" s="147">
        <f t="shared" si="304"/>
        <v>13.244907316363381</v>
      </c>
      <c r="BN170" s="147">
        <f t="shared" si="305"/>
        <v>13.621806526790809</v>
      </c>
      <c r="BO170" s="150">
        <f t="shared" si="374"/>
        <v>1.8973438289790882E-3</v>
      </c>
      <c r="BP170" s="150">
        <f t="shared" si="374"/>
        <v>2.2610228025198385E-3</v>
      </c>
      <c r="BQ170" s="150">
        <f t="shared" si="374"/>
        <v>1.5305815865042753E-3</v>
      </c>
      <c r="BR170" s="147" t="e">
        <f t="shared" si="306"/>
        <v>#NUM!</v>
      </c>
      <c r="BS170" s="147">
        <f t="shared" si="307"/>
        <v>261.54099934214929</v>
      </c>
      <c r="BT170" s="147">
        <f t="shared" si="308"/>
        <v>0.57381475165037565</v>
      </c>
      <c r="BU170" s="147">
        <f t="shared" si="309"/>
        <v>0.57381475165037565</v>
      </c>
      <c r="BV170" s="147">
        <f t="shared" si="310"/>
        <v>0.19127158388345855</v>
      </c>
      <c r="BW170" s="147">
        <f t="shared" si="311"/>
        <v>20.020471909200545</v>
      </c>
      <c r="CA170" s="150">
        <f t="shared" si="312"/>
        <v>0.22467926318400466</v>
      </c>
      <c r="CB170" s="150">
        <f t="shared" si="375"/>
        <v>0.22467926318400466</v>
      </c>
      <c r="CC170" s="150">
        <f t="shared" si="376"/>
        <v>0</v>
      </c>
      <c r="CD170" s="150">
        <f t="shared" si="377"/>
        <v>5.0501141523749654E-2</v>
      </c>
      <c r="CE170" s="150">
        <f t="shared" si="313"/>
        <v>5.4404924064291066E-2</v>
      </c>
      <c r="CI170" s="152">
        <f t="shared" si="314"/>
        <v>0.56808247166963588</v>
      </c>
      <c r="CJ170" s="152">
        <f t="shared" si="315"/>
        <v>0.56808247166963588</v>
      </c>
      <c r="CK170" s="152">
        <f t="shared" si="316"/>
        <v>0.56808247166963588</v>
      </c>
      <c r="CL170" s="152">
        <f t="shared" si="317"/>
        <v>0.56808247166963588</v>
      </c>
      <c r="CM170" s="152">
        <f t="shared" si="318"/>
        <v>0.56808247166963588</v>
      </c>
      <c r="CN170" s="152">
        <f t="shared" si="319"/>
        <v>0.56808247166963588</v>
      </c>
      <c r="CO170" s="152">
        <f t="shared" si="320"/>
        <v>0.56808247166963588</v>
      </c>
      <c r="CP170" s="152">
        <f t="shared" si="321"/>
        <v>0.56808247166963588</v>
      </c>
      <c r="CQ170" s="152">
        <f t="shared" si="322"/>
        <v>0.52949952311575832</v>
      </c>
      <c r="CR170" s="152">
        <f t="shared" si="323"/>
        <v>0.45446899104418481</v>
      </c>
      <c r="CS170" s="152">
        <f t="shared" si="324"/>
        <v>0.3794384589726113</v>
      </c>
      <c r="CT170" s="152">
        <f t="shared" si="325"/>
        <v>0.30440792690103791</v>
      </c>
      <c r="CU170" s="152">
        <f t="shared" si="326"/>
        <v>0.22937739482946459</v>
      </c>
      <c r="CV170" s="152">
        <f t="shared" si="327"/>
        <v>0.18553930390271867</v>
      </c>
      <c r="CW170" s="152">
        <f t="shared" si="328"/>
        <v>0.18553930390271867</v>
      </c>
      <c r="CX170" s="152">
        <f t="shared" si="329"/>
        <v>0.18553930390271867</v>
      </c>
      <c r="CY170" s="152">
        <f t="shared" si="330"/>
        <v>0.18553930390271867</v>
      </c>
      <c r="CZ170" s="152">
        <f t="shared" si="331"/>
        <v>0.18553930390271867</v>
      </c>
      <c r="DA170" s="152">
        <f t="shared" si="332"/>
        <v>0.18553930390271867</v>
      </c>
      <c r="DC170" s="154">
        <f t="shared" si="378"/>
        <v>0.22234306496918396</v>
      </c>
      <c r="DD170" s="154">
        <f t="shared" si="379"/>
        <v>0.22234306496918396</v>
      </c>
      <c r="DE170" s="154">
        <f t="shared" si="380"/>
        <v>0.22234306496918396</v>
      </c>
      <c r="DF170" s="154">
        <f t="shared" si="381"/>
        <v>0.22234306496918396</v>
      </c>
      <c r="DG170" s="154">
        <f t="shared" si="382"/>
        <v>0.22234306496918396</v>
      </c>
      <c r="DH170" s="154">
        <f t="shared" si="383"/>
        <v>0.22234306496918396</v>
      </c>
      <c r="DI170" s="154">
        <f t="shared" si="384"/>
        <v>0.22234306496918396</v>
      </c>
      <c r="DJ170" s="154">
        <f t="shared" si="385"/>
        <v>0.22234306496918396</v>
      </c>
      <c r="DK170" s="154">
        <f t="shared" si="386"/>
        <v>0.20662065920910075</v>
      </c>
      <c r="DL170" s="154">
        <f t="shared" si="387"/>
        <v>-2.521727892244598E-10</v>
      </c>
      <c r="DM170" s="154">
        <f t="shared" si="388"/>
        <v>-2.9901863674628341E-10</v>
      </c>
      <c r="DN170" s="154">
        <f t="shared" si="389"/>
        <v>-3.6724047527873786E-10</v>
      </c>
      <c r="DO170" s="154">
        <f t="shared" si="390"/>
        <v>-4.7579406268091652E-10</v>
      </c>
      <c r="DP170" s="154">
        <f t="shared" si="391"/>
        <v>-5.7512084177091366E-10</v>
      </c>
      <c r="DQ170" s="154">
        <f t="shared" si="392"/>
        <v>-5.7512084177091366E-10</v>
      </c>
      <c r="DR170" s="154">
        <f t="shared" si="393"/>
        <v>-5.7512084177091366E-10</v>
      </c>
      <c r="DS170" s="154">
        <f t="shared" si="394"/>
        <v>-5.7512084177091366E-10</v>
      </c>
      <c r="DT170" s="154">
        <f t="shared" si="395"/>
        <v>-5.7512084177091366E-10</v>
      </c>
      <c r="DU170" s="154">
        <f t="shared" si="396"/>
        <v>-5.7512084177091366E-10</v>
      </c>
      <c r="DW170" s="155">
        <f t="shared" si="333"/>
        <v>-4.3558510408175002E-2</v>
      </c>
      <c r="DX170" s="155">
        <f t="shared" si="334"/>
        <v>-7.54455531289768E-2</v>
      </c>
      <c r="DY170" s="155">
        <f t="shared" si="335"/>
        <v>1.5127711908531209E-2</v>
      </c>
      <c r="DZ170" s="155">
        <f t="shared" si="336"/>
        <v>8.5793517519267365E-2</v>
      </c>
      <c r="EA170" s="156">
        <f t="shared" si="337"/>
        <v>-4.3558510408175002E-2</v>
      </c>
      <c r="EB170" s="156">
        <f t="shared" si="338"/>
        <v>-7.54455531289768E-2</v>
      </c>
      <c r="EC170" s="156">
        <f t="shared" si="339"/>
        <v>6.6735509697445239E-2</v>
      </c>
      <c r="ED170" s="156">
        <f t="shared" si="340"/>
        <v>5.5997741573554062E-2</v>
      </c>
      <c r="EE170" s="156">
        <f t="shared" si="341"/>
        <v>-8.1863221605976436E-2</v>
      </c>
      <c r="EF170" s="156">
        <f t="shared" si="342"/>
        <v>-2.9795775945713254E-2</v>
      </c>
      <c r="EG170" s="156">
        <f t="shared" si="343"/>
        <v>8.7117020816349963E-2</v>
      </c>
      <c r="EH170" s="156">
        <f t="shared" si="344"/>
        <v>5.3365641724696601E-18</v>
      </c>
      <c r="EI170" s="156">
        <f t="shared" si="345"/>
        <v>-8.1863221605976449E-2</v>
      </c>
      <c r="EJ170" s="156">
        <f t="shared" si="346"/>
        <v>2.9795775945713244E-2</v>
      </c>
      <c r="EK170" s="156">
        <f t="shared" si="347"/>
        <v>6.673550969744528E-2</v>
      </c>
      <c r="EL170" s="156">
        <f t="shared" si="348"/>
        <v>-5.5997741573554027E-2</v>
      </c>
      <c r="EM170" s="156">
        <f t="shared" si="349"/>
        <v>-4.3558510408175079E-2</v>
      </c>
      <c r="EN170" s="156">
        <f t="shared" si="350"/>
        <v>7.5445553128976772E-2</v>
      </c>
      <c r="EO170" s="156">
        <f t="shared" si="351"/>
        <v>1.5127711908531049E-2</v>
      </c>
      <c r="EP170" s="156">
        <f t="shared" si="352"/>
        <v>-8.5793517519267393E-2</v>
      </c>
      <c r="EQ170" s="156">
        <f t="shared" si="353"/>
        <v>1.5127711908531179E-2</v>
      </c>
      <c r="ER170" s="156">
        <f t="shared" si="354"/>
        <v>8.5793517519267365E-2</v>
      </c>
      <c r="ES170" s="156">
        <f t="shared" si="355"/>
        <v>6.6735509697445156E-2</v>
      </c>
      <c r="ET170" s="156">
        <f t="shared" si="356"/>
        <v>5.5997741573554166E-2</v>
      </c>
      <c r="EU170" s="156">
        <f t="shared" si="357"/>
        <v>-8.1863221605976491E-2</v>
      </c>
      <c r="EV170" s="156">
        <f t="shared" si="358"/>
        <v>-2.9795775945713115E-2</v>
      </c>
      <c r="EW170" s="156">
        <f t="shared" si="359"/>
        <v>8.7117020816349963E-2</v>
      </c>
      <c r="EX170" s="156">
        <f t="shared" si="360"/>
        <v>-1.3874122323788825E-16</v>
      </c>
      <c r="EY170" s="156">
        <f t="shared" si="361"/>
        <v>-8.1863221605976394E-2</v>
      </c>
      <c r="EZ170" s="156">
        <f t="shared" si="362"/>
        <v>2.9795775945713379E-2</v>
      </c>
    </row>
    <row r="171" spans="15:156" ht="20.100000000000001" customHeight="1" x14ac:dyDescent="0.2">
      <c r="O171" s="158">
        <v>161</v>
      </c>
      <c r="P171" s="158">
        <f t="shared" si="363"/>
        <v>-1.736602605734358</v>
      </c>
      <c r="Q171" s="147">
        <f t="shared" si="364"/>
        <v>1.4049900478554351</v>
      </c>
      <c r="R171" s="147">
        <f t="shared" si="268"/>
        <v>320.80824903546954</v>
      </c>
      <c r="S171" s="147">
        <f t="shared" si="269"/>
        <v>278.96369481345181</v>
      </c>
      <c r="T171" s="147">
        <f t="shared" si="270"/>
        <v>348.70461851681472</v>
      </c>
      <c r="U171" s="147">
        <f t="shared" si="271"/>
        <v>1</v>
      </c>
      <c r="V171" s="147">
        <f t="shared" si="272"/>
        <v>1</v>
      </c>
      <c r="W171" s="147">
        <f t="shared" si="273"/>
        <v>4.4886626336119846E-2</v>
      </c>
      <c r="X171" s="147">
        <f t="shared" si="274"/>
        <v>5.1619620286537812E-2</v>
      </c>
      <c r="Y171" s="147">
        <f t="shared" si="275"/>
        <v>4.1295696229230253E-2</v>
      </c>
      <c r="Z171" s="147">
        <f t="shared" si="276"/>
        <v>15.790399246793015</v>
      </c>
      <c r="AA171" s="147">
        <f t="shared" si="277"/>
        <v>15.790399246793015</v>
      </c>
      <c r="AB171" s="147">
        <f t="shared" si="278"/>
        <v>15.643502878892498</v>
      </c>
      <c r="AC171" s="147">
        <f t="shared" si="279"/>
        <v>14.868211978431109</v>
      </c>
      <c r="AD171" s="147">
        <f t="shared" si="280"/>
        <v>220.70052879530499</v>
      </c>
      <c r="AE171" s="147">
        <f t="shared" si="281"/>
        <v>287.67910141130812</v>
      </c>
      <c r="AF171" s="147">
        <f t="shared" si="282"/>
        <v>3.5371607505707416</v>
      </c>
      <c r="AG171" s="147">
        <f t="shared" si="283"/>
        <v>4.0375583927989593</v>
      </c>
      <c r="AH171" s="147">
        <f t="shared" si="284"/>
        <v>3.0699658266654679</v>
      </c>
      <c r="AI171" s="147">
        <f t="shared" si="285"/>
        <v>19.327559997363757</v>
      </c>
      <c r="AJ171" s="147">
        <f t="shared" si="286"/>
        <v>20.127559997363758</v>
      </c>
      <c r="AK171" s="147">
        <f t="shared" si="287"/>
        <v>20.481061271691459</v>
      </c>
      <c r="AL171" s="147">
        <f t="shared" si="288"/>
        <v>18.738177805096576</v>
      </c>
      <c r="AM171" s="147">
        <f t="shared" si="365"/>
        <v>49.683121060425442</v>
      </c>
      <c r="AN171" s="147">
        <f t="shared" si="397"/>
        <v>48.825594862224321</v>
      </c>
      <c r="AO171" s="147">
        <f t="shared" si="398"/>
        <v>53.366982126085446</v>
      </c>
      <c r="AP171" s="147">
        <f t="shared" si="289"/>
        <v>8.902301633226358</v>
      </c>
      <c r="AQ171" s="147">
        <f t="shared" si="290"/>
        <v>0.45171574284342153</v>
      </c>
      <c r="AR171" s="147">
        <f t="shared" si="291"/>
        <v>0.44836469190660966</v>
      </c>
      <c r="AS171" s="147">
        <f t="shared" si="292"/>
        <v>0.42614376936678661</v>
      </c>
      <c r="AT171" s="147">
        <f t="shared" si="293"/>
        <v>6.701029898283635E-2</v>
      </c>
      <c r="AU171" s="147">
        <f t="shared" si="294"/>
        <v>0.17685279510164958</v>
      </c>
      <c r="AV171" s="147">
        <f t="shared" si="295"/>
        <v>0.17123122295706925</v>
      </c>
      <c r="AW171" s="147">
        <f t="shared" si="296"/>
        <v>0.16906648959097015</v>
      </c>
      <c r="AX171" s="147">
        <f t="shared" si="366"/>
        <v>3.9691626710091299E-2</v>
      </c>
      <c r="AY171" s="147">
        <f t="shared" si="367"/>
        <v>4.4194453618094792E-2</v>
      </c>
      <c r="AZ171" s="147">
        <f t="shared" si="368"/>
        <v>3.4908592041607608E-2</v>
      </c>
      <c r="BA171" s="147">
        <f t="shared" si="369"/>
        <v>0.11493543863247174</v>
      </c>
      <c r="BB171" s="147">
        <f t="shared" si="370"/>
        <v>0.22623591616145225</v>
      </c>
      <c r="BC171" s="147">
        <f t="shared" si="297"/>
        <v>3.7104331918351987E-3</v>
      </c>
      <c r="BD171" s="147">
        <f t="shared" si="298"/>
        <v>3.2264636450740859E-3</v>
      </c>
      <c r="BE171" s="147">
        <f t="shared" si="299"/>
        <v>4.0330795563426076E-3</v>
      </c>
      <c r="BF171" s="147">
        <f t="shared" si="300"/>
        <v>0</v>
      </c>
      <c r="BG171" s="147">
        <f t="shared" si="301"/>
        <v>0</v>
      </c>
      <c r="BH171" s="147">
        <f t="shared" si="302"/>
        <v>0</v>
      </c>
      <c r="BI171" s="147">
        <f t="shared" si="371"/>
        <v>4.3402059901926499E-2</v>
      </c>
      <c r="BJ171" s="147">
        <f t="shared" si="372"/>
        <v>4.7420917263168876E-2</v>
      </c>
      <c r="BK171" s="147">
        <f t="shared" si="373"/>
        <v>3.8941671597950214E-2</v>
      </c>
      <c r="BL171" s="147">
        <f t="shared" si="303"/>
        <v>13.923738841669604</v>
      </c>
      <c r="BM171" s="147">
        <f t="shared" si="304"/>
        <v>13.22871429117659</v>
      </c>
      <c r="BN171" s="147">
        <f t="shared" si="305"/>
        <v>13.579140738970308</v>
      </c>
      <c r="BO171" s="150">
        <f t="shared" si="374"/>
        <v>1.883738803730416E-3</v>
      </c>
      <c r="BP171" s="150">
        <f t="shared" si="374"/>
        <v>2.248743394080308E-3</v>
      </c>
      <c r="BQ171" s="150">
        <f t="shared" si="374"/>
        <v>1.5164537868426024E-3</v>
      </c>
      <c r="BR171" s="147" t="e">
        <f t="shared" si="306"/>
        <v>#NUM!</v>
      </c>
      <c r="BS171" s="147">
        <f t="shared" si="307"/>
        <v>262.00552789284887</v>
      </c>
      <c r="BT171" s="147">
        <f t="shared" si="308"/>
        <v>0.57467584487569745</v>
      </c>
      <c r="BU171" s="147">
        <f t="shared" si="309"/>
        <v>0.57467584487569745</v>
      </c>
      <c r="BV171" s="147">
        <f t="shared" si="310"/>
        <v>0.19155861495856577</v>
      </c>
      <c r="BW171" s="147">
        <f t="shared" si="311"/>
        <v>20.050515564716846</v>
      </c>
      <c r="CA171" s="150">
        <f t="shared" si="312"/>
        <v>0.22509017197235814</v>
      </c>
      <c r="CB171" s="150">
        <f t="shared" si="375"/>
        <v>0.22509017197235814</v>
      </c>
      <c r="CC171" s="150">
        <f t="shared" si="376"/>
        <v>0</v>
      </c>
      <c r="CD171" s="150">
        <f t="shared" si="377"/>
        <v>5.0517692252646171E-2</v>
      </c>
      <c r="CE171" s="150">
        <f t="shared" si="313"/>
        <v>5.422812544448137E-2</v>
      </c>
      <c r="CI171" s="152">
        <f t="shared" si="314"/>
        <v>0.56894356489495745</v>
      </c>
      <c r="CJ171" s="152">
        <f t="shared" si="315"/>
        <v>0.56894356489495745</v>
      </c>
      <c r="CK171" s="152">
        <f t="shared" si="316"/>
        <v>0.56894356489495745</v>
      </c>
      <c r="CL171" s="152">
        <f t="shared" si="317"/>
        <v>0.56894356489495745</v>
      </c>
      <c r="CM171" s="152">
        <f t="shared" si="318"/>
        <v>0.56894356489495745</v>
      </c>
      <c r="CN171" s="152">
        <f t="shared" si="319"/>
        <v>0.56894356489495745</v>
      </c>
      <c r="CO171" s="152">
        <f t="shared" si="320"/>
        <v>0.56894356489495745</v>
      </c>
      <c r="CP171" s="152">
        <f t="shared" si="321"/>
        <v>0.56894356489495745</v>
      </c>
      <c r="CQ171" s="152">
        <f t="shared" si="322"/>
        <v>0.53030271696585973</v>
      </c>
      <c r="CR171" s="152">
        <f t="shared" si="323"/>
        <v>0.45515959057238486</v>
      </c>
      <c r="CS171" s="152">
        <f t="shared" si="324"/>
        <v>0.38001646417891005</v>
      </c>
      <c r="CT171" s="152">
        <f t="shared" si="325"/>
        <v>0.30487333778543518</v>
      </c>
      <c r="CU171" s="152">
        <f t="shared" si="326"/>
        <v>0.2297302113919604</v>
      </c>
      <c r="CV171" s="152">
        <f t="shared" si="327"/>
        <v>0.18582633497782594</v>
      </c>
      <c r="CW171" s="152">
        <f t="shared" si="328"/>
        <v>0.18582633497782594</v>
      </c>
      <c r="CX171" s="152">
        <f t="shared" si="329"/>
        <v>0.18582633497782594</v>
      </c>
      <c r="CY171" s="152">
        <f t="shared" si="330"/>
        <v>0.18582633497782594</v>
      </c>
      <c r="CZ171" s="152">
        <f t="shared" si="331"/>
        <v>0.18582633497782594</v>
      </c>
      <c r="DA171" s="152">
        <f t="shared" si="332"/>
        <v>0.18582633497782594</v>
      </c>
      <c r="DC171" s="154">
        <f t="shared" si="378"/>
        <v>0.22275332135236819</v>
      </c>
      <c r="DD171" s="154">
        <f t="shared" si="379"/>
        <v>0.22275332135236819</v>
      </c>
      <c r="DE171" s="154">
        <f t="shared" si="380"/>
        <v>0.22275332135236819</v>
      </c>
      <c r="DF171" s="154">
        <f t="shared" si="381"/>
        <v>0.22275332135236819</v>
      </c>
      <c r="DG171" s="154">
        <f t="shared" si="382"/>
        <v>0.22275332135236819</v>
      </c>
      <c r="DH171" s="154">
        <f t="shared" si="383"/>
        <v>0.22275332135236819</v>
      </c>
      <c r="DI171" s="154">
        <f t="shared" si="384"/>
        <v>0.22275332135236819</v>
      </c>
      <c r="DJ171" s="154">
        <f t="shared" si="385"/>
        <v>0.22275332135236819</v>
      </c>
      <c r="DK171" s="154">
        <f t="shared" si="386"/>
        <v>0.20700291897745884</v>
      </c>
      <c r="DL171" s="154">
        <f t="shared" si="387"/>
        <v>-2.5187611118725808E-10</v>
      </c>
      <c r="DM171" s="154">
        <f t="shared" si="388"/>
        <v>-2.9866949943866625E-10</v>
      </c>
      <c r="DN171" s="154">
        <f t="shared" si="389"/>
        <v>-3.6681642886313481E-10</v>
      </c>
      <c r="DO171" s="154">
        <f t="shared" si="390"/>
        <v>-4.752544585447061E-10</v>
      </c>
      <c r="DP171" s="154">
        <f t="shared" si="391"/>
        <v>-5.7447941520579638E-10</v>
      </c>
      <c r="DQ171" s="154">
        <f t="shared" si="392"/>
        <v>-5.7447941520579638E-10</v>
      </c>
      <c r="DR171" s="154">
        <f t="shared" si="393"/>
        <v>-5.7447941520579638E-10</v>
      </c>
      <c r="DS171" s="154">
        <f t="shared" si="394"/>
        <v>-5.7447941520579638E-10</v>
      </c>
      <c r="DT171" s="154">
        <f t="shared" si="395"/>
        <v>-5.7447941520579638E-10</v>
      </c>
      <c r="DU171" s="154">
        <f t="shared" si="396"/>
        <v>-5.7447941520579638E-10</v>
      </c>
      <c r="DW171" s="155">
        <f t="shared" si="333"/>
        <v>-4.1419346191033025E-2</v>
      </c>
      <c r="DX171" s="155">
        <f t="shared" si="334"/>
        <v>-7.6284945933185411E-2</v>
      </c>
      <c r="DY171" s="155">
        <f t="shared" si="335"/>
        <v>1.4326812152469382E-2</v>
      </c>
      <c r="DZ171" s="155">
        <f t="shared" si="336"/>
        <v>8.5613653516653052E-2</v>
      </c>
      <c r="EA171" s="156">
        <f t="shared" si="337"/>
        <v>-4.1419346191033025E-2</v>
      </c>
      <c r="EB171" s="156">
        <f t="shared" si="338"/>
        <v>-7.6284945933185411E-2</v>
      </c>
      <c r="EC171" s="156">
        <f t="shared" si="339"/>
        <v>6.3998710273131698E-2</v>
      </c>
      <c r="ED171" s="156">
        <f t="shared" si="340"/>
        <v>5.8644013320179669E-2</v>
      </c>
      <c r="EE171" s="156">
        <f t="shared" si="341"/>
        <v>-7.9604592564256671E-2</v>
      </c>
      <c r="EF171" s="156">
        <f t="shared" si="342"/>
        <v>-3.4613061950661855E-2</v>
      </c>
      <c r="EG171" s="156">
        <f t="shared" si="343"/>
        <v>8.6536531671908154E-2</v>
      </c>
      <c r="EH171" s="156">
        <f t="shared" si="344"/>
        <v>6.8105727452617126E-3</v>
      </c>
      <c r="EI171" s="156">
        <f t="shared" si="345"/>
        <v>-8.4039203763198816E-2</v>
      </c>
      <c r="EJ171" s="156">
        <f t="shared" si="346"/>
        <v>2.1734015868431024E-2</v>
      </c>
      <c r="EK171" s="156">
        <f t="shared" si="347"/>
        <v>7.238472480145286E-2</v>
      </c>
      <c r="EL171" s="156">
        <f t="shared" si="348"/>
        <v>-4.7910404197205415E-2</v>
      </c>
      <c r="EM171" s="156">
        <f t="shared" si="349"/>
        <v>-5.2843000015637631E-2</v>
      </c>
      <c r="EN171" s="156">
        <f t="shared" si="350"/>
        <v>6.886633839742741E-2</v>
      </c>
      <c r="EO171" s="156">
        <f t="shared" si="351"/>
        <v>2.7543351408907846E-2</v>
      </c>
      <c r="EP171" s="156">
        <f t="shared" si="352"/>
        <v>-8.2318400179346773E-2</v>
      </c>
      <c r="EQ171" s="156">
        <f t="shared" si="353"/>
        <v>7.5749923287367761E-4</v>
      </c>
      <c r="ER171" s="156">
        <f t="shared" si="354"/>
        <v>8.6800814568953555E-2</v>
      </c>
      <c r="ES171" s="156">
        <f t="shared" si="355"/>
        <v>5.4036835098344116E-2</v>
      </c>
      <c r="ET171" s="156">
        <f t="shared" si="356"/>
        <v>6.7933612206889371E-2</v>
      </c>
      <c r="EU171" s="156">
        <f t="shared" si="357"/>
        <v>-7.3209852103886669E-2</v>
      </c>
      <c r="EV171" s="156">
        <f t="shared" si="358"/>
        <v>-4.663981957350076E-2</v>
      </c>
      <c r="EW171" s="156">
        <f t="shared" si="359"/>
        <v>8.440571506386299E-2</v>
      </c>
      <c r="EX171" s="156">
        <f t="shared" si="360"/>
        <v>2.0264019331801747E-2</v>
      </c>
      <c r="EY171" s="156">
        <f t="shared" si="361"/>
        <v>-8.6404490855364377E-2</v>
      </c>
      <c r="EZ171" s="156">
        <f t="shared" si="362"/>
        <v>8.3198061844563572E-3</v>
      </c>
    </row>
    <row r="172" spans="15:156" ht="20.100000000000001" customHeight="1" x14ac:dyDescent="0.2">
      <c r="O172" s="158">
        <v>162</v>
      </c>
      <c r="P172" s="158">
        <f t="shared" si="363"/>
        <v>-1.7278759594743864</v>
      </c>
      <c r="Q172" s="147">
        <f t="shared" si="364"/>
        <v>1.4137166941154069</v>
      </c>
      <c r="R172" s="147">
        <f t="shared" si="268"/>
        <v>321.26451673350675</v>
      </c>
      <c r="S172" s="147">
        <f t="shared" si="269"/>
        <v>279.36044933348415</v>
      </c>
      <c r="T172" s="147">
        <f t="shared" si="270"/>
        <v>349.20056166685515</v>
      </c>
      <c r="U172" s="147">
        <f t="shared" si="271"/>
        <v>1</v>
      </c>
      <c r="V172" s="147">
        <f t="shared" si="272"/>
        <v>1</v>
      </c>
      <c r="W172" s="147">
        <f t="shared" si="273"/>
        <v>4.4822877255208969E-2</v>
      </c>
      <c r="X172" s="147">
        <f t="shared" si="274"/>
        <v>5.1546308843490304E-2</v>
      </c>
      <c r="Y172" s="147">
        <f t="shared" si="275"/>
        <v>4.1237047074792255E-2</v>
      </c>
      <c r="Z172" s="147">
        <f t="shared" si="276"/>
        <v>15.81878935450333</v>
      </c>
      <c r="AA172" s="147">
        <f t="shared" si="277"/>
        <v>15.81878935450333</v>
      </c>
      <c r="AB172" s="147">
        <f t="shared" si="278"/>
        <v>15.673258250432077</v>
      </c>
      <c r="AC172" s="147">
        <f t="shared" si="279"/>
        <v>14.8964926758537</v>
      </c>
      <c r="AD172" s="147">
        <f t="shared" si="280"/>
        <v>221.18476536057756</v>
      </c>
      <c r="AE172" s="147">
        <f t="shared" si="281"/>
        <v>288.29636644499766</v>
      </c>
      <c r="AF172" s="147">
        <f t="shared" si="282"/>
        <v>3.5388556362487371</v>
      </c>
      <c r="AG172" s="147">
        <f t="shared" si="283"/>
        <v>4.0394930518027721</v>
      </c>
      <c r="AH172" s="147">
        <f t="shared" si="284"/>
        <v>3.0714368486173851</v>
      </c>
      <c r="AI172" s="147">
        <f t="shared" si="285"/>
        <v>19.357644990752068</v>
      </c>
      <c r="AJ172" s="147">
        <f t="shared" si="286"/>
        <v>20.157644990752068</v>
      </c>
      <c r="AK172" s="147">
        <f t="shared" si="287"/>
        <v>20.51275130223485</v>
      </c>
      <c r="AL172" s="147">
        <f t="shared" si="288"/>
        <v>18.767929524471086</v>
      </c>
      <c r="AM172" s="147">
        <f t="shared" si="365"/>
        <v>49.608969721352885</v>
      </c>
      <c r="AN172" s="147">
        <f t="shared" si="397"/>
        <v>48.750164483837459</v>
      </c>
      <c r="AO172" s="147">
        <f t="shared" si="398"/>
        <v>53.282382518333854</v>
      </c>
      <c r="AP172" s="147">
        <f t="shared" si="289"/>
        <v>8.9219350637759867</v>
      </c>
      <c r="AQ172" s="147">
        <f t="shared" si="290"/>
        <v>0.45257494745140736</v>
      </c>
      <c r="AR172" s="147">
        <f t="shared" si="291"/>
        <v>0.44921752250958868</v>
      </c>
      <c r="AS172" s="147">
        <f t="shared" si="292"/>
        <v>0.426954333745171</v>
      </c>
      <c r="AT172" s="147">
        <f t="shared" si="293"/>
        <v>6.7265460843217634E-2</v>
      </c>
      <c r="AU172" s="147">
        <f t="shared" si="294"/>
        <v>0.17726125998492509</v>
      </c>
      <c r="AV172" s="147">
        <f t="shared" si="295"/>
        <v>0.17161769590438625</v>
      </c>
      <c r="AW172" s="147">
        <f t="shared" si="296"/>
        <v>0.16944122916466697</v>
      </c>
      <c r="AX172" s="147">
        <f t="shared" si="366"/>
        <v>3.972679855082701E-2</v>
      </c>
      <c r="AY172" s="147">
        <f t="shared" si="367"/>
        <v>4.4231293847155413E-2</v>
      </c>
      <c r="AZ172" s="147">
        <f t="shared" si="368"/>
        <v>3.493627977534617E-2</v>
      </c>
      <c r="BA172" s="147">
        <f t="shared" si="369"/>
        <v>0.11509263584728251</v>
      </c>
      <c r="BB172" s="147">
        <f t="shared" si="370"/>
        <v>0.22670638322021733</v>
      </c>
      <c r="BC172" s="147">
        <f t="shared" si="297"/>
        <v>3.5168012792758979E-3</v>
      </c>
      <c r="BD172" s="147">
        <f t="shared" si="298"/>
        <v>3.058088068935563E-3</v>
      </c>
      <c r="BE172" s="147">
        <f t="shared" si="299"/>
        <v>3.8226100861694541E-3</v>
      </c>
      <c r="BF172" s="147">
        <f t="shared" si="300"/>
        <v>0</v>
      </c>
      <c r="BG172" s="147">
        <f t="shared" si="301"/>
        <v>0</v>
      </c>
      <c r="BH172" s="147">
        <f t="shared" si="302"/>
        <v>0</v>
      </c>
      <c r="BI172" s="147">
        <f t="shared" si="371"/>
        <v>4.3243599830102911E-2</v>
      </c>
      <c r="BJ172" s="147">
        <f t="shared" si="372"/>
        <v>4.7289381916090979E-2</v>
      </c>
      <c r="BK172" s="147">
        <f t="shared" si="373"/>
        <v>3.8758889861515627E-2</v>
      </c>
      <c r="BL172" s="147">
        <f t="shared" si="303"/>
        <v>13.892634201235166</v>
      </c>
      <c r="BM172" s="147">
        <f t="shared" si="304"/>
        <v>13.210782980781916</v>
      </c>
      <c r="BN172" s="147">
        <f t="shared" si="305"/>
        <v>13.534626109225036</v>
      </c>
      <c r="BO172" s="150">
        <f t="shared" si="374"/>
        <v>1.8700089262660765E-3</v>
      </c>
      <c r="BP172" s="150">
        <f t="shared" si="374"/>
        <v>2.2362856420059126E-3</v>
      </c>
      <c r="BQ172" s="150">
        <f t="shared" si="374"/>
        <v>1.502251543297099E-3</v>
      </c>
      <c r="BR172" s="147" t="e">
        <f t="shared" si="306"/>
        <v>#NUM!</v>
      </c>
      <c r="BS172" s="147">
        <f t="shared" si="307"/>
        <v>262.44648403393552</v>
      </c>
      <c r="BT172" s="147">
        <f t="shared" si="308"/>
        <v>0.57549317431048397</v>
      </c>
      <c r="BU172" s="147">
        <f t="shared" si="309"/>
        <v>0.57549317431048397</v>
      </c>
      <c r="BV172" s="147">
        <f t="shared" si="310"/>
        <v>0.19183105810349466</v>
      </c>
      <c r="BW172" s="147">
        <f t="shared" si="311"/>
        <v>20.079032295844172</v>
      </c>
      <c r="CA172" s="150">
        <f t="shared" si="312"/>
        <v>0.22548023988549079</v>
      </c>
      <c r="CB172" s="150">
        <f t="shared" si="375"/>
        <v>0.22548023988549079</v>
      </c>
      <c r="CC172" s="150">
        <f t="shared" si="376"/>
        <v>0</v>
      </c>
      <c r="CD172" s="150">
        <f t="shared" si="377"/>
        <v>5.053336562555847E-2</v>
      </c>
      <c r="CE172" s="150">
        <f t="shared" si="313"/>
        <v>5.4050166904834371E-2</v>
      </c>
      <c r="CI172" s="152">
        <f t="shared" si="314"/>
        <v>0.56976089432974408</v>
      </c>
      <c r="CJ172" s="152">
        <f t="shared" si="315"/>
        <v>0.56976089432974408</v>
      </c>
      <c r="CK172" s="152">
        <f t="shared" si="316"/>
        <v>0.56976089432974408</v>
      </c>
      <c r="CL172" s="152">
        <f t="shared" si="317"/>
        <v>0.56976089432974408</v>
      </c>
      <c r="CM172" s="152">
        <f t="shared" si="318"/>
        <v>0.56976089432974408</v>
      </c>
      <c r="CN172" s="152">
        <f t="shared" si="319"/>
        <v>0.56976089432974408</v>
      </c>
      <c r="CO172" s="152">
        <f t="shared" si="320"/>
        <v>0.56976089432974408</v>
      </c>
      <c r="CP172" s="152">
        <f t="shared" si="321"/>
        <v>0.56976089432974408</v>
      </c>
      <c r="CQ172" s="152">
        <f t="shared" si="322"/>
        <v>0.53106508967560007</v>
      </c>
      <c r="CR172" s="152">
        <f t="shared" si="323"/>
        <v>0.45581509140022708</v>
      </c>
      <c r="CS172" s="152">
        <f t="shared" si="324"/>
        <v>0.38056509312485404</v>
      </c>
      <c r="CT172" s="152">
        <f t="shared" si="325"/>
        <v>0.30531509484948099</v>
      </c>
      <c r="CU172" s="152">
        <f t="shared" si="326"/>
        <v>0.23006509657410806</v>
      </c>
      <c r="CV172" s="152">
        <f t="shared" si="327"/>
        <v>0.18609877812275477</v>
      </c>
      <c r="CW172" s="152">
        <f t="shared" si="328"/>
        <v>0.18609877812275477</v>
      </c>
      <c r="CX172" s="152">
        <f t="shared" si="329"/>
        <v>0.18609877812275477</v>
      </c>
      <c r="CY172" s="152">
        <f t="shared" si="330"/>
        <v>0.18609877812275477</v>
      </c>
      <c r="CZ172" s="152">
        <f t="shared" si="331"/>
        <v>0.18609877812275477</v>
      </c>
      <c r="DA172" s="152">
        <f t="shared" si="332"/>
        <v>0.18609877812275477</v>
      </c>
      <c r="DC172" s="154">
        <f t="shared" si="378"/>
        <v>0.2231427715000594</v>
      </c>
      <c r="DD172" s="154">
        <f t="shared" si="379"/>
        <v>0.2231427715000594</v>
      </c>
      <c r="DE172" s="154">
        <f t="shared" si="380"/>
        <v>0.2231427715000594</v>
      </c>
      <c r="DF172" s="154">
        <f t="shared" si="381"/>
        <v>0.2231427715000594</v>
      </c>
      <c r="DG172" s="154">
        <f t="shared" si="382"/>
        <v>0.2231427715000594</v>
      </c>
      <c r="DH172" s="154">
        <f t="shared" si="383"/>
        <v>0.2231427715000594</v>
      </c>
      <c r="DI172" s="154">
        <f t="shared" si="384"/>
        <v>0.2231427715000594</v>
      </c>
      <c r="DJ172" s="154">
        <f t="shared" si="385"/>
        <v>0.2231427715000594</v>
      </c>
      <c r="DK172" s="154">
        <f t="shared" si="386"/>
        <v>0.20736579321349574</v>
      </c>
      <c r="DL172" s="154">
        <f t="shared" si="387"/>
        <v>-2.5159515648951738E-10</v>
      </c>
      <c r="DM172" s="154">
        <f t="shared" si="388"/>
        <v>-2.9833885998856512E-10</v>
      </c>
      <c r="DN172" s="154">
        <f t="shared" si="389"/>
        <v>-3.6641483899662313E-10</v>
      </c>
      <c r="DO172" s="154">
        <f t="shared" si="390"/>
        <v>-4.7474341015649983E-10</v>
      </c>
      <c r="DP172" s="154">
        <f t="shared" si="391"/>
        <v>-5.7387191053637496E-10</v>
      </c>
      <c r="DQ172" s="154">
        <f t="shared" si="392"/>
        <v>-5.7387191053637496E-10</v>
      </c>
      <c r="DR172" s="154">
        <f t="shared" si="393"/>
        <v>-5.7387191053637496E-10</v>
      </c>
      <c r="DS172" s="154">
        <f t="shared" si="394"/>
        <v>-5.7387191053637496E-10</v>
      </c>
      <c r="DT172" s="154">
        <f t="shared" si="395"/>
        <v>-5.7387191053637496E-10</v>
      </c>
      <c r="DU172" s="154">
        <f t="shared" si="396"/>
        <v>-5.7387191053637496E-10</v>
      </c>
      <c r="DW172" s="155">
        <f t="shared" si="333"/>
        <v>-3.9264366994810833E-2</v>
      </c>
      <c r="DX172" s="155">
        <f t="shared" si="334"/>
        <v>-7.7060659156025363E-2</v>
      </c>
      <c r="DY172" s="155">
        <f t="shared" si="335"/>
        <v>1.3529578811671945E-2</v>
      </c>
      <c r="DZ172" s="155">
        <f t="shared" si="336"/>
        <v>8.5422398715109038E-2</v>
      </c>
      <c r="EA172" s="156">
        <f t="shared" si="337"/>
        <v>-3.9264366994810833E-2</v>
      </c>
      <c r="EB172" s="156">
        <f t="shared" si="338"/>
        <v>-7.7060659156025363E-2</v>
      </c>
      <c r="EC172" s="156">
        <f t="shared" si="339"/>
        <v>6.1155685365566426E-2</v>
      </c>
      <c r="ED172" s="156">
        <f t="shared" si="340"/>
        <v>6.1155685365566384E-2</v>
      </c>
      <c r="EE172" s="156">
        <f t="shared" si="341"/>
        <v>-7.7060659156025418E-2</v>
      </c>
      <c r="EF172" s="156">
        <f t="shared" si="342"/>
        <v>-3.9264366994810736E-2</v>
      </c>
      <c r="EG172" s="156">
        <f t="shared" si="343"/>
        <v>8.5422398715109066E-2</v>
      </c>
      <c r="EH172" s="156">
        <f t="shared" si="344"/>
        <v>1.3529578811671864E-2</v>
      </c>
      <c r="EI172" s="156">
        <f t="shared" si="345"/>
        <v>-8.5422398715109038E-2</v>
      </c>
      <c r="EJ172" s="156">
        <f t="shared" si="346"/>
        <v>1.3529578811672004E-2</v>
      </c>
      <c r="EK172" s="156">
        <f t="shared" si="347"/>
        <v>7.7060659156025335E-2</v>
      </c>
      <c r="EL172" s="156">
        <f t="shared" si="348"/>
        <v>-3.9264366994810868E-2</v>
      </c>
      <c r="EM172" s="156">
        <f t="shared" si="349"/>
        <v>-6.1155685365566245E-2</v>
      </c>
      <c r="EN172" s="156">
        <f t="shared" si="350"/>
        <v>6.1155685365566557E-2</v>
      </c>
      <c r="EO172" s="156">
        <f t="shared" si="351"/>
        <v>3.9264366994810743E-2</v>
      </c>
      <c r="EP172" s="156">
        <f t="shared" si="352"/>
        <v>-7.7060659156025418E-2</v>
      </c>
      <c r="EQ172" s="156">
        <f t="shared" si="353"/>
        <v>-1.3529578811671869E-2</v>
      </c>
      <c r="ER172" s="156">
        <f t="shared" si="354"/>
        <v>8.5422398715109052E-2</v>
      </c>
      <c r="ES172" s="156">
        <f t="shared" si="355"/>
        <v>3.9264366994810992E-2</v>
      </c>
      <c r="ET172" s="156">
        <f t="shared" si="356"/>
        <v>7.706065915602528E-2</v>
      </c>
      <c r="EU172" s="156">
        <f t="shared" si="357"/>
        <v>-6.1155685365566453E-2</v>
      </c>
      <c r="EV172" s="156">
        <f t="shared" si="358"/>
        <v>-6.1155685365566356E-2</v>
      </c>
      <c r="EW172" s="156">
        <f t="shared" si="359"/>
        <v>7.7060659156025474E-2</v>
      </c>
      <c r="EX172" s="156">
        <f t="shared" si="360"/>
        <v>3.9264366994810611E-2</v>
      </c>
      <c r="EY172" s="156">
        <f t="shared" si="361"/>
        <v>-8.5422398715109107E-2</v>
      </c>
      <c r="EZ172" s="156">
        <f t="shared" si="362"/>
        <v>-1.3529578811671569E-2</v>
      </c>
    </row>
    <row r="173" spans="15:156" ht="20.100000000000001" customHeight="1" x14ac:dyDescent="0.2">
      <c r="O173" s="158">
        <v>163</v>
      </c>
      <c r="P173" s="158">
        <f t="shared" si="363"/>
        <v>-1.7191493132144144</v>
      </c>
      <c r="Q173" s="147">
        <f t="shared" si="364"/>
        <v>1.4224433403753785</v>
      </c>
      <c r="R173" s="147">
        <f t="shared" si="268"/>
        <v>321.69631889476847</v>
      </c>
      <c r="S173" s="147">
        <f t="shared" si="269"/>
        <v>279.73592947371174</v>
      </c>
      <c r="T173" s="147">
        <f t="shared" si="270"/>
        <v>349.66991184213964</v>
      </c>
      <c r="U173" s="147">
        <f t="shared" si="271"/>
        <v>1</v>
      </c>
      <c r="V173" s="147">
        <f t="shared" si="272"/>
        <v>1</v>
      </c>
      <c r="W173" s="147">
        <f t="shared" si="273"/>
        <v>4.4762713012922131E-2</v>
      </c>
      <c r="X173" s="147">
        <f t="shared" si="274"/>
        <v>5.147711996486045E-2</v>
      </c>
      <c r="Y173" s="147">
        <f t="shared" si="275"/>
        <v>4.1181695971888359E-2</v>
      </c>
      <c r="Z173" s="147">
        <f t="shared" si="276"/>
        <v>15.845586374147562</v>
      </c>
      <c r="AA173" s="147">
        <f t="shared" si="277"/>
        <v>15.845586374147562</v>
      </c>
      <c r="AB173" s="147">
        <f t="shared" si="278"/>
        <v>15.701437746272989</v>
      </c>
      <c r="AC173" s="147">
        <f t="shared" si="279"/>
        <v>14.923275597866223</v>
      </c>
      <c r="AD173" s="147">
        <f t="shared" si="280"/>
        <v>221.64340509721202</v>
      </c>
      <c r="AE173" s="147">
        <f t="shared" si="281"/>
        <v>288.88098736330141</v>
      </c>
      <c r="AF173" s="147">
        <f t="shared" si="282"/>
        <v>3.5404596404375015</v>
      </c>
      <c r="AG173" s="147">
        <f t="shared" si="283"/>
        <v>4.0413239724284136</v>
      </c>
      <c r="AH173" s="147">
        <f t="shared" si="284"/>
        <v>3.0728289928801367</v>
      </c>
      <c r="AI173" s="147">
        <f t="shared" si="285"/>
        <v>19.386046014585062</v>
      </c>
      <c r="AJ173" s="147">
        <f t="shared" si="286"/>
        <v>20.186046014585063</v>
      </c>
      <c r="AK173" s="147">
        <f t="shared" si="287"/>
        <v>20.542761718701403</v>
      </c>
      <c r="AL173" s="147">
        <f t="shared" si="288"/>
        <v>18.79610459074636</v>
      </c>
      <c r="AM173" s="147">
        <f t="shared" si="365"/>
        <v>49.539171726719935</v>
      </c>
      <c r="AN173" s="147">
        <f t="shared" si="397"/>
        <v>48.678946564893238</v>
      </c>
      <c r="AO173" s="147">
        <f t="shared" si="398"/>
        <v>53.202513061792438</v>
      </c>
      <c r="AP173" s="147">
        <f t="shared" si="289"/>
        <v>8.9405203409566418</v>
      </c>
      <c r="AQ173" s="147">
        <f t="shared" si="290"/>
        <v>0.45338864768180176</v>
      </c>
      <c r="AR173" s="147">
        <f t="shared" si="291"/>
        <v>0.4500251863089697</v>
      </c>
      <c r="AS173" s="147">
        <f t="shared" si="292"/>
        <v>0.42772196978356153</v>
      </c>
      <c r="AT173" s="147">
        <f t="shared" si="293"/>
        <v>6.7507556104140998E-2</v>
      </c>
      <c r="AU173" s="147">
        <f t="shared" si="294"/>
        <v>0.1776489436723965</v>
      </c>
      <c r="AV173" s="147">
        <f t="shared" si="295"/>
        <v>0.17198375109514441</v>
      </c>
      <c r="AW173" s="147">
        <f t="shared" si="296"/>
        <v>0.16979616156558824</v>
      </c>
      <c r="AX173" s="147">
        <f t="shared" si="366"/>
        <v>3.9760243471904939E-2</v>
      </c>
      <c r="AY173" s="147">
        <f t="shared" si="367"/>
        <v>4.4266141002144918E-2</v>
      </c>
      <c r="AZ173" s="147">
        <f t="shared" si="368"/>
        <v>3.4962469571748117E-2</v>
      </c>
      <c r="BA173" s="147">
        <f t="shared" si="369"/>
        <v>0.11524142296839097</v>
      </c>
      <c r="BB173" s="147">
        <f t="shared" si="370"/>
        <v>0.22715196050949102</v>
      </c>
      <c r="BC173" s="147">
        <f t="shared" si="297"/>
        <v>3.3229015486833345E-3</v>
      </c>
      <c r="BD173" s="147">
        <f t="shared" si="298"/>
        <v>2.8894796075507254E-3</v>
      </c>
      <c r="BE173" s="147">
        <f t="shared" si="299"/>
        <v>3.611849509438408E-3</v>
      </c>
      <c r="BF173" s="147">
        <f t="shared" si="300"/>
        <v>0</v>
      </c>
      <c r="BG173" s="147">
        <f t="shared" si="301"/>
        <v>0</v>
      </c>
      <c r="BH173" s="147">
        <f t="shared" si="302"/>
        <v>0</v>
      </c>
      <c r="BI173" s="147">
        <f t="shared" si="371"/>
        <v>4.308314502058827E-2</v>
      </c>
      <c r="BJ173" s="147">
        <f t="shared" si="372"/>
        <v>4.7155620609695643E-2</v>
      </c>
      <c r="BK173" s="147">
        <f t="shared" si="373"/>
        <v>3.8574319081186526E-2</v>
      </c>
      <c r="BL173" s="147">
        <f t="shared" si="303"/>
        <v>13.859689159532721</v>
      </c>
      <c r="BM173" s="147">
        <f t="shared" si="304"/>
        <v>13.191121361162928</v>
      </c>
      <c r="BN173" s="147">
        <f t="shared" si="305"/>
        <v>13.488278752489057</v>
      </c>
      <c r="BO173" s="150">
        <f t="shared" si="374"/>
        <v>1.8561573848650398E-3</v>
      </c>
      <c r="BP173" s="150">
        <f t="shared" si="374"/>
        <v>2.2236525550855526E-3</v>
      </c>
      <c r="BQ173" s="150">
        <f t="shared" si="374"/>
        <v>1.487978092577191E-3</v>
      </c>
      <c r="BR173" s="147" t="e">
        <f t="shared" si="306"/>
        <v>#NUM!</v>
      </c>
      <c r="BS173" s="147">
        <f t="shared" si="307"/>
        <v>262.86382834609668</v>
      </c>
      <c r="BT173" s="147">
        <f t="shared" si="308"/>
        <v>0.57626667771193407</v>
      </c>
      <c r="BU173" s="147">
        <f t="shared" si="309"/>
        <v>0.57626667771193407</v>
      </c>
      <c r="BV173" s="147">
        <f t="shared" si="310"/>
        <v>0.19208889257064474</v>
      </c>
      <c r="BW173" s="147">
        <f t="shared" si="311"/>
        <v>20.106019930923026</v>
      </c>
      <c r="CA173" s="150">
        <f t="shared" si="312"/>
        <v>0.2258494303636262</v>
      </c>
      <c r="CB173" s="150">
        <f t="shared" si="375"/>
        <v>0.2258494303636262</v>
      </c>
      <c r="CC173" s="150">
        <f t="shared" si="376"/>
        <v>0</v>
      </c>
      <c r="CD173" s="150">
        <f t="shared" si="377"/>
        <v>5.0548166223628975E-2</v>
      </c>
      <c r="CE173" s="150">
        <f t="shared" si="313"/>
        <v>5.3871067772312306E-2</v>
      </c>
      <c r="CI173" s="152">
        <f t="shared" si="314"/>
        <v>0.5705343977311943</v>
      </c>
      <c r="CJ173" s="152">
        <f t="shared" si="315"/>
        <v>0.5705343977311943</v>
      </c>
      <c r="CK173" s="152">
        <f t="shared" si="316"/>
        <v>0.5705343977311943</v>
      </c>
      <c r="CL173" s="152">
        <f t="shared" si="317"/>
        <v>0.5705343977311943</v>
      </c>
      <c r="CM173" s="152">
        <f t="shared" si="318"/>
        <v>0.5705343977311943</v>
      </c>
      <c r="CN173" s="152">
        <f t="shared" si="319"/>
        <v>0.5705343977311943</v>
      </c>
      <c r="CO173" s="152">
        <f t="shared" si="320"/>
        <v>0.5705343977311943</v>
      </c>
      <c r="CP173" s="152">
        <f t="shared" si="321"/>
        <v>0.5705343977311943</v>
      </c>
      <c r="CQ173" s="152">
        <f t="shared" si="322"/>
        <v>0.5317865831873454</v>
      </c>
      <c r="CR173" s="152">
        <f t="shared" si="323"/>
        <v>0.45643544360878513</v>
      </c>
      <c r="CS173" s="152">
        <f t="shared" si="324"/>
        <v>0.38108430403022486</v>
      </c>
      <c r="CT173" s="152">
        <f t="shared" si="325"/>
        <v>0.30573316445166454</v>
      </c>
      <c r="CU173" s="152">
        <f t="shared" si="326"/>
        <v>0.23038202487310439</v>
      </c>
      <c r="CV173" s="152">
        <f t="shared" si="327"/>
        <v>0.18635661258990485</v>
      </c>
      <c r="CW173" s="152">
        <f t="shared" si="328"/>
        <v>0.18635661258990485</v>
      </c>
      <c r="CX173" s="152">
        <f t="shared" si="329"/>
        <v>0.18635661258990485</v>
      </c>
      <c r="CY173" s="152">
        <f t="shared" si="330"/>
        <v>0.18635661258990485</v>
      </c>
      <c r="CZ173" s="152">
        <f t="shared" si="331"/>
        <v>0.18635661258990485</v>
      </c>
      <c r="DA173" s="152">
        <f t="shared" si="332"/>
        <v>0.18635661258990485</v>
      </c>
      <c r="DC173" s="154">
        <f t="shared" si="378"/>
        <v>0.22351137866284509</v>
      </c>
      <c r="DD173" s="154">
        <f t="shared" si="379"/>
        <v>0.22351137866284509</v>
      </c>
      <c r="DE173" s="154">
        <f t="shared" si="380"/>
        <v>0.22351137866284509</v>
      </c>
      <c r="DF173" s="154">
        <f t="shared" si="381"/>
        <v>0.22351137866284509</v>
      </c>
      <c r="DG173" s="154">
        <f t="shared" si="382"/>
        <v>0.22351137866284509</v>
      </c>
      <c r="DH173" s="154">
        <f t="shared" si="383"/>
        <v>0.22351137866284509</v>
      </c>
      <c r="DI173" s="154">
        <f t="shared" si="384"/>
        <v>0.22351137866284509</v>
      </c>
      <c r="DJ173" s="154">
        <f t="shared" si="385"/>
        <v>0.22351137866284509</v>
      </c>
      <c r="DK173" s="154">
        <f t="shared" si="386"/>
        <v>0.20770924754035977</v>
      </c>
      <c r="DL173" s="154">
        <f t="shared" si="387"/>
        <v>-2.5132984359695691E-10</v>
      </c>
      <c r="DM173" s="154">
        <f t="shared" si="388"/>
        <v>-2.9802662337433642E-10</v>
      </c>
      <c r="DN173" s="154">
        <f t="shared" si="389"/>
        <v>-3.6603559191413105E-10</v>
      </c>
      <c r="DO173" s="154">
        <f t="shared" si="390"/>
        <v>-4.7426077607592924E-10</v>
      </c>
      <c r="DP173" s="154">
        <f t="shared" si="391"/>
        <v>-5.7329816324938511E-10</v>
      </c>
      <c r="DQ173" s="154">
        <f t="shared" si="392"/>
        <v>-5.7329816324938511E-10</v>
      </c>
      <c r="DR173" s="154">
        <f t="shared" si="393"/>
        <v>-5.7329816324938511E-10</v>
      </c>
      <c r="DS173" s="154">
        <f t="shared" si="394"/>
        <v>-5.7329816324938511E-10</v>
      </c>
      <c r="DT173" s="154">
        <f t="shared" si="395"/>
        <v>-5.7329816324938511E-10</v>
      </c>
      <c r="DU173" s="154">
        <f t="shared" si="396"/>
        <v>-5.7329816324938511E-10</v>
      </c>
      <c r="DW173" s="155">
        <f t="shared" si="333"/>
        <v>-3.7095544033528612E-2</v>
      </c>
      <c r="DX173" s="155">
        <f t="shared" si="334"/>
        <v>-7.7772425398187878E-2</v>
      </c>
      <c r="DY173" s="155">
        <f t="shared" si="335"/>
        <v>1.2736188590209535E-2</v>
      </c>
      <c r="DZ173" s="155">
        <f t="shared" si="336"/>
        <v>8.5219827737767553E-2</v>
      </c>
      <c r="EA173" s="156">
        <f t="shared" si="337"/>
        <v>-3.7095544033528612E-2</v>
      </c>
      <c r="EB173" s="156">
        <f t="shared" si="338"/>
        <v>-7.7772425398187878E-2</v>
      </c>
      <c r="EC173" s="156">
        <f t="shared" si="339"/>
        <v>5.8213101778389661E-2</v>
      </c>
      <c r="ED173" s="156">
        <f t="shared" si="340"/>
        <v>6.3528452844367353E-2</v>
      </c>
      <c r="EE173" s="156">
        <f t="shared" si="341"/>
        <v>-7.4243388146539954E-2</v>
      </c>
      <c r="EF173" s="156">
        <f t="shared" si="342"/>
        <v>-4.3732697789895955E-2</v>
      </c>
      <c r="EG173" s="156">
        <f t="shared" si="343"/>
        <v>8.378550858830193E-2</v>
      </c>
      <c r="EH173" s="156">
        <f t="shared" si="344"/>
        <v>2.0115120930775977E-2</v>
      </c>
      <c r="EI173" s="156">
        <f t="shared" si="345"/>
        <v>-8.6005572541009864E-2</v>
      </c>
      <c r="EJ173" s="156">
        <f t="shared" si="346"/>
        <v>5.2603261641506836E-3</v>
      </c>
      <c r="EK173" s="156">
        <f t="shared" si="347"/>
        <v>8.0709567532281257E-2</v>
      </c>
      <c r="EL173" s="156">
        <f t="shared" si="348"/>
        <v>-3.0176070788164085E-2</v>
      </c>
      <c r="EM173" s="156">
        <f t="shared" si="349"/>
        <v>-6.8360314024670896E-2</v>
      </c>
      <c r="EN173" s="156">
        <f t="shared" si="350"/>
        <v>5.2454713857846405E-2</v>
      </c>
      <c r="EO173" s="156">
        <f t="shared" si="351"/>
        <v>5.003701930955725E-2</v>
      </c>
      <c r="EP173" s="156">
        <f t="shared" si="352"/>
        <v>-7.0149313881713443E-2</v>
      </c>
      <c r="EQ173" s="156">
        <f t="shared" si="353"/>
        <v>-2.7340965055216999E-2</v>
      </c>
      <c r="ER173" s="156">
        <f t="shared" si="354"/>
        <v>8.1713531127406092E-2</v>
      </c>
      <c r="ES173" s="156">
        <f t="shared" si="355"/>
        <v>2.3026939423292016E-2</v>
      </c>
      <c r="ET173" s="156">
        <f t="shared" si="356"/>
        <v>8.303246112368462E-2</v>
      </c>
      <c r="EU173" s="156">
        <f t="shared" si="357"/>
        <v>-4.6297113891823116E-2</v>
      </c>
      <c r="EV173" s="156">
        <f t="shared" si="358"/>
        <v>-7.267191193816025E-2</v>
      </c>
      <c r="EW173" s="156">
        <f t="shared" si="359"/>
        <v>6.5521360980933044E-2</v>
      </c>
      <c r="EX173" s="156">
        <f t="shared" si="360"/>
        <v>5.5960528899094808E-2</v>
      </c>
      <c r="EY173" s="156">
        <f t="shared" si="361"/>
        <v>-7.9019664354651548E-2</v>
      </c>
      <c r="EZ173" s="156">
        <f t="shared" si="362"/>
        <v>-3.4358727926661822E-2</v>
      </c>
    </row>
    <row r="174" spans="15:156" ht="20.100000000000001" customHeight="1" x14ac:dyDescent="0.2">
      <c r="O174" s="158">
        <v>164</v>
      </c>
      <c r="P174" s="158">
        <f t="shared" si="363"/>
        <v>-1.7104226669544429</v>
      </c>
      <c r="Q174" s="147">
        <f t="shared" si="364"/>
        <v>1.43116998663535</v>
      </c>
      <c r="R174" s="147">
        <f t="shared" si="268"/>
        <v>322.10362263584847</v>
      </c>
      <c r="S174" s="147">
        <f t="shared" si="269"/>
        <v>280.09010663986822</v>
      </c>
      <c r="T174" s="147">
        <f t="shared" si="270"/>
        <v>350.1126332998353</v>
      </c>
      <c r="U174" s="147">
        <f t="shared" si="271"/>
        <v>1</v>
      </c>
      <c r="V174" s="147">
        <f t="shared" si="272"/>
        <v>1</v>
      </c>
      <c r="W174" s="147">
        <f t="shared" si="273"/>
        <v>4.4706110046703197E-2</v>
      </c>
      <c r="X174" s="147">
        <f t="shared" si="274"/>
        <v>5.1412026553708676E-2</v>
      </c>
      <c r="Y174" s="147">
        <f t="shared" si="275"/>
        <v>4.1129621242966943E-2</v>
      </c>
      <c r="Z174" s="147">
        <f t="shared" si="276"/>
        <v>15.870785174308354</v>
      </c>
      <c r="AA174" s="147">
        <f t="shared" si="277"/>
        <v>15.870785174308354</v>
      </c>
      <c r="AB174" s="147">
        <f t="shared" si="278"/>
        <v>15.72803597236352</v>
      </c>
      <c r="AC174" s="147">
        <f t="shared" si="279"/>
        <v>14.948555617745775</v>
      </c>
      <c r="AD174" s="147">
        <f t="shared" si="280"/>
        <v>222.07635208292317</v>
      </c>
      <c r="AE174" s="147">
        <f t="shared" si="281"/>
        <v>289.43284445425178</v>
      </c>
      <c r="AF174" s="147">
        <f t="shared" si="282"/>
        <v>3.5419726409859078</v>
      </c>
      <c r="AG174" s="147">
        <f t="shared" si="283"/>
        <v>4.0430510152441927</v>
      </c>
      <c r="AH174" s="147">
        <f t="shared" si="284"/>
        <v>3.0741421534365472</v>
      </c>
      <c r="AI174" s="147">
        <f t="shared" si="285"/>
        <v>19.412757815294263</v>
      </c>
      <c r="AJ174" s="147">
        <f t="shared" si="286"/>
        <v>20.212757815294264</v>
      </c>
      <c r="AK174" s="147">
        <f t="shared" si="287"/>
        <v>20.571086987607714</v>
      </c>
      <c r="AL174" s="147">
        <f t="shared" si="288"/>
        <v>18.822697771182323</v>
      </c>
      <c r="AM174" s="147">
        <f t="shared" si="365"/>
        <v>49.473704139636801</v>
      </c>
      <c r="AN174" s="147">
        <f t="shared" si="397"/>
        <v>48.611918300788517</v>
      </c>
      <c r="AO174" s="147">
        <f t="shared" si="398"/>
        <v>53.127347214330072</v>
      </c>
      <c r="AP174" s="147">
        <f t="shared" si="289"/>
        <v>8.9580535082958619</v>
      </c>
      <c r="AQ174" s="147">
        <f t="shared" si="290"/>
        <v>0.45415668777805235</v>
      </c>
      <c r="AR174" s="147">
        <f t="shared" si="291"/>
        <v>0.45078752870367944</v>
      </c>
      <c r="AS174" s="147">
        <f t="shared" si="292"/>
        <v>0.42844653054290283</v>
      </c>
      <c r="AT174" s="147">
        <f t="shared" si="293"/>
        <v>6.7736465344923558E-2</v>
      </c>
      <c r="AU174" s="147">
        <f t="shared" si="294"/>
        <v>0.17801576308316228</v>
      </c>
      <c r="AV174" s="147">
        <f t="shared" si="295"/>
        <v>0.17232931008951108</v>
      </c>
      <c r="AW174" s="147">
        <f t="shared" si="296"/>
        <v>0.17013121228303676</v>
      </c>
      <c r="AX174" s="147">
        <f t="shared" si="366"/>
        <v>3.9791961530688869E-2</v>
      </c>
      <c r="AY174" s="147">
        <f t="shared" si="367"/>
        <v>4.4298995397831033E-2</v>
      </c>
      <c r="AZ174" s="147">
        <f t="shared" si="368"/>
        <v>3.4987161671693891E-2</v>
      </c>
      <c r="BA174" s="147">
        <f t="shared" si="369"/>
        <v>0.11538178556266704</v>
      </c>
      <c r="BB174" s="147">
        <f t="shared" si="370"/>
        <v>0.22757255829697254</v>
      </c>
      <c r="BC174" s="147">
        <f t="shared" si="297"/>
        <v>3.1287487662727026E-3</v>
      </c>
      <c r="BD174" s="147">
        <f t="shared" si="298"/>
        <v>2.7206511011066974E-3</v>
      </c>
      <c r="BE174" s="147">
        <f t="shared" si="299"/>
        <v>3.400813876383372E-3</v>
      </c>
      <c r="BF174" s="147">
        <f t="shared" si="300"/>
        <v>0</v>
      </c>
      <c r="BG174" s="147">
        <f t="shared" si="301"/>
        <v>0</v>
      </c>
      <c r="BH174" s="147">
        <f t="shared" si="302"/>
        <v>0</v>
      </c>
      <c r="BI174" s="147">
        <f t="shared" si="371"/>
        <v>4.2920710296961574E-2</v>
      </c>
      <c r="BJ174" s="147">
        <f t="shared" si="372"/>
        <v>4.701964649893773E-2</v>
      </c>
      <c r="BK174" s="147">
        <f t="shared" si="373"/>
        <v>3.8387975548077262E-2</v>
      </c>
      <c r="BL174" s="147">
        <f t="shared" si="303"/>
        <v>13.824916272755086</v>
      </c>
      <c r="BM174" s="147">
        <f t="shared" si="304"/>
        <v>13.169737802056375</v>
      </c>
      <c r="BN174" s="147">
        <f t="shared" si="305"/>
        <v>13.440115206187018</v>
      </c>
      <c r="BO174" s="150">
        <f t="shared" si="374"/>
        <v>1.8421873723957034E-3</v>
      </c>
      <c r="BP174" s="150">
        <f t="shared" si="374"/>
        <v>2.2108471568850672E-3</v>
      </c>
      <c r="BQ174" s="150">
        <f t="shared" si="374"/>
        <v>1.4736366666797777E-3</v>
      </c>
      <c r="BR174" s="147" t="e">
        <f t="shared" si="306"/>
        <v>#NUM!</v>
      </c>
      <c r="BS174" s="147">
        <f t="shared" si="307"/>
        <v>263.25752354477265</v>
      </c>
      <c r="BT174" s="147">
        <f t="shared" si="308"/>
        <v>0.57699629617476955</v>
      </c>
      <c r="BU174" s="147">
        <f t="shared" si="309"/>
        <v>0.57699629617476955</v>
      </c>
      <c r="BV174" s="147">
        <f t="shared" si="310"/>
        <v>0.19233209872492318</v>
      </c>
      <c r="BW174" s="147">
        <f t="shared" si="311"/>
        <v>20.131476414740529</v>
      </c>
      <c r="CA174" s="150">
        <f t="shared" si="312"/>
        <v>0.22619770883087881</v>
      </c>
      <c r="CB174" s="150">
        <f t="shared" si="375"/>
        <v>0.22619770883087881</v>
      </c>
      <c r="CC174" s="150">
        <f t="shared" si="376"/>
        <v>0</v>
      </c>
      <c r="CD174" s="150">
        <f t="shared" si="377"/>
        <v>5.0562098362555923E-2</v>
      </c>
      <c r="CE174" s="150">
        <f t="shared" si="313"/>
        <v>5.3690847128828628E-2</v>
      </c>
      <c r="CI174" s="152">
        <f t="shared" si="314"/>
        <v>0.57126401619402978</v>
      </c>
      <c r="CJ174" s="152">
        <f t="shared" si="315"/>
        <v>0.57126401619402978</v>
      </c>
      <c r="CK174" s="152">
        <f t="shared" si="316"/>
        <v>0.57126401619402978</v>
      </c>
      <c r="CL174" s="152">
        <f t="shared" si="317"/>
        <v>0.57126401619402978</v>
      </c>
      <c r="CM174" s="152">
        <f t="shared" si="318"/>
        <v>0.57126401619402978</v>
      </c>
      <c r="CN174" s="152">
        <f t="shared" si="319"/>
        <v>0.57126401619402978</v>
      </c>
      <c r="CO174" s="152">
        <f t="shared" si="320"/>
        <v>0.57126401619402978</v>
      </c>
      <c r="CP174" s="152">
        <f t="shared" si="321"/>
        <v>0.57126401619402978</v>
      </c>
      <c r="CQ174" s="152">
        <f t="shared" si="322"/>
        <v>0.53246714255657157</v>
      </c>
      <c r="CR174" s="152">
        <f t="shared" si="323"/>
        <v>0.45702059995583683</v>
      </c>
      <c r="CS174" s="152">
        <f t="shared" si="324"/>
        <v>0.38157405735510197</v>
      </c>
      <c r="CT174" s="152">
        <f t="shared" si="325"/>
        <v>0.30612751475436717</v>
      </c>
      <c r="CU174" s="152">
        <f t="shared" si="326"/>
        <v>0.23068097215363248</v>
      </c>
      <c r="CV174" s="152">
        <f t="shared" si="327"/>
        <v>0.18659981874418333</v>
      </c>
      <c r="CW174" s="152">
        <f t="shared" si="328"/>
        <v>0.18659981874418333</v>
      </c>
      <c r="CX174" s="152">
        <f t="shared" si="329"/>
        <v>0.18659981874418333</v>
      </c>
      <c r="CY174" s="152">
        <f t="shared" si="330"/>
        <v>0.18659981874418333</v>
      </c>
      <c r="CZ174" s="152">
        <f t="shared" si="331"/>
        <v>0.18659981874418333</v>
      </c>
      <c r="DA174" s="152">
        <f t="shared" si="332"/>
        <v>0.18659981874418333</v>
      </c>
      <c r="DC174" s="154">
        <f t="shared" si="378"/>
        <v>0.2238591080862295</v>
      </c>
      <c r="DD174" s="154">
        <f t="shared" si="379"/>
        <v>0.2238591080862295</v>
      </c>
      <c r="DE174" s="154">
        <f t="shared" si="380"/>
        <v>0.2238591080862295</v>
      </c>
      <c r="DF174" s="154">
        <f t="shared" si="381"/>
        <v>0.2238591080862295</v>
      </c>
      <c r="DG174" s="154">
        <f t="shared" si="382"/>
        <v>0.2238591080862295</v>
      </c>
      <c r="DH174" s="154">
        <f t="shared" si="383"/>
        <v>0.2238591080862295</v>
      </c>
      <c r="DI174" s="154">
        <f t="shared" si="384"/>
        <v>0.2238591080862295</v>
      </c>
      <c r="DJ174" s="154">
        <f t="shared" si="385"/>
        <v>0.2238591080862295</v>
      </c>
      <c r="DK174" s="154">
        <f t="shared" si="386"/>
        <v>0.20803324944761972</v>
      </c>
      <c r="DL174" s="154">
        <f t="shared" si="387"/>
        <v>-2.5108009569734674E-10</v>
      </c>
      <c r="DM174" s="154">
        <f t="shared" si="388"/>
        <v>-2.9773270007371389E-10</v>
      </c>
      <c r="DN174" s="154">
        <f t="shared" si="389"/>
        <v>-3.6567858042811948E-10</v>
      </c>
      <c r="DO174" s="154">
        <f t="shared" si="390"/>
        <v>-4.738064230271354E-10</v>
      </c>
      <c r="DP174" s="154">
        <f t="shared" si="391"/>
        <v>-5.7275801831393828E-10</v>
      </c>
      <c r="DQ174" s="154">
        <f t="shared" si="392"/>
        <v>-5.7275801831393828E-10</v>
      </c>
      <c r="DR174" s="154">
        <f t="shared" si="393"/>
        <v>-5.7275801831393828E-10</v>
      </c>
      <c r="DS174" s="154">
        <f t="shared" si="394"/>
        <v>-5.7275801831393828E-10</v>
      </c>
      <c r="DT174" s="154">
        <f t="shared" si="395"/>
        <v>-5.7275801831393828E-10</v>
      </c>
      <c r="DU174" s="154">
        <f t="shared" si="396"/>
        <v>-5.7275801831393828E-10</v>
      </c>
      <c r="DW174" s="155">
        <f t="shared" si="333"/>
        <v>-3.4914851249230175E-2</v>
      </c>
      <c r="DX174" s="155">
        <f t="shared" si="334"/>
        <v>-7.8420039861166496E-2</v>
      </c>
      <c r="DY174" s="155">
        <f t="shared" si="335"/>
        <v>1.1946816694873514E-2</v>
      </c>
      <c r="DZ174" s="155">
        <f t="shared" si="336"/>
        <v>8.5006017789577143E-2</v>
      </c>
      <c r="EA174" s="156">
        <f t="shared" si="337"/>
        <v>-3.4914851249230175E-2</v>
      </c>
      <c r="EB174" s="156">
        <f t="shared" si="338"/>
        <v>-7.8420039861166496E-2</v>
      </c>
      <c r="EC174" s="156">
        <f t="shared" si="339"/>
        <v>5.5177801555664735E-2</v>
      </c>
      <c r="ED174" s="156">
        <f t="shared" si="340"/>
        <v>6.5758343235413824E-2</v>
      </c>
      <c r="EE174" s="156">
        <f t="shared" si="341"/>
        <v>-7.1165762953862427E-2</v>
      </c>
      <c r="EF174" s="156">
        <f t="shared" si="342"/>
        <v>-4.8001913219969411E-2</v>
      </c>
      <c r="EG174" s="156">
        <f t="shared" si="343"/>
        <v>8.1640042423883619E-2</v>
      </c>
      <c r="EH174" s="156">
        <f t="shared" si="344"/>
        <v>2.6526457784809776E-2</v>
      </c>
      <c r="EI174" s="156">
        <f t="shared" si="345"/>
        <v>-8.5789128319854885E-2</v>
      </c>
      <c r="EJ174" s="156">
        <f t="shared" si="346"/>
        <v>-2.9958223749555913E-3</v>
      </c>
      <c r="EK174" s="156">
        <f t="shared" si="347"/>
        <v>8.3291563539743929E-2</v>
      </c>
      <c r="EL174" s="156">
        <f t="shared" si="348"/>
        <v>-2.0766919191050302E-2</v>
      </c>
      <c r="EM174" s="156">
        <f t="shared" si="349"/>
        <v>-7.4340850931282065E-2</v>
      </c>
      <c r="EN174" s="156">
        <f t="shared" si="350"/>
        <v>4.2920710296961657E-2</v>
      </c>
      <c r="EO174" s="156">
        <f t="shared" si="351"/>
        <v>5.9630461347659966E-2</v>
      </c>
      <c r="EP174" s="156">
        <f t="shared" si="352"/>
        <v>-6.1749150350818939E-2</v>
      </c>
      <c r="EQ174" s="156">
        <f t="shared" si="353"/>
        <v>-4.0300105877990045E-2</v>
      </c>
      <c r="ER174" s="156">
        <f t="shared" si="354"/>
        <v>7.5793475680995176E-2</v>
      </c>
      <c r="ES174" s="156">
        <f t="shared" si="355"/>
        <v>5.9879948018186427E-3</v>
      </c>
      <c r="ET174" s="156">
        <f t="shared" si="356"/>
        <v>8.5632315207731041E-2</v>
      </c>
      <c r="EU174" s="156">
        <f t="shared" si="357"/>
        <v>-2.9359494974812564E-2</v>
      </c>
      <c r="EV174" s="156">
        <f t="shared" si="358"/>
        <v>-8.0664549489889104E-2</v>
      </c>
      <c r="EW174" s="156">
        <f t="shared" si="359"/>
        <v>5.0456321060943658E-2</v>
      </c>
      <c r="EX174" s="156">
        <f t="shared" si="360"/>
        <v>6.944716808177126E-2</v>
      </c>
      <c r="EY174" s="156">
        <f t="shared" si="361"/>
        <v>-6.7643962532888971E-2</v>
      </c>
      <c r="EZ174" s="156">
        <f t="shared" si="362"/>
        <v>-5.2849255646905055E-2</v>
      </c>
    </row>
    <row r="175" spans="15:156" ht="20.100000000000001" customHeight="1" x14ac:dyDescent="0.2">
      <c r="O175" s="158">
        <v>165</v>
      </c>
      <c r="P175" s="158">
        <f t="shared" si="363"/>
        <v>-1.7016960206944711</v>
      </c>
      <c r="Q175" s="147">
        <f t="shared" si="364"/>
        <v>1.4398966328953218</v>
      </c>
      <c r="R175" s="147">
        <f t="shared" si="268"/>
        <v>322.48639693898986</v>
      </c>
      <c r="S175" s="147">
        <f t="shared" si="269"/>
        <v>280.42295385999114</v>
      </c>
      <c r="T175" s="147">
        <f t="shared" si="270"/>
        <v>350.52869232498898</v>
      </c>
      <c r="U175" s="147">
        <f t="shared" si="271"/>
        <v>1</v>
      </c>
      <c r="V175" s="147">
        <f t="shared" si="272"/>
        <v>1</v>
      </c>
      <c r="W175" s="147">
        <f t="shared" si="273"/>
        <v>4.4653046257713283E-2</v>
      </c>
      <c r="X175" s="147">
        <f t="shared" si="274"/>
        <v>5.135100319637028E-2</v>
      </c>
      <c r="Y175" s="147">
        <f t="shared" si="275"/>
        <v>4.1080802557096216E-2</v>
      </c>
      <c r="Z175" s="147">
        <f t="shared" si="276"/>
        <v>15.894380927849811</v>
      </c>
      <c r="AA175" s="147">
        <f t="shared" si="277"/>
        <v>15.894380927849811</v>
      </c>
      <c r="AB175" s="147">
        <f t="shared" si="278"/>
        <v>15.753047835353707</v>
      </c>
      <c r="AC175" s="147">
        <f t="shared" si="279"/>
        <v>14.972327894568464</v>
      </c>
      <c r="AD175" s="147">
        <f t="shared" si="280"/>
        <v>222.48351575386755</v>
      </c>
      <c r="AE175" s="147">
        <f t="shared" si="281"/>
        <v>289.95182469032324</v>
      </c>
      <c r="AF175" s="147">
        <f t="shared" si="282"/>
        <v>3.5433945226731054</v>
      </c>
      <c r="AG175" s="147">
        <f t="shared" si="283"/>
        <v>4.0446740487291102</v>
      </c>
      <c r="AH175" s="147">
        <f t="shared" si="284"/>
        <v>3.0753762302843559</v>
      </c>
      <c r="AI175" s="147">
        <f t="shared" si="285"/>
        <v>19.437775450522917</v>
      </c>
      <c r="AJ175" s="147">
        <f t="shared" si="286"/>
        <v>20.237775450522918</v>
      </c>
      <c r="AK175" s="147">
        <f t="shared" si="287"/>
        <v>20.597721884082819</v>
      </c>
      <c r="AL175" s="147">
        <f t="shared" si="288"/>
        <v>18.847704124852822</v>
      </c>
      <c r="AM175" s="147">
        <f t="shared" si="365"/>
        <v>49.412545486769957</v>
      </c>
      <c r="AN175" s="147">
        <f t="shared" si="397"/>
        <v>48.549058270990841</v>
      </c>
      <c r="AO175" s="147">
        <f t="shared" si="398"/>
        <v>53.056860049144518</v>
      </c>
      <c r="AP175" s="147">
        <f t="shared" si="289"/>
        <v>8.9745308310636194</v>
      </c>
      <c r="AQ175" s="147">
        <f t="shared" si="290"/>
        <v>0.45487892066655422</v>
      </c>
      <c r="AR175" s="147">
        <f t="shared" si="291"/>
        <v>0.45150440371117773</v>
      </c>
      <c r="AS175" s="147">
        <f t="shared" si="292"/>
        <v>0.42912787727553942</v>
      </c>
      <c r="AT175" s="147">
        <f t="shared" si="293"/>
        <v>6.7952075523528749E-2</v>
      </c>
      <c r="AU175" s="147">
        <f t="shared" si="294"/>
        <v>0.17836163953137277</v>
      </c>
      <c r="AV175" s="147">
        <f t="shared" si="295"/>
        <v>0.17265429883337999</v>
      </c>
      <c r="AW175" s="147">
        <f t="shared" si="296"/>
        <v>0.17044631097120677</v>
      </c>
      <c r="AX175" s="147">
        <f t="shared" si="366"/>
        <v>3.9821952761306956E-2</v>
      </c>
      <c r="AY175" s="147">
        <f t="shared" si="367"/>
        <v>4.4329857322443135E-2</v>
      </c>
      <c r="AZ175" s="147">
        <f t="shared" si="368"/>
        <v>3.5010356295474832E-2</v>
      </c>
      <c r="BA175" s="147">
        <f t="shared" si="369"/>
        <v>0.1155137100000725</v>
      </c>
      <c r="BB175" s="147">
        <f t="shared" si="370"/>
        <v>0.22796809185973066</v>
      </c>
      <c r="BC175" s="147">
        <f t="shared" si="297"/>
        <v>2.9343577175300699E-3</v>
      </c>
      <c r="BD175" s="147">
        <f t="shared" si="298"/>
        <v>2.5516154065478871E-3</v>
      </c>
      <c r="BE175" s="147">
        <f t="shared" si="299"/>
        <v>3.1895192581848589E-3</v>
      </c>
      <c r="BF175" s="147">
        <f t="shared" si="300"/>
        <v>0</v>
      </c>
      <c r="BG175" s="147">
        <f t="shared" si="301"/>
        <v>0</v>
      </c>
      <c r="BH175" s="147">
        <f t="shared" si="302"/>
        <v>0</v>
      </c>
      <c r="BI175" s="147">
        <f t="shared" si="371"/>
        <v>4.2756310478837024E-2</v>
      </c>
      <c r="BJ175" s="147">
        <f t="shared" si="372"/>
        <v>4.6881472728991021E-2</v>
      </c>
      <c r="BK175" s="147">
        <f t="shared" si="373"/>
        <v>3.8199875553659689E-2</v>
      </c>
      <c r="BL175" s="147">
        <f t="shared" si="303"/>
        <v>13.788328512724927</v>
      </c>
      <c r="BM175" s="147">
        <f t="shared" si="304"/>
        <v>13.146641063970282</v>
      </c>
      <c r="BN175" s="147">
        <f t="shared" si="305"/>
        <v>13.390152424801645</v>
      </c>
      <c r="BO175" s="150">
        <f t="shared" si="374"/>
        <v>1.8281020857627086E-3</v>
      </c>
      <c r="BP175" s="150">
        <f t="shared" si="374"/>
        <v>2.1978724852391288E-3</v>
      </c>
      <c r="BQ175" s="150">
        <f t="shared" si="374"/>
        <v>1.4592304923150871E-3</v>
      </c>
      <c r="BR175" s="147" t="e">
        <f t="shared" si="306"/>
        <v>#NUM!</v>
      </c>
      <c r="BS175" s="147">
        <f t="shared" si="307"/>
        <v>263.62753447940986</v>
      </c>
      <c r="BT175" s="147">
        <f t="shared" si="308"/>
        <v>0.57768197413571931</v>
      </c>
      <c r="BU175" s="147">
        <f t="shared" si="309"/>
        <v>0.57768197413571931</v>
      </c>
      <c r="BV175" s="147">
        <f t="shared" si="310"/>
        <v>0.19256065804523975</v>
      </c>
      <c r="BW175" s="147">
        <f t="shared" si="311"/>
        <v>20.155399808686866</v>
      </c>
      <c r="CA175" s="150">
        <f t="shared" si="312"/>
        <v>0.22652504269388526</v>
      </c>
      <c r="CB175" s="150">
        <f t="shared" si="375"/>
        <v>0.22652504269388526</v>
      </c>
      <c r="CC175" s="150">
        <f t="shared" si="376"/>
        <v>0</v>
      </c>
      <c r="CD175" s="150">
        <f t="shared" si="377"/>
        <v>5.0575166095632965E-2</v>
      </c>
      <c r="CE175" s="150">
        <f t="shared" si="313"/>
        <v>5.3509523813163033E-2</v>
      </c>
      <c r="CI175" s="152">
        <f t="shared" si="314"/>
        <v>0.57194969415497943</v>
      </c>
      <c r="CJ175" s="152">
        <f t="shared" si="315"/>
        <v>0.57194969415497943</v>
      </c>
      <c r="CK175" s="152">
        <f t="shared" si="316"/>
        <v>0.57194969415497943</v>
      </c>
      <c r="CL175" s="152">
        <f t="shared" si="317"/>
        <v>0.57194969415497943</v>
      </c>
      <c r="CM175" s="152">
        <f t="shared" si="318"/>
        <v>0.57194969415497943</v>
      </c>
      <c r="CN175" s="152">
        <f t="shared" si="319"/>
        <v>0.57194969415497943</v>
      </c>
      <c r="CO175" s="152">
        <f t="shared" si="320"/>
        <v>0.57194969415497943</v>
      </c>
      <c r="CP175" s="152">
        <f t="shared" si="321"/>
        <v>0.57194969415497943</v>
      </c>
      <c r="CQ175" s="152">
        <f t="shared" si="322"/>
        <v>0.53310671595604786</v>
      </c>
      <c r="CR175" s="152">
        <f t="shared" si="323"/>
        <v>0.45757051587946068</v>
      </c>
      <c r="CS175" s="152">
        <f t="shared" si="324"/>
        <v>0.3820343158028735</v>
      </c>
      <c r="CT175" s="152">
        <f t="shared" si="325"/>
        <v>0.30649811572628638</v>
      </c>
      <c r="CU175" s="152">
        <f t="shared" si="326"/>
        <v>0.23096191564969934</v>
      </c>
      <c r="CV175" s="152">
        <f t="shared" si="327"/>
        <v>0.18682837806449989</v>
      </c>
      <c r="CW175" s="152">
        <f t="shared" si="328"/>
        <v>0.18682837806449989</v>
      </c>
      <c r="CX175" s="152">
        <f t="shared" si="329"/>
        <v>0.18682837806449989</v>
      </c>
      <c r="CY175" s="152">
        <f t="shared" si="330"/>
        <v>0.18682837806449989</v>
      </c>
      <c r="CZ175" s="152">
        <f t="shared" si="331"/>
        <v>0.18682837806449989</v>
      </c>
      <c r="DA175" s="152">
        <f t="shared" si="332"/>
        <v>0.18682837806449989</v>
      </c>
      <c r="DC175" s="154">
        <f t="shared" si="378"/>
        <v>0.22418592700913267</v>
      </c>
      <c r="DD175" s="154">
        <f t="shared" si="379"/>
        <v>0.22418592700913267</v>
      </c>
      <c r="DE175" s="154">
        <f t="shared" si="380"/>
        <v>0.22418592700913267</v>
      </c>
      <c r="DF175" s="154">
        <f t="shared" si="381"/>
        <v>0.22418592700913267</v>
      </c>
      <c r="DG175" s="154">
        <f t="shared" si="382"/>
        <v>0.22418592700913267</v>
      </c>
      <c r="DH175" s="154">
        <f t="shared" si="383"/>
        <v>0.22418592700913267</v>
      </c>
      <c r="DI175" s="154">
        <f t="shared" si="384"/>
        <v>0.22418592700913267</v>
      </c>
      <c r="DJ175" s="154">
        <f t="shared" si="385"/>
        <v>0.22418592700913267</v>
      </c>
      <c r="DK175" s="154">
        <f t="shared" si="386"/>
        <v>0.20833776828981046</v>
      </c>
      <c r="DL175" s="154">
        <f t="shared" si="387"/>
        <v>-2.5084584064680493E-10</v>
      </c>
      <c r="DM175" s="154">
        <f t="shared" si="388"/>
        <v>-2.9745700600188444E-10</v>
      </c>
      <c r="DN175" s="154">
        <f t="shared" si="389"/>
        <v>-3.6534370385559827E-10</v>
      </c>
      <c r="DO175" s="154">
        <f t="shared" si="390"/>
        <v>-4.7338022581031827E-10</v>
      </c>
      <c r="DP175" s="154">
        <f t="shared" si="391"/>
        <v>-5.722513300810791E-10</v>
      </c>
      <c r="DQ175" s="154">
        <f t="shared" si="392"/>
        <v>-5.722513300810791E-10</v>
      </c>
      <c r="DR175" s="154">
        <f t="shared" si="393"/>
        <v>-5.722513300810791E-10</v>
      </c>
      <c r="DS175" s="154">
        <f t="shared" si="394"/>
        <v>-5.722513300810791E-10</v>
      </c>
      <c r="DT175" s="154">
        <f t="shared" si="395"/>
        <v>-5.722513300810791E-10</v>
      </c>
      <c r="DU175" s="154">
        <f t="shared" si="396"/>
        <v>-5.722513300810791E-10</v>
      </c>
      <c r="DW175" s="155">
        <f t="shared" si="333"/>
        <v>-3.2724263298617613E-2</v>
      </c>
      <c r="DX175" s="155">
        <f t="shared" si="334"/>
        <v>-7.9003360274190762E-2</v>
      </c>
      <c r="DY175" s="155">
        <f t="shared" si="335"/>
        <v>1.1161636800361771E-2</v>
      </c>
      <c r="DZ175" s="155">
        <f t="shared" si="336"/>
        <v>8.4781048631092343E-2</v>
      </c>
      <c r="EA175" s="156">
        <f t="shared" si="337"/>
        <v>-3.2724263298617613E-2</v>
      </c>
      <c r="EB175" s="156">
        <f t="shared" si="338"/>
        <v>-7.9003360274190762E-2</v>
      </c>
      <c r="EC175" s="156">
        <f t="shared" si="339"/>
        <v>5.2056785332474681E-2</v>
      </c>
      <c r="ED175" s="156">
        <f t="shared" si="340"/>
        <v>6.7841723473829024E-2</v>
      </c>
      <c r="EE175" s="156">
        <f t="shared" si="341"/>
        <v>-6.7841723473828969E-2</v>
      </c>
      <c r="EF175" s="156">
        <f t="shared" si="342"/>
        <v>-5.2056785332474736E-2</v>
      </c>
      <c r="EG175" s="156">
        <f t="shared" si="343"/>
        <v>7.9003360274190748E-2</v>
      </c>
      <c r="EH175" s="156">
        <f t="shared" si="344"/>
        <v>3.2724263298617655E-2</v>
      </c>
      <c r="EI175" s="156">
        <f t="shared" si="345"/>
        <v>-8.4781048631092343E-2</v>
      </c>
      <c r="EJ175" s="156">
        <f t="shared" si="346"/>
        <v>-1.1161636800361767E-2</v>
      </c>
      <c r="EK175" s="156">
        <f t="shared" si="347"/>
        <v>8.4781048631092357E-2</v>
      </c>
      <c r="EL175" s="156">
        <f t="shared" si="348"/>
        <v>-1.1161636800361681E-2</v>
      </c>
      <c r="EM175" s="156">
        <f t="shared" si="349"/>
        <v>-7.9003360274190748E-2</v>
      </c>
      <c r="EN175" s="156">
        <f t="shared" si="350"/>
        <v>3.2724263298617648E-2</v>
      </c>
      <c r="EO175" s="156">
        <f t="shared" si="351"/>
        <v>6.784172347382908E-2</v>
      </c>
      <c r="EP175" s="156">
        <f t="shared" si="352"/>
        <v>-5.2056785332474612E-2</v>
      </c>
      <c r="EQ175" s="156">
        <f t="shared" si="353"/>
        <v>-5.2056785332474868E-2</v>
      </c>
      <c r="ER175" s="156">
        <f t="shared" si="354"/>
        <v>6.7841723473828885E-2</v>
      </c>
      <c r="ES175" s="156">
        <f t="shared" si="355"/>
        <v>-1.1161636800361849E-2</v>
      </c>
      <c r="ET175" s="156">
        <f t="shared" si="356"/>
        <v>8.4781048631092343E-2</v>
      </c>
      <c r="EU175" s="156">
        <f t="shared" si="357"/>
        <v>-1.1161636800361526E-2</v>
      </c>
      <c r="EV175" s="156">
        <f t="shared" si="358"/>
        <v>-8.4781048631092371E-2</v>
      </c>
      <c r="EW175" s="156">
        <f t="shared" si="359"/>
        <v>3.2724263298617495E-2</v>
      </c>
      <c r="EX175" s="156">
        <f t="shared" si="360"/>
        <v>7.9003360274190804E-2</v>
      </c>
      <c r="EY175" s="156">
        <f t="shared" si="361"/>
        <v>-5.2056785332474723E-2</v>
      </c>
      <c r="EZ175" s="156">
        <f t="shared" si="362"/>
        <v>-6.7841723473828983E-2</v>
      </c>
    </row>
    <row r="176" spans="15:156" ht="20.100000000000001" customHeight="1" x14ac:dyDescent="0.2">
      <c r="O176" s="158">
        <v>166</v>
      </c>
      <c r="P176" s="158">
        <f t="shared" si="363"/>
        <v>-1.6929693744344996</v>
      </c>
      <c r="Q176" s="147">
        <f t="shared" si="364"/>
        <v>1.4486232791552935</v>
      </c>
      <c r="R176" s="147">
        <f t="shared" si="268"/>
        <v>322.84461265444747</v>
      </c>
      <c r="S176" s="147">
        <f t="shared" si="269"/>
        <v>280.73444578647604</v>
      </c>
      <c r="T176" s="147">
        <f t="shared" si="270"/>
        <v>350.91805723309506</v>
      </c>
      <c r="U176" s="147">
        <f t="shared" si="271"/>
        <v>1</v>
      </c>
      <c r="V176" s="147">
        <f t="shared" si="272"/>
        <v>1</v>
      </c>
      <c r="W176" s="147">
        <f t="shared" si="273"/>
        <v>4.4603500989539052E-2</v>
      </c>
      <c r="X176" s="147">
        <f t="shared" si="274"/>
        <v>5.1294026137969913E-2</v>
      </c>
      <c r="Y176" s="147">
        <f t="shared" si="275"/>
        <v>4.1035220910375932E-2</v>
      </c>
      <c r="Z176" s="147">
        <f t="shared" si="276"/>
        <v>15.916369113170939</v>
      </c>
      <c r="AA176" s="147">
        <f t="shared" si="277"/>
        <v>15.916369113170939</v>
      </c>
      <c r="AB176" s="147">
        <f t="shared" si="278"/>
        <v>15.776468543917733</v>
      </c>
      <c r="AC176" s="147">
        <f t="shared" si="279"/>
        <v>14.994587874466248</v>
      </c>
      <c r="AD176" s="147">
        <f t="shared" si="280"/>
        <v>222.86481092616972</v>
      </c>
      <c r="AE176" s="147">
        <f t="shared" si="281"/>
        <v>290.43782175582339</v>
      </c>
      <c r="AF176" s="147">
        <f t="shared" si="282"/>
        <v>3.5447251772172987</v>
      </c>
      <c r="AG176" s="147">
        <f t="shared" si="283"/>
        <v>4.0461929492828821</v>
      </c>
      <c r="AH176" s="147">
        <f t="shared" si="284"/>
        <v>3.0765311294438336</v>
      </c>
      <c r="AI176" s="147">
        <f t="shared" si="285"/>
        <v>19.461094290388239</v>
      </c>
      <c r="AJ176" s="147">
        <f t="shared" si="286"/>
        <v>20.26109429038824</v>
      </c>
      <c r="AK176" s="147">
        <f t="shared" si="287"/>
        <v>20.622661493200617</v>
      </c>
      <c r="AL176" s="147">
        <f t="shared" si="288"/>
        <v>18.871119003910081</v>
      </c>
      <c r="AM176" s="147">
        <f t="shared" si="365"/>
        <v>49.355675743259084</v>
      </c>
      <c r="AN176" s="147">
        <f t="shared" si="397"/>
        <v>48.49034642447603</v>
      </c>
      <c r="AO176" s="147">
        <f t="shared" si="398"/>
        <v>52.99102823700072</v>
      </c>
      <c r="AP176" s="147">
        <f t="shared" si="289"/>
        <v>8.9899487971373127</v>
      </c>
      <c r="AQ176" s="147">
        <f t="shared" si="290"/>
        <v>0.45555520799483507</v>
      </c>
      <c r="AR176" s="147">
        <f t="shared" si="291"/>
        <v>0.4521756740053593</v>
      </c>
      <c r="AS176" s="147">
        <f t="shared" si="292"/>
        <v>0.42976587946123812</v>
      </c>
      <c r="AT176" s="147">
        <f t="shared" si="293"/>
        <v>6.8154280054066999E-2</v>
      </c>
      <c r="AU176" s="147">
        <f t="shared" si="294"/>
        <v>0.17868649874446713</v>
      </c>
      <c r="AV176" s="147">
        <f t="shared" si="295"/>
        <v>0.17295864767528282</v>
      </c>
      <c r="AW176" s="147">
        <f t="shared" si="296"/>
        <v>0.17074139146545178</v>
      </c>
      <c r="AX176" s="147">
        <f t="shared" si="366"/>
        <v>3.9850217176024307E-2</v>
      </c>
      <c r="AY176" s="147">
        <f t="shared" si="367"/>
        <v>4.4358727039207423E-2</v>
      </c>
      <c r="AZ176" s="147">
        <f t="shared" si="368"/>
        <v>3.5032053644019449E-2</v>
      </c>
      <c r="BA176" s="147">
        <f t="shared" si="369"/>
        <v>0.11563718345749455</v>
      </c>
      <c r="BB176" s="147">
        <f t="shared" si="370"/>
        <v>0.22833848150493327</v>
      </c>
      <c r="BC176" s="147">
        <f t="shared" si="297"/>
        <v>2.7397432060864207E-3</v>
      </c>
      <c r="BD176" s="147">
        <f t="shared" si="298"/>
        <v>2.3823853965968872E-3</v>
      </c>
      <c r="BE176" s="147">
        <f t="shared" si="299"/>
        <v>2.97798174574611E-3</v>
      </c>
      <c r="BF176" s="147">
        <f t="shared" si="300"/>
        <v>0</v>
      </c>
      <c r="BG176" s="147">
        <f t="shared" si="301"/>
        <v>0</v>
      </c>
      <c r="BH176" s="147">
        <f t="shared" si="302"/>
        <v>0</v>
      </c>
      <c r="BI176" s="147">
        <f t="shared" si="371"/>
        <v>4.2589960382110728E-2</v>
      </c>
      <c r="BJ176" s="147">
        <f t="shared" si="372"/>
        <v>4.6741112435804311E-2</v>
      </c>
      <c r="BK176" s="147">
        <f t="shared" si="373"/>
        <v>3.8010035389765558E-2</v>
      </c>
      <c r="BL176" s="147">
        <f t="shared" si="303"/>
        <v>13.749939262530802</v>
      </c>
      <c r="BM176" s="147">
        <f t="shared" si="304"/>
        <v>13.121840295108887</v>
      </c>
      <c r="BN176" s="147">
        <f t="shared" si="305"/>
        <v>13.338407774337718</v>
      </c>
      <c r="BO176" s="150">
        <f t="shared" si="374"/>
        <v>1.8139047253497615E-3</v>
      </c>
      <c r="BP176" s="150">
        <f t="shared" si="374"/>
        <v>2.1847315917365002E-3</v>
      </c>
      <c r="BQ176" s="150">
        <f t="shared" si="374"/>
        <v>1.4447627903312302E-3</v>
      </c>
      <c r="BR176" s="147" t="e">
        <f t="shared" si="306"/>
        <v>#NUM!</v>
      </c>
      <c r="BS176" s="147">
        <f t="shared" si="307"/>
        <v>263.97382813278256</v>
      </c>
      <c r="BT176" s="147">
        <f t="shared" si="308"/>
        <v>0.57832365937775188</v>
      </c>
      <c r="BU176" s="147">
        <f t="shared" si="309"/>
        <v>0.57832365937775188</v>
      </c>
      <c r="BV176" s="147">
        <f t="shared" si="310"/>
        <v>0.19277455312591726</v>
      </c>
      <c r="BW176" s="147">
        <f t="shared" si="311"/>
        <v>20.177788290902971</v>
      </c>
      <c r="CA176" s="150">
        <f t="shared" si="312"/>
        <v>0.22683140134054025</v>
      </c>
      <c r="CB176" s="150">
        <f t="shared" si="375"/>
        <v>0.22683140134054025</v>
      </c>
      <c r="CC176" s="150">
        <f t="shared" si="376"/>
        <v>0</v>
      </c>
      <c r="CD176" s="150">
        <f t="shared" si="377"/>
        <v>5.058737321659483E-2</v>
      </c>
      <c r="CE176" s="150">
        <f t="shared" si="313"/>
        <v>5.3327116422681252E-2</v>
      </c>
      <c r="CI176" s="152">
        <f t="shared" si="314"/>
        <v>0.57259137939701188</v>
      </c>
      <c r="CJ176" s="152">
        <f t="shared" si="315"/>
        <v>0.57259137939701188</v>
      </c>
      <c r="CK176" s="152">
        <f t="shared" si="316"/>
        <v>0.57259137939701188</v>
      </c>
      <c r="CL176" s="152">
        <f t="shared" si="317"/>
        <v>0.57259137939701188</v>
      </c>
      <c r="CM176" s="152">
        <f t="shared" si="318"/>
        <v>0.57259137939701188</v>
      </c>
      <c r="CN176" s="152">
        <f t="shared" si="319"/>
        <v>0.57259137939701188</v>
      </c>
      <c r="CO176" s="152">
        <f t="shared" si="320"/>
        <v>0.57259137939701188</v>
      </c>
      <c r="CP176" s="152">
        <f t="shared" si="321"/>
        <v>0.57259137939701188</v>
      </c>
      <c r="CQ176" s="152">
        <f t="shared" si="322"/>
        <v>0.53370525467978347</v>
      </c>
      <c r="CR176" s="152">
        <f t="shared" si="323"/>
        <v>0.45808514950143009</v>
      </c>
      <c r="CS176" s="152">
        <f t="shared" si="324"/>
        <v>0.38246504432307671</v>
      </c>
      <c r="CT176" s="152">
        <f t="shared" si="325"/>
        <v>0.30684493914472333</v>
      </c>
      <c r="CU176" s="152">
        <f t="shared" si="326"/>
        <v>0.23122483396637011</v>
      </c>
      <c r="CV176" s="152">
        <f t="shared" si="327"/>
        <v>0.18704227314517741</v>
      </c>
      <c r="CW176" s="152">
        <f t="shared" si="328"/>
        <v>0.18704227314517741</v>
      </c>
      <c r="CX176" s="152">
        <f t="shared" si="329"/>
        <v>0.18704227314517741</v>
      </c>
      <c r="CY176" s="152">
        <f t="shared" si="330"/>
        <v>0.18704227314517741</v>
      </c>
      <c r="CZ176" s="152">
        <f t="shared" si="331"/>
        <v>0.18704227314517741</v>
      </c>
      <c r="DA176" s="152">
        <f t="shared" si="332"/>
        <v>0.18704227314517741</v>
      </c>
      <c r="DC176" s="154">
        <f t="shared" si="378"/>
        <v>0.22449180466250215</v>
      </c>
      <c r="DD176" s="154">
        <f t="shared" si="379"/>
        <v>0.22449180466250215</v>
      </c>
      <c r="DE176" s="154">
        <f t="shared" si="380"/>
        <v>0.22449180466250215</v>
      </c>
      <c r="DF176" s="154">
        <f t="shared" si="381"/>
        <v>0.22449180466250215</v>
      </c>
      <c r="DG176" s="154">
        <f t="shared" si="382"/>
        <v>0.22449180466250215</v>
      </c>
      <c r="DH176" s="154">
        <f t="shared" si="383"/>
        <v>0.22449180466250215</v>
      </c>
      <c r="DI176" s="154">
        <f t="shared" si="384"/>
        <v>0.22449180466250215</v>
      </c>
      <c r="DJ176" s="154">
        <f t="shared" si="385"/>
        <v>0.22449180466250215</v>
      </c>
      <c r="DK176" s="154">
        <f t="shared" si="386"/>
        <v>0.20862277528508696</v>
      </c>
      <c r="DL176" s="154">
        <f t="shared" si="387"/>
        <v>-2.5062701091952112E-10</v>
      </c>
      <c r="DM176" s="154">
        <f t="shared" si="388"/>
        <v>-2.9719946245351064E-10</v>
      </c>
      <c r="DN176" s="154">
        <f t="shared" si="389"/>
        <v>-3.6503086794978625E-10</v>
      </c>
      <c r="DO176" s="154">
        <f t="shared" si="390"/>
        <v>-4.7298206721889757E-10</v>
      </c>
      <c r="DP176" s="154">
        <f t="shared" si="391"/>
        <v>-5.7177796218970164E-10</v>
      </c>
      <c r="DQ176" s="154">
        <f t="shared" si="392"/>
        <v>-5.7177796218970164E-10</v>
      </c>
      <c r="DR176" s="154">
        <f t="shared" si="393"/>
        <v>-5.7177796218970164E-10</v>
      </c>
      <c r="DS176" s="154">
        <f t="shared" si="394"/>
        <v>-5.7177796218970164E-10</v>
      </c>
      <c r="DT176" s="154">
        <f t="shared" si="395"/>
        <v>-5.7177796218970164E-10</v>
      </c>
      <c r="DU176" s="154">
        <f t="shared" si="396"/>
        <v>-5.7177796218970164E-10</v>
      </c>
      <c r="DW176" s="155">
        <f t="shared" si="333"/>
        <v>-3.0525753546705212E-2</v>
      </c>
      <c r="DX176" s="155">
        <f t="shared" si="334"/>
        <v>-7.9522306756059702E-2</v>
      </c>
      <c r="DY176" s="155">
        <f t="shared" si="335"/>
        <v>1.0380821014838153E-2</v>
      </c>
      <c r="DZ176" s="155">
        <f t="shared" si="336"/>
        <v>8.4545002551640741E-2</v>
      </c>
      <c r="EA176" s="156">
        <f t="shared" si="337"/>
        <v>-3.0525753546705212E-2</v>
      </c>
      <c r="EB176" s="156">
        <f t="shared" si="338"/>
        <v>-7.9522306756059702E-2</v>
      </c>
      <c r="EC176" s="156">
        <f t="shared" si="339"/>
        <v>4.8857195400606568E-2</v>
      </c>
      <c r="ED176" s="156">
        <f t="shared" si="340"/>
        <v>6.9775306226386377E-2</v>
      </c>
      <c r="EE176" s="156">
        <f t="shared" si="341"/>
        <v>-6.4286102243374554E-2</v>
      </c>
      <c r="EF176" s="156">
        <f t="shared" si="342"/>
        <v>-5.5883056106063478E-2</v>
      </c>
      <c r="EG176" s="156">
        <f t="shared" si="343"/>
        <v>7.5895865130769513E-2</v>
      </c>
      <c r="EH176" s="156">
        <f t="shared" si="344"/>
        <v>3.8670874795523967E-2</v>
      </c>
      <c r="EI176" s="156">
        <f t="shared" si="345"/>
        <v>-8.2996764913435661E-2</v>
      </c>
      <c r="EJ176" s="156">
        <f t="shared" si="346"/>
        <v>-1.9161312984838509E-2</v>
      </c>
      <c r="EK176" s="156">
        <f t="shared" si="347"/>
        <v>8.5166947449710859E-2</v>
      </c>
      <c r="EL176" s="156">
        <f t="shared" si="348"/>
        <v>-1.4865945974727004E-3</v>
      </c>
      <c r="EM176" s="156">
        <f t="shared" si="349"/>
        <v>-8.2277485347418022E-2</v>
      </c>
      <c r="EN176" s="156">
        <f t="shared" si="350"/>
        <v>2.2046185754104001E-2</v>
      </c>
      <c r="EO176" s="156">
        <f t="shared" si="351"/>
        <v>7.4500037352960291E-2</v>
      </c>
      <c r="EP176" s="156">
        <f t="shared" si="352"/>
        <v>-4.1296045038315313E-2</v>
      </c>
      <c r="EQ176" s="156">
        <f t="shared" si="353"/>
        <v>-6.2296650354541044E-2</v>
      </c>
      <c r="ER176" s="156">
        <f t="shared" si="354"/>
        <v>5.809256627145256E-2</v>
      </c>
      <c r="ES176" s="156">
        <f t="shared" si="355"/>
        <v>-2.7731869600014482E-2</v>
      </c>
      <c r="ET176" s="156">
        <f t="shared" si="356"/>
        <v>8.0539197350649322E-2</v>
      </c>
      <c r="EU176" s="156">
        <f t="shared" si="357"/>
        <v>7.4239192613925441E-3</v>
      </c>
      <c r="EV176" s="156">
        <f t="shared" si="358"/>
        <v>-8.4855785449192395E-2</v>
      </c>
      <c r="EW176" s="156">
        <f t="shared" si="359"/>
        <v>1.3325075336920003E-2</v>
      </c>
      <c r="EX176" s="156">
        <f t="shared" si="360"/>
        <v>8.4131214591639247E-2</v>
      </c>
      <c r="EY176" s="156">
        <f t="shared" si="361"/>
        <v>-3.3282446564831154E-2</v>
      </c>
      <c r="EZ176" s="156">
        <f t="shared" si="362"/>
        <v>-7.8408530480160166E-2</v>
      </c>
    </row>
    <row r="177" spans="15:156" ht="20.100000000000001" customHeight="1" x14ac:dyDescent="0.2">
      <c r="O177" s="158">
        <v>167</v>
      </c>
      <c r="P177" s="158">
        <f t="shared" si="363"/>
        <v>-1.684242728174528</v>
      </c>
      <c r="Q177" s="147">
        <f t="shared" si="364"/>
        <v>1.4573499254152653</v>
      </c>
      <c r="R177" s="147">
        <f t="shared" si="268"/>
        <v>323.17824250270769</v>
      </c>
      <c r="S177" s="147">
        <f t="shared" si="269"/>
        <v>281.02455869800667</v>
      </c>
      <c r="T177" s="147">
        <f t="shared" si="270"/>
        <v>351.28069837250837</v>
      </c>
      <c r="U177" s="147">
        <f t="shared" si="271"/>
        <v>1</v>
      </c>
      <c r="V177" s="147">
        <f t="shared" si="272"/>
        <v>1</v>
      </c>
      <c r="W177" s="147">
        <f t="shared" si="273"/>
        <v>4.4557455008374686E-2</v>
      </c>
      <c r="X177" s="147">
        <f t="shared" si="274"/>
        <v>5.1241073259630884E-2</v>
      </c>
      <c r="Y177" s="147">
        <f t="shared" si="275"/>
        <v>4.0992858607704706E-2</v>
      </c>
      <c r="Z177" s="147">
        <f t="shared" si="276"/>
        <v>15.93674551537995</v>
      </c>
      <c r="AA177" s="147">
        <f t="shared" si="277"/>
        <v>15.93674551537995</v>
      </c>
      <c r="AB177" s="147">
        <f t="shared" si="278"/>
        <v>15.798293609998089</v>
      </c>
      <c r="AC177" s="147">
        <f t="shared" si="279"/>
        <v>15.015331291809414</v>
      </c>
      <c r="AD177" s="147">
        <f t="shared" si="280"/>
        <v>223.22015781618865</v>
      </c>
      <c r="AE177" s="147">
        <f t="shared" si="281"/>
        <v>290.89073607267903</v>
      </c>
      <c r="AF177" s="147">
        <f t="shared" si="282"/>
        <v>3.5459645032839928</v>
      </c>
      <c r="AG177" s="147">
        <f t="shared" si="283"/>
        <v>4.0476076012353523</v>
      </c>
      <c r="AH177" s="147">
        <f t="shared" si="284"/>
        <v>3.0776067629649368</v>
      </c>
      <c r="AI177" s="147">
        <f t="shared" si="285"/>
        <v>19.482710018663944</v>
      </c>
      <c r="AJ177" s="147">
        <f t="shared" si="286"/>
        <v>20.282710018663945</v>
      </c>
      <c r="AK177" s="147">
        <f t="shared" si="287"/>
        <v>20.64590121123344</v>
      </c>
      <c r="AL177" s="147">
        <f t="shared" si="288"/>
        <v>18.892938054774351</v>
      </c>
      <c r="AM177" s="147">
        <f t="shared" si="365"/>
        <v>49.303076318687694</v>
      </c>
      <c r="AN177" s="147">
        <f t="shared" si="397"/>
        <v>48.435764066133366</v>
      </c>
      <c r="AO177" s="147">
        <f t="shared" si="398"/>
        <v>52.929830029654617</v>
      </c>
      <c r="AP177" s="147">
        <f t="shared" si="289"/>
        <v>9.0043041178163374</v>
      </c>
      <c r="AQ177" s="147">
        <f t="shared" si="290"/>
        <v>0.45618542016748059</v>
      </c>
      <c r="AR177" s="147">
        <f t="shared" si="291"/>
        <v>0.45280121095221293</v>
      </c>
      <c r="AS177" s="147">
        <f t="shared" si="292"/>
        <v>0.4303604148410799</v>
      </c>
      <c r="AT177" s="147">
        <f t="shared" si="293"/>
        <v>6.8342978879930169E-2</v>
      </c>
      <c r="AU177" s="147">
        <f t="shared" si="294"/>
        <v>0.17899027088041361</v>
      </c>
      <c r="AV177" s="147">
        <f t="shared" si="295"/>
        <v>0.17324229138231312</v>
      </c>
      <c r="AW177" s="147">
        <f t="shared" si="296"/>
        <v>0.17101639179760281</v>
      </c>
      <c r="AX177" s="147">
        <f t="shared" si="366"/>
        <v>3.9876754766524414E-2</v>
      </c>
      <c r="AY177" s="147">
        <f t="shared" si="367"/>
        <v>4.4385604787780912E-2</v>
      </c>
      <c r="AZ177" s="147">
        <f t="shared" si="368"/>
        <v>3.5052253900038591E-2</v>
      </c>
      <c r="BA177" s="147">
        <f t="shared" si="369"/>
        <v>0.11575219392234296</v>
      </c>
      <c r="BB177" s="147">
        <f t="shared" si="370"/>
        <v>0.22868365258935852</v>
      </c>
      <c r="BC177" s="147">
        <f t="shared" si="297"/>
        <v>2.5449200525902806E-3</v>
      </c>
      <c r="BD177" s="147">
        <f t="shared" si="298"/>
        <v>2.2129739587741564E-3</v>
      </c>
      <c r="BE177" s="147">
        <f t="shared" si="299"/>
        <v>2.7662174484676962E-3</v>
      </c>
      <c r="BF177" s="147">
        <f t="shared" si="300"/>
        <v>0</v>
      </c>
      <c r="BG177" s="147">
        <f t="shared" si="301"/>
        <v>0</v>
      </c>
      <c r="BH177" s="147">
        <f t="shared" si="302"/>
        <v>0</v>
      </c>
      <c r="BI177" s="147">
        <f t="shared" si="371"/>
        <v>4.2421674819114692E-2</v>
      </c>
      <c r="BJ177" s="147">
        <f t="shared" si="372"/>
        <v>4.6598578746555069E-2</v>
      </c>
      <c r="BK177" s="147">
        <f t="shared" si="373"/>
        <v>3.7818471348506286E-2</v>
      </c>
      <c r="BL177" s="147">
        <f t="shared" si="303"/>
        <v>13.709762312062857</v>
      </c>
      <c r="BM177" s="147">
        <f t="shared" si="304"/>
        <v>13.095345028204951</v>
      </c>
      <c r="BN177" s="147">
        <f t="shared" si="305"/>
        <v>13.284899026683986</v>
      </c>
      <c r="BO177" s="150">
        <f t="shared" si="374"/>
        <v>1.7995984944587096E-3</v>
      </c>
      <c r="BP177" s="150">
        <f t="shared" si="374"/>
        <v>2.1714275411988939E-3</v>
      </c>
      <c r="BQ177" s="150">
        <f t="shared" si="374"/>
        <v>1.4302367751377909E-3</v>
      </c>
      <c r="BR177" s="147" t="e">
        <f t="shared" si="306"/>
        <v>#NUM!</v>
      </c>
      <c r="BS177" s="147">
        <f t="shared" si="307"/>
        <v>264.29637362037539</v>
      </c>
      <c r="BT177" s="147">
        <f t="shared" si="308"/>
        <v>0.57892130303405154</v>
      </c>
      <c r="BU177" s="147">
        <f t="shared" si="309"/>
        <v>0.57892130303405154</v>
      </c>
      <c r="BV177" s="147">
        <f t="shared" si="310"/>
        <v>0.19297376767801719</v>
      </c>
      <c r="BW177" s="147">
        <f t="shared" si="311"/>
        <v>20.198640156419227</v>
      </c>
      <c r="CA177" s="150">
        <f t="shared" si="312"/>
        <v>0.22711675613882984</v>
      </c>
      <c r="CB177" s="150">
        <f t="shared" si="375"/>
        <v>0.22711675613882984</v>
      </c>
      <c r="CC177" s="150">
        <f t="shared" si="376"/>
        <v>0</v>
      </c>
      <c r="CD177" s="150">
        <f t="shared" si="377"/>
        <v>5.0598723262272348E-2</v>
      </c>
      <c r="CE177" s="150">
        <f t="shared" si="313"/>
        <v>5.3143643314862626E-2</v>
      </c>
      <c r="CI177" s="152">
        <f t="shared" si="314"/>
        <v>0.57318902305331176</v>
      </c>
      <c r="CJ177" s="152">
        <f t="shared" si="315"/>
        <v>0.57318902305331176</v>
      </c>
      <c r="CK177" s="152">
        <f t="shared" si="316"/>
        <v>0.57318902305331176</v>
      </c>
      <c r="CL177" s="152">
        <f t="shared" si="317"/>
        <v>0.57318902305331176</v>
      </c>
      <c r="CM177" s="152">
        <f t="shared" si="318"/>
        <v>0.57318902305331176</v>
      </c>
      <c r="CN177" s="152">
        <f t="shared" si="319"/>
        <v>0.57318902305331176</v>
      </c>
      <c r="CO177" s="152">
        <f t="shared" si="320"/>
        <v>0.57318902305331176</v>
      </c>
      <c r="CP177" s="152">
        <f t="shared" si="321"/>
        <v>0.57318902305331176</v>
      </c>
      <c r="CQ177" s="152">
        <f t="shared" si="322"/>
        <v>0.53426271314673734</v>
      </c>
      <c r="CR177" s="152">
        <f t="shared" si="323"/>
        <v>0.45856446163040221</v>
      </c>
      <c r="CS177" s="152">
        <f t="shared" si="324"/>
        <v>0.38286621011406707</v>
      </c>
      <c r="CT177" s="152">
        <f t="shared" si="325"/>
        <v>0.30716795859773199</v>
      </c>
      <c r="CU177" s="152">
        <f t="shared" si="326"/>
        <v>0.23146970708139702</v>
      </c>
      <c r="CV177" s="152">
        <f t="shared" si="327"/>
        <v>0.1872414876972773</v>
      </c>
      <c r="CW177" s="152">
        <f t="shared" si="328"/>
        <v>0.1872414876972773</v>
      </c>
      <c r="CX177" s="152">
        <f t="shared" si="329"/>
        <v>0.1872414876972773</v>
      </c>
      <c r="CY177" s="152">
        <f t="shared" si="330"/>
        <v>0.1872414876972773</v>
      </c>
      <c r="CZ177" s="152">
        <f t="shared" si="331"/>
        <v>0.1872414876972773</v>
      </c>
      <c r="DA177" s="152">
        <f t="shared" si="332"/>
        <v>0.1872414876972773</v>
      </c>
      <c r="DC177" s="154">
        <f t="shared" si="378"/>
        <v>0.22477671226803106</v>
      </c>
      <c r="DD177" s="154">
        <f t="shared" si="379"/>
        <v>0.22477671226803106</v>
      </c>
      <c r="DE177" s="154">
        <f t="shared" si="380"/>
        <v>0.22477671226803106</v>
      </c>
      <c r="DF177" s="154">
        <f t="shared" si="381"/>
        <v>0.22477671226803106</v>
      </c>
      <c r="DG177" s="154">
        <f t="shared" si="382"/>
        <v>0.22477671226803106</v>
      </c>
      <c r="DH177" s="154">
        <f t="shared" si="383"/>
        <v>0.22477671226803106</v>
      </c>
      <c r="DI177" s="154">
        <f t="shared" si="384"/>
        <v>0.22477671226803106</v>
      </c>
      <c r="DJ177" s="154">
        <f t="shared" si="385"/>
        <v>0.22477671226803106</v>
      </c>
      <c r="DK177" s="154">
        <f t="shared" si="386"/>
        <v>0.2088882435139815</v>
      </c>
      <c r="DL177" s="154">
        <f t="shared" si="387"/>
        <v>-2.5042354356084317E-10</v>
      </c>
      <c r="DM177" s="154">
        <f t="shared" si="388"/>
        <v>-2.9695999604862752E-10</v>
      </c>
      <c r="DN177" s="154">
        <f t="shared" si="389"/>
        <v>-3.6473998483633183E-10</v>
      </c>
      <c r="DO177" s="154">
        <f t="shared" si="390"/>
        <v>-4.7261183796219229E-10</v>
      </c>
      <c r="DP177" s="154">
        <f t="shared" si="391"/>
        <v>-5.7133778747871761E-10</v>
      </c>
      <c r="DQ177" s="154">
        <f t="shared" si="392"/>
        <v>-5.7133778747871761E-10</v>
      </c>
      <c r="DR177" s="154">
        <f t="shared" si="393"/>
        <v>-5.7133778747871761E-10</v>
      </c>
      <c r="DS177" s="154">
        <f t="shared" si="394"/>
        <v>-5.7133778747871761E-10</v>
      </c>
      <c r="DT177" s="154">
        <f t="shared" si="395"/>
        <v>-5.7133778747871761E-10</v>
      </c>
      <c r="DU177" s="154">
        <f t="shared" si="396"/>
        <v>-5.7133778747871761E-10</v>
      </c>
      <c r="DW177" s="155">
        <f t="shared" si="333"/>
        <v>-2.8321292069610024E-2</v>
      </c>
      <c r="DX177" s="155">
        <f t="shared" si="334"/>
        <v>-7.9976861612235578E-2</v>
      </c>
      <c r="DY177" s="155">
        <f t="shared" si="335"/>
        <v>9.604539845881728E-3</v>
      </c>
      <c r="DZ177" s="155">
        <f t="shared" si="336"/>
        <v>8.4297964341873088E-2</v>
      </c>
      <c r="EA177" s="156">
        <f t="shared" si="337"/>
        <v>-2.8321292069610024E-2</v>
      </c>
      <c r="EB177" s="156">
        <f t="shared" si="338"/>
        <v>-7.9976861612235578E-2</v>
      </c>
      <c r="EC177" s="156">
        <f t="shared" si="339"/>
        <v>4.5586298531453268E-2</v>
      </c>
      <c r="ED177" s="156">
        <f t="shared" si="340"/>
        <v>7.1556155318994466E-2</v>
      </c>
      <c r="EE177" s="156">
        <f t="shared" si="341"/>
        <v>-6.0514557237212344E-2</v>
      </c>
      <c r="EF177" s="156">
        <f t="shared" si="342"/>
        <v>-5.9467489775666418E-2</v>
      </c>
      <c r="EG177" s="156">
        <f t="shared" si="343"/>
        <v>7.2340847579891593E-2</v>
      </c>
      <c r="EH177" s="156">
        <f t="shared" si="344"/>
        <v>4.4330528411668305E-2</v>
      </c>
      <c r="EI177" s="156">
        <f t="shared" si="345"/>
        <v>-8.0458955448863223E-2</v>
      </c>
      <c r="EJ177" s="156">
        <f t="shared" si="346"/>
        <v>-2.6921189905215578E-2</v>
      </c>
      <c r="EK177" s="156">
        <f t="shared" si="347"/>
        <v>8.4452747686630886E-2</v>
      </c>
      <c r="EL177" s="156">
        <f t="shared" si="348"/>
        <v>8.1318746924126696E-3</v>
      </c>
      <c r="EM177" s="156">
        <f t="shared" si="349"/>
        <v>-8.4117503020564074E-2</v>
      </c>
      <c r="EN177" s="156">
        <f t="shared" si="350"/>
        <v>1.1074279363472481E-2</v>
      </c>
      <c r="EO177" s="156">
        <f t="shared" si="351"/>
        <v>7.947040604880759E-2</v>
      </c>
      <c r="EP177" s="156">
        <f t="shared" si="352"/>
        <v>-2.9712767294085618E-2</v>
      </c>
      <c r="EQ177" s="156">
        <f t="shared" si="353"/>
        <v>-7.0749666360007041E-2</v>
      </c>
      <c r="ER177" s="156">
        <f t="shared" si="354"/>
        <v>4.6828182623101289E-2</v>
      </c>
      <c r="ES177" s="156">
        <f t="shared" si="355"/>
        <v>-4.3061254783489648E-2</v>
      </c>
      <c r="ET177" s="156">
        <f t="shared" si="356"/>
        <v>7.3103504117834381E-2</v>
      </c>
      <c r="EU177" s="156">
        <f t="shared" si="357"/>
        <v>2.5512887285584689E-2</v>
      </c>
      <c r="EV177" s="156">
        <f t="shared" si="358"/>
        <v>-8.09165407082377E-2</v>
      </c>
      <c r="EW177" s="156">
        <f t="shared" si="359"/>
        <v>-6.6567324911369057E-3</v>
      </c>
      <c r="EX177" s="156">
        <f t="shared" si="360"/>
        <v>8.4581805906331187E-2</v>
      </c>
      <c r="EY177" s="156">
        <f t="shared" si="361"/>
        <v>-1.2540645548290008E-2</v>
      </c>
      <c r="EZ177" s="156">
        <f t="shared" si="362"/>
        <v>-8.391141869297046E-2</v>
      </c>
    </row>
    <row r="178" spans="15:156" ht="20.100000000000001" customHeight="1" x14ac:dyDescent="0.2">
      <c r="O178" s="158">
        <v>168</v>
      </c>
      <c r="P178" s="158">
        <f t="shared" si="363"/>
        <v>-1.6755160819145563</v>
      </c>
      <c r="Q178" s="147">
        <f t="shared" si="364"/>
        <v>1.4660765716752369</v>
      </c>
      <c r="R178" s="147">
        <f t="shared" si="268"/>
        <v>323.48726107656591</v>
      </c>
      <c r="S178" s="147">
        <f t="shared" si="269"/>
        <v>281.29327050136169</v>
      </c>
      <c r="T178" s="147">
        <f t="shared" si="270"/>
        <v>351.61658812670208</v>
      </c>
      <c r="U178" s="147">
        <f t="shared" si="271"/>
        <v>1</v>
      </c>
      <c r="V178" s="147">
        <f t="shared" si="272"/>
        <v>1</v>
      </c>
      <c r="W178" s="147">
        <f t="shared" si="273"/>
        <v>4.4514890484641613E-2</v>
      </c>
      <c r="X178" s="147">
        <f t="shared" si="274"/>
        <v>5.1192124057337848E-2</v>
      </c>
      <c r="Y178" s="147">
        <f t="shared" si="275"/>
        <v>4.0953699245870279E-2</v>
      </c>
      <c r="Z178" s="147">
        <f t="shared" si="276"/>
        <v>15.955506227389078</v>
      </c>
      <c r="AA178" s="147">
        <f t="shared" si="277"/>
        <v>15.955506227389078</v>
      </c>
      <c r="AB178" s="147">
        <f t="shared" si="278"/>
        <v>15.818518849971131</v>
      </c>
      <c r="AC178" s="147">
        <f t="shared" si="279"/>
        <v>15.034554170314429</v>
      </c>
      <c r="AD178" s="147">
        <f t="shared" si="280"/>
        <v>223.54948205951717</v>
      </c>
      <c r="AE178" s="147">
        <f t="shared" si="281"/>
        <v>291.31047482460616</v>
      </c>
      <c r="AF178" s="147">
        <f t="shared" si="282"/>
        <v>3.5471124064937092</v>
      </c>
      <c r="AG178" s="147">
        <f t="shared" si="283"/>
        <v>4.0489178968552961</v>
      </c>
      <c r="AH178" s="147">
        <f t="shared" si="284"/>
        <v>3.0786030489340099</v>
      </c>
      <c r="AI178" s="147">
        <f t="shared" si="285"/>
        <v>19.502618633882786</v>
      </c>
      <c r="AJ178" s="147">
        <f t="shared" si="286"/>
        <v>20.302618633882787</v>
      </c>
      <c r="AK178" s="147">
        <f t="shared" si="287"/>
        <v>20.667436746826429</v>
      </c>
      <c r="AL178" s="147">
        <f t="shared" si="288"/>
        <v>18.91315721924844</v>
      </c>
      <c r="AM178" s="147">
        <f t="shared" si="365"/>
        <v>49.254730044089605</v>
      </c>
      <c r="AN178" s="147">
        <f t="shared" si="397"/>
        <v>48.385293844121925</v>
      </c>
      <c r="AO178" s="147">
        <f t="shared" si="398"/>
        <v>52.873245244441392</v>
      </c>
      <c r="AP178" s="147">
        <f t="shared" si="289"/>
        <v>9.017593728585819</v>
      </c>
      <c r="AQ178" s="147">
        <f t="shared" si="290"/>
        <v>0.45676943637979167</v>
      </c>
      <c r="AR178" s="147">
        <f t="shared" si="291"/>
        <v>0.45338089464322867</v>
      </c>
      <c r="AS178" s="147">
        <f t="shared" si="292"/>
        <v>0.43091136944921238</v>
      </c>
      <c r="AT178" s="147">
        <f t="shared" si="293"/>
        <v>6.8518078542498154E-2</v>
      </c>
      <c r="AU178" s="147">
        <f t="shared" si="294"/>
        <v>0.17927289054394357</v>
      </c>
      <c r="AV178" s="147">
        <f t="shared" si="295"/>
        <v>0.17350516915505737</v>
      </c>
      <c r="AW178" s="147">
        <f t="shared" si="296"/>
        <v>0.17127125421033054</v>
      </c>
      <c r="AX178" s="147">
        <f t="shared" si="366"/>
        <v>3.9901565505100538E-2</v>
      </c>
      <c r="AY178" s="147">
        <f t="shared" si="367"/>
        <v>4.4410490785586031E-2</v>
      </c>
      <c r="AZ178" s="147">
        <f t="shared" si="368"/>
        <v>3.5070957229091086E-2</v>
      </c>
      <c r="BA178" s="147">
        <f t="shared" si="369"/>
        <v>0.11585873019591246</v>
      </c>
      <c r="BB178" s="147">
        <f t="shared" si="370"/>
        <v>0.22900353553768157</v>
      </c>
      <c r="BC178" s="147">
        <f t="shared" si="297"/>
        <v>2.3499030935790815E-3</v>
      </c>
      <c r="BD178" s="147">
        <f t="shared" si="298"/>
        <v>2.0433939944165926E-3</v>
      </c>
      <c r="BE178" s="147">
        <f t="shared" si="299"/>
        <v>2.554242493020741E-3</v>
      </c>
      <c r="BF178" s="147">
        <f t="shared" si="300"/>
        <v>0</v>
      </c>
      <c r="BG178" s="147">
        <f t="shared" si="301"/>
        <v>0</v>
      </c>
      <c r="BH178" s="147">
        <f t="shared" si="302"/>
        <v>0</v>
      </c>
      <c r="BI178" s="147">
        <f t="shared" si="371"/>
        <v>4.225146859867962E-2</v>
      </c>
      <c r="BJ178" s="147">
        <f t="shared" si="372"/>
        <v>4.6453884780002626E-2</v>
      </c>
      <c r="BK178" s="147">
        <f t="shared" si="373"/>
        <v>3.7625199722111827E-2</v>
      </c>
      <c r="BL178" s="147">
        <f t="shared" si="303"/>
        <v>13.6678118534494</v>
      </c>
      <c r="BM178" s="147">
        <f t="shared" si="304"/>
        <v>13.067165177260367</v>
      </c>
      <c r="BN178" s="147">
        <f t="shared" si="305"/>
        <v>13.229644353874701</v>
      </c>
      <c r="BO178" s="150">
        <f t="shared" si="374"/>
        <v>1.7851865987452099E-3</v>
      </c>
      <c r="BP178" s="150">
        <f t="shared" si="374"/>
        <v>2.1579634111537596E-3</v>
      </c>
      <c r="BQ178" s="150">
        <f t="shared" si="374"/>
        <v>1.4156556541288039E-3</v>
      </c>
      <c r="BR178" s="147" t="e">
        <f t="shared" si="306"/>
        <v>#NUM!</v>
      </c>
      <c r="BS178" s="147">
        <f t="shared" si="307"/>
        <v>264.5951421898248</v>
      </c>
      <c r="BT178" s="147">
        <f t="shared" si="308"/>
        <v>0.5794748595917405</v>
      </c>
      <c r="BU178" s="147">
        <f t="shared" si="309"/>
        <v>0.5794748595917405</v>
      </c>
      <c r="BV178" s="147">
        <f t="shared" si="310"/>
        <v>0.19315828653058015</v>
      </c>
      <c r="BW178" s="147">
        <f t="shared" si="311"/>
        <v>20.21795381728537</v>
      </c>
      <c r="CA178" s="150">
        <f t="shared" si="312"/>
        <v>0.227381080435761</v>
      </c>
      <c r="CB178" s="150">
        <f t="shared" si="375"/>
        <v>0.227381080435761</v>
      </c>
      <c r="CC178" s="150">
        <f t="shared" si="376"/>
        <v>0</v>
      </c>
      <c r="CD178" s="150">
        <f t="shared" si="377"/>
        <v>5.0609219515060755E-2</v>
      </c>
      <c r="CE178" s="150">
        <f t="shared" si="313"/>
        <v>5.2959122608639837E-2</v>
      </c>
      <c r="CI178" s="152">
        <f t="shared" si="314"/>
        <v>0.57374257961100061</v>
      </c>
      <c r="CJ178" s="152">
        <f t="shared" si="315"/>
        <v>0.57374257961100061</v>
      </c>
      <c r="CK178" s="152">
        <f t="shared" si="316"/>
        <v>0.57374257961100061</v>
      </c>
      <c r="CL178" s="152">
        <f t="shared" si="317"/>
        <v>0.57374257961100061</v>
      </c>
      <c r="CM178" s="152">
        <f t="shared" si="318"/>
        <v>0.57374257961100061</v>
      </c>
      <c r="CN178" s="152">
        <f t="shared" si="319"/>
        <v>0.57374257961100061</v>
      </c>
      <c r="CO178" s="152">
        <f t="shared" si="320"/>
        <v>0.57374257961100061</v>
      </c>
      <c r="CP178" s="152">
        <f t="shared" si="321"/>
        <v>0.57374257961100061</v>
      </c>
      <c r="CQ178" s="152">
        <f t="shared" si="322"/>
        <v>0.53477904890428885</v>
      </c>
      <c r="CR178" s="152">
        <f t="shared" si="323"/>
        <v>0.45900841576490281</v>
      </c>
      <c r="CS178" s="152">
        <f t="shared" si="324"/>
        <v>0.38323778262551661</v>
      </c>
      <c r="CT178" s="152">
        <f t="shared" si="325"/>
        <v>0.30746714948613041</v>
      </c>
      <c r="CU178" s="152">
        <f t="shared" si="326"/>
        <v>0.23169651634674435</v>
      </c>
      <c r="CV178" s="152">
        <f t="shared" si="327"/>
        <v>0.18742600654984029</v>
      </c>
      <c r="CW178" s="152">
        <f t="shared" si="328"/>
        <v>0.18742600654984029</v>
      </c>
      <c r="CX178" s="152">
        <f t="shared" si="329"/>
        <v>0.18742600654984029</v>
      </c>
      <c r="CY178" s="152">
        <f t="shared" si="330"/>
        <v>0.18742600654984029</v>
      </c>
      <c r="CZ178" s="152">
        <f t="shared" si="331"/>
        <v>0.18742600654984029</v>
      </c>
      <c r="DA178" s="152">
        <f t="shared" si="332"/>
        <v>0.18742600654984029</v>
      </c>
      <c r="DC178" s="154">
        <f t="shared" si="378"/>
        <v>0.22504062303697947</v>
      </c>
      <c r="DD178" s="154">
        <f t="shared" si="379"/>
        <v>0.22504062303697947</v>
      </c>
      <c r="DE178" s="154">
        <f t="shared" si="380"/>
        <v>0.22504062303697947</v>
      </c>
      <c r="DF178" s="154">
        <f t="shared" si="381"/>
        <v>0.22504062303697947</v>
      </c>
      <c r="DG178" s="154">
        <f t="shared" si="382"/>
        <v>0.22504062303697947</v>
      </c>
      <c r="DH178" s="154">
        <f t="shared" si="383"/>
        <v>0.22504062303697947</v>
      </c>
      <c r="DI178" s="154">
        <f t="shared" si="384"/>
        <v>0.22504062303697947</v>
      </c>
      <c r="DJ178" s="154">
        <f t="shared" si="385"/>
        <v>0.22504062303697947</v>
      </c>
      <c r="DK178" s="154">
        <f t="shared" si="386"/>
        <v>0.20913414791825985</v>
      </c>
      <c r="DL178" s="154">
        <f t="shared" si="387"/>
        <v>-2.5023538014366447E-10</v>
      </c>
      <c r="DM178" s="154">
        <f t="shared" si="388"/>
        <v>-2.9673853868234281E-10</v>
      </c>
      <c r="DN178" s="154">
        <f t="shared" si="389"/>
        <v>-3.6447097295401134E-10</v>
      </c>
      <c r="DO178" s="154">
        <f t="shared" si="390"/>
        <v>-4.722694365935154E-10</v>
      </c>
      <c r="DP178" s="154">
        <f t="shared" si="391"/>
        <v>-5.7093068790536567E-10</v>
      </c>
      <c r="DQ178" s="154">
        <f t="shared" si="392"/>
        <v>-5.7093068790536567E-10</v>
      </c>
      <c r="DR178" s="154">
        <f t="shared" si="393"/>
        <v>-5.7093068790536567E-10</v>
      </c>
      <c r="DS178" s="154">
        <f t="shared" si="394"/>
        <v>-5.7093068790536567E-10</v>
      </c>
      <c r="DT178" s="154">
        <f t="shared" si="395"/>
        <v>-5.7093068790536567E-10</v>
      </c>
      <c r="DU178" s="154">
        <f t="shared" si="396"/>
        <v>-5.7093068790536567E-10</v>
      </c>
      <c r="DW178" s="155">
        <f t="shared" si="333"/>
        <v>-2.6112843668582894E-2</v>
      </c>
      <c r="DX178" s="155">
        <f t="shared" si="334"/>
        <v>-8.0367069067628638E-2</v>
      </c>
      <c r="DY178" s="155">
        <f t="shared" si="335"/>
        <v>8.8329621668429871E-3</v>
      </c>
      <c r="DZ178" s="155">
        <f t="shared" si="336"/>
        <v>8.4040021265703882E-2</v>
      </c>
      <c r="EA178" s="156">
        <f t="shared" si="337"/>
        <v>-2.6112843668582894E-2</v>
      </c>
      <c r="EB178" s="156">
        <f t="shared" si="338"/>
        <v>-8.0367069067628638E-2</v>
      </c>
      <c r="EC178" s="156">
        <f t="shared" si="339"/>
        <v>4.2251468598679578E-2</v>
      </c>
      <c r="ED178" s="156">
        <f t="shared" si="340"/>
        <v>7.3181690307314126E-2</v>
      </c>
      <c r="EE178" s="156">
        <f t="shared" si="341"/>
        <v>-5.6543501605973427E-2</v>
      </c>
      <c r="EF178" s="156">
        <f t="shared" si="342"/>
        <v>-6.2797920515858807E-2</v>
      </c>
      <c r="EG178" s="156">
        <f t="shared" si="343"/>
        <v>6.8364312267262514E-2</v>
      </c>
      <c r="EH178" s="156">
        <f t="shared" si="344"/>
        <v>4.9669580260004814E-2</v>
      </c>
      <c r="EI178" s="156">
        <f t="shared" si="345"/>
        <v>-7.7197274434105428E-2</v>
      </c>
      <c r="EJ178" s="156">
        <f t="shared" si="346"/>
        <v>-3.4370441005699248E-2</v>
      </c>
      <c r="EK178" s="156">
        <f t="shared" si="347"/>
        <v>8.2656345274556384E-2</v>
      </c>
      <c r="EL178" s="156">
        <f t="shared" si="348"/>
        <v>1.7569148551769991E-2</v>
      </c>
      <c r="EM178" s="156">
        <f t="shared" si="349"/>
        <v>-8.450293719735924E-2</v>
      </c>
      <c r="EN178" s="156">
        <f t="shared" si="350"/>
        <v>-5.176432147129242E-18</v>
      </c>
      <c r="EO178" s="156">
        <f t="shared" si="351"/>
        <v>8.2656345274556439E-2</v>
      </c>
      <c r="EP178" s="156">
        <f t="shared" si="352"/>
        <v>-1.7569148551769689E-2</v>
      </c>
      <c r="EQ178" s="156">
        <f t="shared" si="353"/>
        <v>-7.7197274434105553E-2</v>
      </c>
      <c r="ER178" s="156">
        <f t="shared" si="354"/>
        <v>3.4370441005698971E-2</v>
      </c>
      <c r="ES178" s="156">
        <f t="shared" si="355"/>
        <v>-5.6543501605973545E-2</v>
      </c>
      <c r="ET178" s="156">
        <f t="shared" si="356"/>
        <v>6.2797920515858696E-2</v>
      </c>
      <c r="EU178" s="156">
        <f t="shared" si="357"/>
        <v>4.2251468598679842E-2</v>
      </c>
      <c r="EV178" s="156">
        <f t="shared" si="358"/>
        <v>-7.3181690307313974E-2</v>
      </c>
      <c r="EW178" s="156">
        <f t="shared" si="359"/>
        <v>-2.6112843668583047E-2</v>
      </c>
      <c r="EX178" s="156">
        <f t="shared" si="360"/>
        <v>8.0367069067628583E-2</v>
      </c>
      <c r="EY178" s="156">
        <f t="shared" si="361"/>
        <v>8.832962166843053E-3</v>
      </c>
      <c r="EZ178" s="156">
        <f t="shared" si="362"/>
        <v>-8.4040021265703868E-2</v>
      </c>
    </row>
    <row r="179" spans="15:156" ht="20.100000000000001" customHeight="1" x14ac:dyDescent="0.2">
      <c r="O179" s="158">
        <v>169</v>
      </c>
      <c r="P179" s="158">
        <f t="shared" si="363"/>
        <v>-1.6667894356545847</v>
      </c>
      <c r="Q179" s="147">
        <f t="shared" si="364"/>
        <v>1.4748032179352084</v>
      </c>
      <c r="R179" s="147">
        <f t="shared" si="268"/>
        <v>323.77164484306127</v>
      </c>
      <c r="S179" s="147">
        <f t="shared" si="269"/>
        <v>281.54056073309675</v>
      </c>
      <c r="T179" s="147">
        <f t="shared" si="270"/>
        <v>351.92570091637094</v>
      </c>
      <c r="U179" s="147">
        <f t="shared" si="271"/>
        <v>1</v>
      </c>
      <c r="V179" s="147">
        <f t="shared" si="272"/>
        <v>1</v>
      </c>
      <c r="W179" s="147">
        <f t="shared" si="273"/>
        <v>4.4475790976013278E-2</v>
      </c>
      <c r="X179" s="147">
        <f t="shared" si="274"/>
        <v>5.114715962241527E-2</v>
      </c>
      <c r="Y179" s="147">
        <f t="shared" si="275"/>
        <v>4.0917727697932213E-2</v>
      </c>
      <c r="Z179" s="147">
        <f t="shared" si="276"/>
        <v>15.972647650929581</v>
      </c>
      <c r="AA179" s="147">
        <f t="shared" si="277"/>
        <v>15.972647650929581</v>
      </c>
      <c r="AB179" s="147">
        <f t="shared" si="278"/>
        <v>15.837140385733802</v>
      </c>
      <c r="AC179" s="147">
        <f t="shared" si="279"/>
        <v>15.052252824076751</v>
      </c>
      <c r="AD179" s="147">
        <f t="shared" si="280"/>
        <v>223.85271472870545</v>
      </c>
      <c r="AE179" s="147">
        <f t="shared" si="281"/>
        <v>291.69695197965558</v>
      </c>
      <c r="AF179" s="147">
        <f t="shared" si="282"/>
        <v>3.548168799429174</v>
      </c>
      <c r="AG179" s="147">
        <f t="shared" si="283"/>
        <v>4.0501237363586302</v>
      </c>
      <c r="AH179" s="147">
        <f t="shared" si="284"/>
        <v>3.079519911480018</v>
      </c>
      <c r="AI179" s="147">
        <f t="shared" si="285"/>
        <v>19.520816450358755</v>
      </c>
      <c r="AJ179" s="147">
        <f t="shared" si="286"/>
        <v>20.320816450358755</v>
      </c>
      <c r="AK179" s="147">
        <f t="shared" si="287"/>
        <v>20.687264122092433</v>
      </c>
      <c r="AL179" s="147">
        <f t="shared" si="288"/>
        <v>18.93177273555677</v>
      </c>
      <c r="AM179" s="147">
        <f t="shared" si="365"/>
        <v>49.210621159975361</v>
      </c>
      <c r="AN179" s="147">
        <f t="shared" si="397"/>
        <v>48.338919738162751</v>
      </c>
      <c r="AO179" s="147">
        <f t="shared" si="398"/>
        <v>52.821255250008718</v>
      </c>
      <c r="AP179" s="147">
        <f t="shared" si="289"/>
        <v>9.0298147898292438</v>
      </c>
      <c r="AQ179" s="147">
        <f t="shared" si="290"/>
        <v>0.45730714464916344</v>
      </c>
      <c r="AR179" s="147">
        <f t="shared" si="291"/>
        <v>0.45391461392654359</v>
      </c>
      <c r="AS179" s="147">
        <f t="shared" si="292"/>
        <v>0.43141863764245136</v>
      </c>
      <c r="AT179" s="147">
        <f t="shared" si="293"/>
        <v>6.867949224536106E-2</v>
      </c>
      <c r="AU179" s="147">
        <f t="shared" si="294"/>
        <v>0.1795342968017748</v>
      </c>
      <c r="AV179" s="147">
        <f t="shared" si="295"/>
        <v>0.17374722464152564</v>
      </c>
      <c r="AW179" s="147">
        <f t="shared" si="296"/>
        <v>0.17150592517054367</v>
      </c>
      <c r="AX179" s="147">
        <f t="shared" si="366"/>
        <v>3.9924649345758935E-2</v>
      </c>
      <c r="AY179" s="147">
        <f t="shared" si="367"/>
        <v>4.4433385229047148E-2</v>
      </c>
      <c r="AZ179" s="147">
        <f t="shared" si="368"/>
        <v>3.5088163780570537E-2</v>
      </c>
      <c r="BA179" s="147">
        <f t="shared" si="369"/>
        <v>0.1159567818965104</v>
      </c>
      <c r="BB179" s="147">
        <f t="shared" si="370"/>
        <v>0.22929806585952953</v>
      </c>
      <c r="BC179" s="147">
        <f t="shared" si="297"/>
        <v>2.1547071803492868E-3</v>
      </c>
      <c r="BD179" s="147">
        <f t="shared" si="298"/>
        <v>1.873658417695032E-3</v>
      </c>
      <c r="BE179" s="147">
        <f t="shared" si="299"/>
        <v>2.3420730221187908E-3</v>
      </c>
      <c r="BF179" s="147">
        <f t="shared" si="300"/>
        <v>0</v>
      </c>
      <c r="BG179" s="147">
        <f t="shared" si="301"/>
        <v>0</v>
      </c>
      <c r="BH179" s="147">
        <f t="shared" si="302"/>
        <v>0</v>
      </c>
      <c r="BI179" s="147">
        <f t="shared" si="371"/>
        <v>4.2079356526108225E-2</v>
      </c>
      <c r="BJ179" s="147">
        <f t="shared" si="372"/>
        <v>4.630704364674218E-2</v>
      </c>
      <c r="BK179" s="147">
        <f t="shared" si="373"/>
        <v>3.743023680268933E-2</v>
      </c>
      <c r="BL179" s="147">
        <f t="shared" si="303"/>
        <v>13.624102476395665</v>
      </c>
      <c r="BM179" s="147">
        <f t="shared" si="304"/>
        <v>13.037311034195779</v>
      </c>
      <c r="BN179" s="147">
        <f t="shared" si="305"/>
        <v>13.172662322252187</v>
      </c>
      <c r="BO179" s="150">
        <f t="shared" si="374"/>
        <v>1.7706722456513268E-3</v>
      </c>
      <c r="BP179" s="150">
        <f t="shared" si="374"/>
        <v>2.1443422913012852E-3</v>
      </c>
      <c r="BQ179" s="150">
        <f t="shared" si="374"/>
        <v>1.4010226271053989E-3</v>
      </c>
      <c r="BR179" s="147" t="e">
        <f t="shared" si="306"/>
        <v>#NUM!</v>
      </c>
      <c r="BS179" s="147">
        <f t="shared" si="307"/>
        <v>264.87010722041441</v>
      </c>
      <c r="BT179" s="147">
        <f t="shared" si="308"/>
        <v>0.57998428689534309</v>
      </c>
      <c r="BU179" s="147">
        <f t="shared" si="309"/>
        <v>0.57998428689534309</v>
      </c>
      <c r="BV179" s="147">
        <f t="shared" si="310"/>
        <v>0.19332809563178105</v>
      </c>
      <c r="BW179" s="147">
        <f t="shared" si="311"/>
        <v>20.235727802691329</v>
      </c>
      <c r="CA179" s="150">
        <f t="shared" si="312"/>
        <v>0.22762434955637981</v>
      </c>
      <c r="CB179" s="150">
        <f t="shared" si="375"/>
        <v>0.22762434955637981</v>
      </c>
      <c r="CC179" s="150">
        <f t="shared" si="376"/>
        <v>0</v>
      </c>
      <c r="CD179" s="150">
        <f t="shared" si="377"/>
        <v>5.0618865005203982E-2</v>
      </c>
      <c r="CE179" s="150">
        <f t="shared" si="313"/>
        <v>5.2773572185553272E-2</v>
      </c>
      <c r="CI179" s="152">
        <f t="shared" si="314"/>
        <v>0.57425200691460332</v>
      </c>
      <c r="CJ179" s="152">
        <f t="shared" si="315"/>
        <v>0.57425200691460332</v>
      </c>
      <c r="CK179" s="152">
        <f t="shared" si="316"/>
        <v>0.57425200691460332</v>
      </c>
      <c r="CL179" s="152">
        <f t="shared" si="317"/>
        <v>0.57425200691460332</v>
      </c>
      <c r="CM179" s="152">
        <f t="shared" si="318"/>
        <v>0.57425200691460332</v>
      </c>
      <c r="CN179" s="152">
        <f t="shared" si="319"/>
        <v>0.57425200691460332</v>
      </c>
      <c r="CO179" s="152">
        <f t="shared" si="320"/>
        <v>0.57425200691460332</v>
      </c>
      <c r="CP179" s="152">
        <f t="shared" si="321"/>
        <v>0.57425200691460332</v>
      </c>
      <c r="CQ179" s="152">
        <f t="shared" si="322"/>
        <v>0.53525422263147115</v>
      </c>
      <c r="CR179" s="152">
        <f t="shared" si="323"/>
        <v>0.45941697809610543</v>
      </c>
      <c r="CS179" s="152">
        <f t="shared" si="324"/>
        <v>0.38357973356073966</v>
      </c>
      <c r="CT179" s="152">
        <f t="shared" si="325"/>
        <v>0.30774248902537399</v>
      </c>
      <c r="CU179" s="152">
        <f t="shared" si="326"/>
        <v>0.23190524449000835</v>
      </c>
      <c r="CV179" s="152">
        <f t="shared" si="327"/>
        <v>0.18759581565104119</v>
      </c>
      <c r="CW179" s="152">
        <f t="shared" si="328"/>
        <v>0.18759581565104119</v>
      </c>
      <c r="CX179" s="152">
        <f t="shared" si="329"/>
        <v>0.18759581565104119</v>
      </c>
      <c r="CY179" s="152">
        <f t="shared" si="330"/>
        <v>0.18759581565104119</v>
      </c>
      <c r="CZ179" s="152">
        <f t="shared" si="331"/>
        <v>0.18759581565104119</v>
      </c>
      <c r="DA179" s="152">
        <f t="shared" si="332"/>
        <v>0.18759581565104119</v>
      </c>
      <c r="DC179" s="154">
        <f t="shared" si="378"/>
        <v>0.22528351216909398</v>
      </c>
      <c r="DD179" s="154">
        <f t="shared" si="379"/>
        <v>0.22528351216909398</v>
      </c>
      <c r="DE179" s="154">
        <f t="shared" si="380"/>
        <v>0.22528351216909398</v>
      </c>
      <c r="DF179" s="154">
        <f t="shared" si="381"/>
        <v>0.22528351216909398</v>
      </c>
      <c r="DG179" s="154">
        <f t="shared" si="382"/>
        <v>0.22528351216909398</v>
      </c>
      <c r="DH179" s="154">
        <f t="shared" si="383"/>
        <v>0.22528351216909398</v>
      </c>
      <c r="DI179" s="154">
        <f t="shared" si="384"/>
        <v>0.22528351216909398</v>
      </c>
      <c r="DJ179" s="154">
        <f t="shared" si="385"/>
        <v>0.22528351216909398</v>
      </c>
      <c r="DK179" s="154">
        <f t="shared" si="386"/>
        <v>0.20936046529987282</v>
      </c>
      <c r="DL179" s="154">
        <f t="shared" si="387"/>
        <v>-2.5006246672805685E-10</v>
      </c>
      <c r="DM179" s="154">
        <f t="shared" si="388"/>
        <v>-2.9653502747827717E-10</v>
      </c>
      <c r="DN179" s="154">
        <f t="shared" si="389"/>
        <v>-3.6422375699983154E-10</v>
      </c>
      <c r="DO179" s="154">
        <f t="shared" si="390"/>
        <v>-4.719547694435994E-10</v>
      </c>
      <c r="DP179" s="154">
        <f t="shared" si="391"/>
        <v>-5.7055655446956795E-10</v>
      </c>
      <c r="DQ179" s="154">
        <f t="shared" si="392"/>
        <v>-5.7055655446956795E-10</v>
      </c>
      <c r="DR179" s="154">
        <f t="shared" si="393"/>
        <v>-5.7055655446956795E-10</v>
      </c>
      <c r="DS179" s="154">
        <f t="shared" si="394"/>
        <v>-5.7055655446956795E-10</v>
      </c>
      <c r="DT179" s="154">
        <f t="shared" si="395"/>
        <v>-5.7055655446956795E-10</v>
      </c>
      <c r="DU179" s="154">
        <f t="shared" si="396"/>
        <v>-5.7055655446956795E-10</v>
      </c>
      <c r="DW179" s="155">
        <f t="shared" si="333"/>
        <v>-2.3902365897363755E-2</v>
      </c>
      <c r="DX179" s="155">
        <f t="shared" si="334"/>
        <v>-8.0693034935574517E-2</v>
      </c>
      <c r="DY179" s="155">
        <f t="shared" si="335"/>
        <v>8.0662551836232846E-3</v>
      </c>
      <c r="DZ179" s="155">
        <f t="shared" si="336"/>
        <v>8.3771263031650528E-2</v>
      </c>
      <c r="EA179" s="156">
        <f t="shared" si="337"/>
        <v>-2.3902365897363755E-2</v>
      </c>
      <c r="EB179" s="156">
        <f t="shared" si="338"/>
        <v>-8.0693034935574517E-2</v>
      </c>
      <c r="EC179" s="156">
        <f t="shared" si="339"/>
        <v>3.8860169043506122E-2</v>
      </c>
      <c r="ED179" s="156">
        <f t="shared" si="340"/>
        <v>7.4649690183653375E-2</v>
      </c>
      <c r="EE179" s="156">
        <f t="shared" si="341"/>
        <v>-5.2390030675590268E-2</v>
      </c>
      <c r="EF179" s="156">
        <f t="shared" si="342"/>
        <v>-6.5863295304866259E-2</v>
      </c>
      <c r="EG179" s="156">
        <f t="shared" si="343"/>
        <v>6.3994787462126543E-2</v>
      </c>
      <c r="EH179" s="156">
        <f t="shared" si="344"/>
        <v>5.4656711941741959E-2</v>
      </c>
      <c r="EI179" s="156">
        <f t="shared" si="345"/>
        <v>-7.3248015267968244E-2</v>
      </c>
      <c r="EJ179" s="156">
        <f t="shared" si="346"/>
        <v>-4.1441733094898417E-2</v>
      </c>
      <c r="EK179" s="156">
        <f t="shared" si="347"/>
        <v>7.9809698379127603E-2</v>
      </c>
      <c r="EL179" s="156">
        <f t="shared" si="348"/>
        <v>2.6703951528528246E-2</v>
      </c>
      <c r="EM179" s="156">
        <f t="shared" si="349"/>
        <v>-8.3438723595453013E-2</v>
      </c>
      <c r="EN179" s="156">
        <f t="shared" si="350"/>
        <v>-1.0984916356845835E-2</v>
      </c>
      <c r="EO179" s="156">
        <f t="shared" si="351"/>
        <v>8.40017400878178E-2</v>
      </c>
      <c r="EP179" s="156">
        <f t="shared" si="352"/>
        <v>-5.1377665209710339E-3</v>
      </c>
      <c r="EQ179" s="156">
        <f t="shared" si="353"/>
        <v>-8.1478059458761617E-2</v>
      </c>
      <c r="ER179" s="156">
        <f t="shared" si="354"/>
        <v>2.1071658915230537E-2</v>
      </c>
      <c r="ES179" s="156">
        <f t="shared" si="355"/>
        <v>-6.7651558867739991E-2</v>
      </c>
      <c r="ET179" s="156">
        <f t="shared" si="356"/>
        <v>5.0059520227125828E-2</v>
      </c>
      <c r="EU179" s="156">
        <f t="shared" si="357"/>
        <v>5.6856802423613587E-2</v>
      </c>
      <c r="EV179" s="156">
        <f t="shared" si="358"/>
        <v>-6.2048311828505662E-2</v>
      </c>
      <c r="EW179" s="156">
        <f t="shared" si="359"/>
        <v>-4.3972806778124457E-2</v>
      </c>
      <c r="EX179" s="156">
        <f t="shared" si="360"/>
        <v>7.1757098928670743E-2</v>
      </c>
      <c r="EY179" s="156">
        <f t="shared" si="361"/>
        <v>2.9473002508183761E-2</v>
      </c>
      <c r="EZ179" s="156">
        <f t="shared" si="362"/>
        <v>-7.8829125998947258E-2</v>
      </c>
    </row>
    <row r="180" spans="15:156" ht="20.100000000000001" customHeight="1" x14ac:dyDescent="0.2">
      <c r="O180" s="158">
        <v>170</v>
      </c>
      <c r="P180" s="158">
        <f t="shared" si="363"/>
        <v>-1.6580627893946132</v>
      </c>
      <c r="Q180" s="147">
        <f t="shared" si="364"/>
        <v>1.4835298641951802</v>
      </c>
      <c r="R180" s="147">
        <f t="shared" si="268"/>
        <v>324.03137214526902</v>
      </c>
      <c r="S180" s="147">
        <f t="shared" si="269"/>
        <v>281.7664105611035</v>
      </c>
      <c r="T180" s="147">
        <f t="shared" si="270"/>
        <v>352.20801320137934</v>
      </c>
      <c r="U180" s="147">
        <f t="shared" si="271"/>
        <v>1</v>
      </c>
      <c r="V180" s="147">
        <f t="shared" si="272"/>
        <v>1</v>
      </c>
      <c r="W180" s="147">
        <f t="shared" si="273"/>
        <v>4.4440141411814363E-2</v>
      </c>
      <c r="X180" s="147">
        <f t="shared" si="274"/>
        <v>5.1106162623586512E-2</v>
      </c>
      <c r="Y180" s="147">
        <f t="shared" si="275"/>
        <v>4.0884930098869218E-2</v>
      </c>
      <c r="Z180" s="147">
        <f t="shared" si="276"/>
        <v>15.988166497486629</v>
      </c>
      <c r="AA180" s="147">
        <f t="shared" si="277"/>
        <v>15.988166497486629</v>
      </c>
      <c r="AB180" s="147">
        <f t="shared" si="278"/>
        <v>15.854154645711102</v>
      </c>
      <c r="AC180" s="147">
        <f t="shared" si="279"/>
        <v>15.068423858528373</v>
      </c>
      <c r="AD180" s="147">
        <f t="shared" si="280"/>
        <v>224.12979234970211</v>
      </c>
      <c r="AE180" s="147">
        <f t="shared" si="281"/>
        <v>292.05008831112406</v>
      </c>
      <c r="AF180" s="147">
        <f t="shared" si="282"/>
        <v>3.5491336016419757</v>
      </c>
      <c r="AG180" s="147">
        <f t="shared" si="283"/>
        <v>4.051225027916006</v>
      </c>
      <c r="AH180" s="147">
        <f t="shared" si="284"/>
        <v>3.0803572807803286</v>
      </c>
      <c r="AI180" s="147">
        <f t="shared" si="285"/>
        <v>19.537300099128604</v>
      </c>
      <c r="AJ180" s="147">
        <f t="shared" si="286"/>
        <v>20.337300099128605</v>
      </c>
      <c r="AK180" s="147">
        <f t="shared" si="287"/>
        <v>20.70537967362711</v>
      </c>
      <c r="AL180" s="147">
        <f t="shared" si="288"/>
        <v>18.948781139308704</v>
      </c>
      <c r="AM180" s="147">
        <f t="shared" si="365"/>
        <v>49.170735305363721</v>
      </c>
      <c r="AN180" s="147">
        <f t="shared" si="397"/>
        <v>48.296627048753017</v>
      </c>
      <c r="AO180" s="147">
        <f t="shared" si="398"/>
        <v>52.773842953177009</v>
      </c>
      <c r="AP180" s="147">
        <f t="shared" si="289"/>
        <v>9.0409646874896072</v>
      </c>
      <c r="AQ180" s="147">
        <f t="shared" si="290"/>
        <v>0.45779844184417645</v>
      </c>
      <c r="AR180" s="147">
        <f t="shared" si="291"/>
        <v>0.45440226643581849</v>
      </c>
      <c r="AS180" s="147">
        <f t="shared" si="292"/>
        <v>0.43188212212772581</v>
      </c>
      <c r="AT180" s="147">
        <f t="shared" si="293"/>
        <v>6.8827139914002897E-2</v>
      </c>
      <c r="AU180" s="147">
        <f t="shared" si="294"/>
        <v>0.17977443319681527</v>
      </c>
      <c r="AV180" s="147">
        <f t="shared" si="295"/>
        <v>0.17396840595007601</v>
      </c>
      <c r="AW180" s="147">
        <f t="shared" si="296"/>
        <v>0.17172035538181959</v>
      </c>
      <c r="AX180" s="147">
        <f t="shared" si="366"/>
        <v>3.994600622523449E-2</v>
      </c>
      <c r="AY180" s="147">
        <f t="shared" si="367"/>
        <v>4.4454288294730498E-2</v>
      </c>
      <c r="AZ180" s="147">
        <f t="shared" si="368"/>
        <v>3.5103873688614819E-2</v>
      </c>
      <c r="BA180" s="147">
        <f t="shared" si="369"/>
        <v>0.11604633946235106</v>
      </c>
      <c r="BB180" s="147">
        <f t="shared" si="370"/>
        <v>0.22956718416529939</v>
      </c>
      <c r="BC180" s="147">
        <f t="shared" si="297"/>
        <v>1.959347177825416E-3</v>
      </c>
      <c r="BD180" s="147">
        <f t="shared" si="298"/>
        <v>1.7037801546307967E-3</v>
      </c>
      <c r="BE180" s="147">
        <f t="shared" si="299"/>
        <v>2.1297251932884957E-3</v>
      </c>
      <c r="BF180" s="147">
        <f t="shared" si="300"/>
        <v>0</v>
      </c>
      <c r="BG180" s="147">
        <f t="shared" si="301"/>
        <v>0</v>
      </c>
      <c r="BH180" s="147">
        <f t="shared" si="302"/>
        <v>0</v>
      </c>
      <c r="BI180" s="147">
        <f t="shared" si="371"/>
        <v>4.1905353403059904E-2</v>
      </c>
      <c r="BJ180" s="147">
        <f t="shared" si="372"/>
        <v>4.6158068449361295E-2</v>
      </c>
      <c r="BK180" s="147">
        <f t="shared" si="373"/>
        <v>3.7233598881903314E-2</v>
      </c>
      <c r="BL180" s="147">
        <f t="shared" si="303"/>
        <v>13.578649163425919</v>
      </c>
      <c r="BM180" s="147">
        <f t="shared" si="304"/>
        <v>13.005793265410253</v>
      </c>
      <c r="BN180" s="147">
        <f t="shared" si="305"/>
        <v>13.113971886532266</v>
      </c>
      <c r="BO180" s="150">
        <f t="shared" si="374"/>
        <v>1.7560586438353442E-3</v>
      </c>
      <c r="BP180" s="150">
        <f t="shared" si="374"/>
        <v>2.1305672829759225E-3</v>
      </c>
      <c r="BQ180" s="150">
        <f t="shared" si="374"/>
        <v>1.3863408856984716E-3</v>
      </c>
      <c r="BR180" s="147" t="e">
        <f t="shared" si="306"/>
        <v>#NUM!</v>
      </c>
      <c r="BS180" s="147">
        <f t="shared" si="307"/>
        <v>265.12124422262161</v>
      </c>
      <c r="BT180" s="147">
        <f t="shared" si="308"/>
        <v>0.58044954614999844</v>
      </c>
      <c r="BU180" s="147">
        <f t="shared" si="309"/>
        <v>0.58044954614999844</v>
      </c>
      <c r="BV180" s="147">
        <f t="shared" si="310"/>
        <v>0.19348318204999951</v>
      </c>
      <c r="BW180" s="147">
        <f t="shared" si="311"/>
        <v>20.251960759079314</v>
      </c>
      <c r="CA180" s="150">
        <f t="shared" si="312"/>
        <v>0.22784654080287831</v>
      </c>
      <c r="CB180" s="150">
        <f t="shared" si="375"/>
        <v>0.22784654080287831</v>
      </c>
      <c r="CC180" s="150">
        <f t="shared" si="376"/>
        <v>0</v>
      </c>
      <c r="CD180" s="150">
        <f t="shared" si="377"/>
        <v>5.0627662512898526E-2</v>
      </c>
      <c r="CE180" s="150">
        <f t="shared" si="313"/>
        <v>5.258700969072394E-2</v>
      </c>
      <c r="CI180" s="152">
        <f t="shared" si="314"/>
        <v>0.57471726616925856</v>
      </c>
      <c r="CJ180" s="152">
        <f t="shared" si="315"/>
        <v>0.57471726616925856</v>
      </c>
      <c r="CK180" s="152">
        <f t="shared" si="316"/>
        <v>0.57471726616925856</v>
      </c>
      <c r="CL180" s="152">
        <f t="shared" si="317"/>
        <v>0.57471726616925856</v>
      </c>
      <c r="CM180" s="152">
        <f t="shared" si="318"/>
        <v>0.57471726616925856</v>
      </c>
      <c r="CN180" s="152">
        <f t="shared" si="319"/>
        <v>0.57471726616925856</v>
      </c>
      <c r="CO180" s="152">
        <f t="shared" si="320"/>
        <v>0.57471726616925856</v>
      </c>
      <c r="CP180" s="152">
        <f t="shared" si="321"/>
        <v>0.57471726616925856</v>
      </c>
      <c r="CQ180" s="152">
        <f t="shared" si="322"/>
        <v>0.53568819814196522</v>
      </c>
      <c r="CR180" s="152">
        <f t="shared" si="323"/>
        <v>0.45979011751040705</v>
      </c>
      <c r="CS180" s="152">
        <f t="shared" si="324"/>
        <v>0.38389203687884899</v>
      </c>
      <c r="CT180" s="152">
        <f t="shared" si="325"/>
        <v>0.30799395624729092</v>
      </c>
      <c r="CU180" s="152">
        <f t="shared" si="326"/>
        <v>0.23209587561573289</v>
      </c>
      <c r="CV180" s="152">
        <f t="shared" si="327"/>
        <v>0.18775090206925965</v>
      </c>
      <c r="CW180" s="152">
        <f t="shared" si="328"/>
        <v>0.18775090206925965</v>
      </c>
      <c r="CX180" s="152">
        <f t="shared" si="329"/>
        <v>0.18775090206925965</v>
      </c>
      <c r="CY180" s="152">
        <f t="shared" si="330"/>
        <v>0.18775090206925965</v>
      </c>
      <c r="CZ180" s="152">
        <f t="shared" si="331"/>
        <v>0.18775090206925965</v>
      </c>
      <c r="DA180" s="152">
        <f t="shared" si="332"/>
        <v>0.18775090206925965</v>
      </c>
      <c r="DC180" s="154">
        <f t="shared" si="378"/>
        <v>0.22550535685162251</v>
      </c>
      <c r="DD180" s="154">
        <f t="shared" si="379"/>
        <v>0.22550535685162251</v>
      </c>
      <c r="DE180" s="154">
        <f t="shared" si="380"/>
        <v>0.22550535685162251</v>
      </c>
      <c r="DF180" s="154">
        <f t="shared" si="381"/>
        <v>0.22550535685162251</v>
      </c>
      <c r="DG180" s="154">
        <f t="shared" si="382"/>
        <v>0.22550535685162251</v>
      </c>
      <c r="DH180" s="154">
        <f t="shared" si="383"/>
        <v>0.22550535685162251</v>
      </c>
      <c r="DI180" s="154">
        <f t="shared" si="384"/>
        <v>0.22550535685162251</v>
      </c>
      <c r="DJ180" s="154">
        <f t="shared" si="385"/>
        <v>0.22550535685162251</v>
      </c>
      <c r="DK180" s="154">
        <f t="shared" si="386"/>
        <v>0.20956717431999927</v>
      </c>
      <c r="DL180" s="154">
        <f t="shared" si="387"/>
        <v>-2.4990475382409552E-10</v>
      </c>
      <c r="DM180" s="154">
        <f t="shared" si="388"/>
        <v>-2.9634940474568379E-10</v>
      </c>
      <c r="DN180" s="154">
        <f t="shared" si="389"/>
        <v>-3.6399826787846741E-10</v>
      </c>
      <c r="DO180" s="154">
        <f t="shared" si="390"/>
        <v>-4.7166775055927159E-10</v>
      </c>
      <c r="DP180" s="154">
        <f t="shared" si="391"/>
        <v>-5.7021528714424034E-10</v>
      </c>
      <c r="DQ180" s="154">
        <f t="shared" si="392"/>
        <v>-5.7021528714424034E-10</v>
      </c>
      <c r="DR180" s="154">
        <f t="shared" si="393"/>
        <v>-5.7021528714424034E-10</v>
      </c>
      <c r="DS180" s="154">
        <f t="shared" si="394"/>
        <v>-5.7021528714424034E-10</v>
      </c>
      <c r="DT180" s="154">
        <f t="shared" si="395"/>
        <v>-5.7021528714424034E-10</v>
      </c>
      <c r="DU180" s="154">
        <f t="shared" si="396"/>
        <v>-5.7021528714424034E-10</v>
      </c>
      <c r="DW180" s="155">
        <f t="shared" si="333"/>
        <v>-2.1691807104927276E-2</v>
      </c>
      <c r="DX180" s="155">
        <f t="shared" si="334"/>
        <v>-8.0954926223572116E-2</v>
      </c>
      <c r="DY180" s="155">
        <f t="shared" si="335"/>
        <v>7.3045844018935838E-3</v>
      </c>
      <c r="DZ180" s="155">
        <f t="shared" si="336"/>
        <v>8.3491781763578327E-2</v>
      </c>
      <c r="EA180" s="156">
        <f t="shared" si="337"/>
        <v>-2.1691807104927276E-2</v>
      </c>
      <c r="EB180" s="156">
        <f t="shared" si="338"/>
        <v>-8.0954926223572116E-2</v>
      </c>
      <c r="EC180" s="156">
        <f t="shared" si="339"/>
        <v>3.5419935225661794E-2</v>
      </c>
      <c r="ED180" s="156">
        <f t="shared" si="340"/>
        <v>7.5958296215431931E-2</v>
      </c>
      <c r="EE180" s="156">
        <f t="shared" si="341"/>
        <v>-4.8071846537916574E-2</v>
      </c>
      <c r="EF180" s="156">
        <f t="shared" si="342"/>
        <v>-6.8653711813538354E-2</v>
      </c>
      <c r="EG180" s="156">
        <f t="shared" si="343"/>
        <v>5.9263119118644847E-2</v>
      </c>
      <c r="EH180" s="156">
        <f t="shared" si="344"/>
        <v>5.9263119118644854E-2</v>
      </c>
      <c r="EI180" s="156">
        <f t="shared" si="345"/>
        <v>-6.8653711813538382E-2</v>
      </c>
      <c r="EJ180" s="156">
        <f t="shared" si="346"/>
        <v>-4.8071846537916518E-2</v>
      </c>
      <c r="EK180" s="156">
        <f t="shared" si="347"/>
        <v>7.5958296215431959E-2</v>
      </c>
      <c r="EL180" s="156">
        <f t="shared" si="348"/>
        <v>3.5419935225661725E-2</v>
      </c>
      <c r="EM180" s="156">
        <f t="shared" si="349"/>
        <v>-8.0954926223572116E-2</v>
      </c>
      <c r="EN180" s="156">
        <f t="shared" si="350"/>
        <v>-2.1691807104927248E-2</v>
      </c>
      <c r="EO180" s="156">
        <f t="shared" si="351"/>
        <v>8.3491781763578327E-2</v>
      </c>
      <c r="EP180" s="156">
        <f t="shared" si="352"/>
        <v>7.3045844018935786E-3</v>
      </c>
      <c r="EQ180" s="156">
        <f t="shared" si="353"/>
        <v>-8.3491781763578327E-2</v>
      </c>
      <c r="ER180" s="156">
        <f t="shared" si="354"/>
        <v>7.3045844018935682E-3</v>
      </c>
      <c r="ES180" s="156">
        <f t="shared" si="355"/>
        <v>-7.5958296215431959E-2</v>
      </c>
      <c r="ET180" s="156">
        <f t="shared" si="356"/>
        <v>3.5419935225661718E-2</v>
      </c>
      <c r="EU180" s="156">
        <f t="shared" si="357"/>
        <v>6.8653711813538229E-2</v>
      </c>
      <c r="EV180" s="156">
        <f t="shared" si="358"/>
        <v>-4.8071846537916754E-2</v>
      </c>
      <c r="EW180" s="156">
        <f t="shared" si="359"/>
        <v>-5.9263119118644902E-2</v>
      </c>
      <c r="EX180" s="156">
        <f t="shared" si="360"/>
        <v>5.9263119118644791E-2</v>
      </c>
      <c r="EY180" s="156">
        <f t="shared" si="361"/>
        <v>4.80718465379164E-2</v>
      </c>
      <c r="EZ180" s="156">
        <f t="shared" si="362"/>
        <v>-6.8653711813538465E-2</v>
      </c>
    </row>
    <row r="181" spans="15:156" ht="20.100000000000001" customHeight="1" x14ac:dyDescent="0.2">
      <c r="O181" s="158">
        <v>171</v>
      </c>
      <c r="P181" s="158">
        <f t="shared" si="363"/>
        <v>-1.6493361431346414</v>
      </c>
      <c r="Q181" s="147">
        <f t="shared" si="364"/>
        <v>1.4922565104551517</v>
      </c>
      <c r="R181" s="147">
        <f t="shared" si="268"/>
        <v>324.26642320394939</v>
      </c>
      <c r="S181" s="147">
        <f t="shared" si="269"/>
        <v>281.97080278604295</v>
      </c>
      <c r="T181" s="147">
        <f t="shared" si="270"/>
        <v>352.46350348255368</v>
      </c>
      <c r="U181" s="147">
        <f t="shared" si="271"/>
        <v>1</v>
      </c>
      <c r="V181" s="147">
        <f t="shared" si="272"/>
        <v>1</v>
      </c>
      <c r="W181" s="147">
        <f t="shared" si="273"/>
        <v>4.4407928078766978E-2</v>
      </c>
      <c r="X181" s="147">
        <f t="shared" si="274"/>
        <v>5.1069117290582028E-2</v>
      </c>
      <c r="Y181" s="147">
        <f t="shared" si="275"/>
        <v>4.0855293832465625E-2</v>
      </c>
      <c r="Z181" s="147">
        <f t="shared" si="276"/>
        <v>16.002059789153819</v>
      </c>
      <c r="AA181" s="147">
        <f t="shared" si="277"/>
        <v>16.002059789153819</v>
      </c>
      <c r="AB181" s="147">
        <f t="shared" si="278"/>
        <v>15.869558365784034</v>
      </c>
      <c r="AC181" s="147">
        <f t="shared" si="279"/>
        <v>15.083064171319812</v>
      </c>
      <c r="AD181" s="147">
        <f t="shared" si="280"/>
        <v>224.38065691700425</v>
      </c>
      <c r="AE181" s="147">
        <f t="shared" si="281"/>
        <v>292.36981141682304</v>
      </c>
      <c r="AF181" s="147">
        <f t="shared" si="282"/>
        <v>3.5500067396586896</v>
      </c>
      <c r="AG181" s="147">
        <f t="shared" si="283"/>
        <v>4.0522216876598103</v>
      </c>
      <c r="AH181" s="147">
        <f t="shared" si="284"/>
        <v>3.0811150930660274</v>
      </c>
      <c r="AI181" s="147">
        <f t="shared" si="285"/>
        <v>19.55206652881251</v>
      </c>
      <c r="AJ181" s="147">
        <f t="shared" si="286"/>
        <v>20.352066528812511</v>
      </c>
      <c r="AK181" s="147">
        <f t="shared" si="287"/>
        <v>20.721780053443844</v>
      </c>
      <c r="AL181" s="147">
        <f t="shared" si="288"/>
        <v>18.964179264385841</v>
      </c>
      <c r="AM181" s="147">
        <f t="shared" si="365"/>
        <v>49.135059507804556</v>
      </c>
      <c r="AN181" s="147">
        <f t="shared" si="397"/>
        <v>48.258402387289387</v>
      </c>
      <c r="AO181" s="147">
        <f t="shared" si="398"/>
        <v>52.730992786910107</v>
      </c>
      <c r="AP181" s="147">
        <f t="shared" si="289"/>
        <v>9.0510410336788283</v>
      </c>
      <c r="AQ181" s="147">
        <f t="shared" si="290"/>
        <v>0.45824323371139219</v>
      </c>
      <c r="AR181" s="147">
        <f t="shared" si="291"/>
        <v>0.45484375861683346</v>
      </c>
      <c r="AS181" s="147">
        <f t="shared" si="292"/>
        <v>0.4323017339873565</v>
      </c>
      <c r="AT181" s="147">
        <f t="shared" si="293"/>
        <v>6.896094825089609E-2</v>
      </c>
      <c r="AU181" s="147">
        <f t="shared" si="294"/>
        <v>0.17999324776134254</v>
      </c>
      <c r="AV181" s="147">
        <f t="shared" si="295"/>
        <v>0.17416866566132569</v>
      </c>
      <c r="AW181" s="147">
        <f t="shared" si="296"/>
        <v>0.17191449979586007</v>
      </c>
      <c r="AX181" s="147">
        <f t="shared" si="366"/>
        <v>3.9965636063920437E-2</v>
      </c>
      <c r="AY181" s="147">
        <f t="shared" si="367"/>
        <v>4.447320014038849E-2</v>
      </c>
      <c r="AZ181" s="147">
        <f t="shared" si="368"/>
        <v>3.5118087072939168E-2</v>
      </c>
      <c r="BA181" s="147">
        <f t="shared" si="369"/>
        <v>0.11612739415421608</v>
      </c>
      <c r="BB181" s="147">
        <f t="shared" si="370"/>
        <v>0.22981083618073103</v>
      </c>
      <c r="BC181" s="147">
        <f t="shared" si="297"/>
        <v>1.7638379634280373E-3</v>
      </c>
      <c r="BD181" s="147">
        <f t="shared" si="298"/>
        <v>1.5337721421113367E-3</v>
      </c>
      <c r="BE181" s="147">
        <f t="shared" si="299"/>
        <v>1.9172151776391708E-3</v>
      </c>
      <c r="BF181" s="147">
        <f t="shared" si="300"/>
        <v>0</v>
      </c>
      <c r="BG181" s="147">
        <f t="shared" si="301"/>
        <v>0</v>
      </c>
      <c r="BH181" s="147">
        <f t="shared" si="302"/>
        <v>0</v>
      </c>
      <c r="BI181" s="147">
        <f t="shared" si="371"/>
        <v>4.1729474027348473E-2</v>
      </c>
      <c r="BJ181" s="147">
        <f t="shared" si="372"/>
        <v>4.6006972282499829E-2</v>
      </c>
      <c r="BK181" s="147">
        <f t="shared" si="373"/>
        <v>3.7035302250578342E-2</v>
      </c>
      <c r="BL181" s="147">
        <f t="shared" si="303"/>
        <v>13.531467285030395</v>
      </c>
      <c r="BM181" s="147">
        <f t="shared" si="304"/>
        <v>12.972622908251704</v>
      </c>
      <c r="BN181" s="147">
        <f t="shared" si="305"/>
        <v>13.053592383774147</v>
      </c>
      <c r="BO181" s="150">
        <f t="shared" si="374"/>
        <v>1.7413490025991508E-3</v>
      </c>
      <c r="BP181" s="150">
        <f t="shared" si="374"/>
        <v>2.1166414986027076E-3</v>
      </c>
      <c r="BQ181" s="150">
        <f t="shared" si="374"/>
        <v>1.3716136127916933E-3</v>
      </c>
      <c r="BR181" s="147" t="e">
        <f t="shared" si="306"/>
        <v>#NUM!</v>
      </c>
      <c r="BS181" s="147">
        <f t="shared" si="307"/>
        <v>265.34853083771151</v>
      </c>
      <c r="BT181" s="147">
        <f t="shared" si="308"/>
        <v>0.58087060192441253</v>
      </c>
      <c r="BU181" s="147">
        <f t="shared" si="309"/>
        <v>0.58087060192441253</v>
      </c>
      <c r="BV181" s="147">
        <f t="shared" si="310"/>
        <v>0.1936235339748042</v>
      </c>
      <c r="BW181" s="147">
        <f t="shared" si="311"/>
        <v>20.266651450246833</v>
      </c>
      <c r="CA181" s="150">
        <f t="shared" si="312"/>
        <v>0.22804763345378365</v>
      </c>
      <c r="CB181" s="150">
        <f t="shared" si="375"/>
        <v>0.22804763345378365</v>
      </c>
      <c r="CC181" s="150">
        <f t="shared" si="376"/>
        <v>0</v>
      </c>
      <c r="CD181" s="150">
        <f t="shared" si="377"/>
        <v>5.0635614570218868E-2</v>
      </c>
      <c r="CE181" s="150">
        <f t="shared" si="313"/>
        <v>5.2399452533646904E-2</v>
      </c>
      <c r="CI181" s="152">
        <f t="shared" si="314"/>
        <v>0.57513832194367265</v>
      </c>
      <c r="CJ181" s="152">
        <f t="shared" si="315"/>
        <v>0.57513832194367265</v>
      </c>
      <c r="CK181" s="152">
        <f t="shared" si="316"/>
        <v>0.57513832194367265</v>
      </c>
      <c r="CL181" s="152">
        <f t="shared" si="317"/>
        <v>0.57513832194367265</v>
      </c>
      <c r="CM181" s="152">
        <f t="shared" si="318"/>
        <v>0.57513832194367265</v>
      </c>
      <c r="CN181" s="152">
        <f t="shared" si="319"/>
        <v>0.57513832194367265</v>
      </c>
      <c r="CO181" s="152">
        <f t="shared" si="320"/>
        <v>0.57513832194367265</v>
      </c>
      <c r="CP181" s="152">
        <f t="shared" si="321"/>
        <v>0.57513832194367265</v>
      </c>
      <c r="CQ181" s="152">
        <f t="shared" si="322"/>
        <v>0.53608094238685555</v>
      </c>
      <c r="CR181" s="152">
        <f t="shared" si="323"/>
        <v>0.46012780559179656</v>
      </c>
      <c r="CS181" s="152">
        <f t="shared" si="324"/>
        <v>0.38417466879673756</v>
      </c>
      <c r="CT181" s="152">
        <f t="shared" si="325"/>
        <v>0.30822153200167857</v>
      </c>
      <c r="CU181" s="152">
        <f t="shared" si="326"/>
        <v>0.23226839520661954</v>
      </c>
      <c r="CV181" s="152">
        <f t="shared" si="327"/>
        <v>0.18789125399406434</v>
      </c>
      <c r="CW181" s="152">
        <f t="shared" si="328"/>
        <v>0.18789125399406434</v>
      </c>
      <c r="CX181" s="152">
        <f t="shared" si="329"/>
        <v>0.18789125399406434</v>
      </c>
      <c r="CY181" s="152">
        <f t="shared" si="330"/>
        <v>0.18789125399406434</v>
      </c>
      <c r="CZ181" s="152">
        <f t="shared" si="331"/>
        <v>0.18789125399406434</v>
      </c>
      <c r="DA181" s="152">
        <f t="shared" si="332"/>
        <v>0.18789125399406434</v>
      </c>
      <c r="DC181" s="154">
        <f t="shared" si="378"/>
        <v>0.22570613625842009</v>
      </c>
      <c r="DD181" s="154">
        <f t="shared" si="379"/>
        <v>0.22570613625842009</v>
      </c>
      <c r="DE181" s="154">
        <f t="shared" si="380"/>
        <v>0.22570613625842009</v>
      </c>
      <c r="DF181" s="154">
        <f t="shared" si="381"/>
        <v>0.22570613625842009</v>
      </c>
      <c r="DG181" s="154">
        <f t="shared" si="382"/>
        <v>0.22570613625842009</v>
      </c>
      <c r="DH181" s="154">
        <f t="shared" si="383"/>
        <v>0.22570613625842009</v>
      </c>
      <c r="DI181" s="154">
        <f t="shared" si="384"/>
        <v>0.22570613625842009</v>
      </c>
      <c r="DJ181" s="154">
        <f t="shared" si="385"/>
        <v>0.22570613625842009</v>
      </c>
      <c r="DK181" s="154">
        <f t="shared" si="386"/>
        <v>0.20975425549817761</v>
      </c>
      <c r="DL181" s="154">
        <f t="shared" si="387"/>
        <v>-2.4976219635783071E-10</v>
      </c>
      <c r="DM181" s="154">
        <f t="shared" si="388"/>
        <v>-2.9618161794019613E-10</v>
      </c>
      <c r="DN181" s="154">
        <f t="shared" si="389"/>
        <v>-3.6379444265597228E-10</v>
      </c>
      <c r="DO181" s="154">
        <f t="shared" si="390"/>
        <v>-4.7140830164730455E-10</v>
      </c>
      <c r="DP181" s="154">
        <f t="shared" si="391"/>
        <v>-5.6990679481147927E-10</v>
      </c>
      <c r="DQ181" s="154">
        <f t="shared" si="392"/>
        <v>-5.6990679481147927E-10</v>
      </c>
      <c r="DR181" s="154">
        <f t="shared" si="393"/>
        <v>-5.6990679481147927E-10</v>
      </c>
      <c r="DS181" s="154">
        <f t="shared" si="394"/>
        <v>-5.6990679481147927E-10</v>
      </c>
      <c r="DT181" s="154">
        <f t="shared" si="395"/>
        <v>-5.6990679481147927E-10</v>
      </c>
      <c r="DU181" s="154">
        <f t="shared" si="396"/>
        <v>-5.6990679481147927E-10</v>
      </c>
      <c r="DW181" s="155">
        <f t="shared" si="333"/>
        <v>-1.9483104495659799E-2</v>
      </c>
      <c r="DX181" s="155">
        <f t="shared" si="334"/>
        <v>-8.1152970676419509E-2</v>
      </c>
      <c r="DY181" s="155">
        <f t="shared" si="335"/>
        <v>6.548113594768706E-3</v>
      </c>
      <c r="DZ181" s="155">
        <f t="shared" si="336"/>
        <v>8.3201671970860105E-2</v>
      </c>
      <c r="EA181" s="156">
        <f t="shared" si="337"/>
        <v>-1.9483104495659799E-2</v>
      </c>
      <c r="EB181" s="156">
        <f t="shared" si="338"/>
        <v>-8.1152970676419509E-2</v>
      </c>
      <c r="EC181" s="156">
        <f t="shared" si="339"/>
        <v>3.1938356703151191E-2</v>
      </c>
      <c r="ED181" s="156">
        <f t="shared" si="340"/>
        <v>7.7106013912657173E-2</v>
      </c>
      <c r="EE181" s="156">
        <f t="shared" si="341"/>
        <v>-4.3607180571282052E-2</v>
      </c>
      <c r="EF181" s="156">
        <f t="shared" si="342"/>
        <v>-7.1160451186176477E-2</v>
      </c>
      <c r="EG181" s="156">
        <f t="shared" si="343"/>
        <v>5.4202250929813137E-2</v>
      </c>
      <c r="EH181" s="156">
        <f t="shared" si="344"/>
        <v>6.346268198349464E-2</v>
      </c>
      <c r="EI181" s="156">
        <f t="shared" si="345"/>
        <v>-6.3462681983494626E-2</v>
      </c>
      <c r="EJ181" s="156">
        <f t="shared" si="346"/>
        <v>-5.4202250929813144E-2</v>
      </c>
      <c r="EK181" s="156">
        <f t="shared" si="347"/>
        <v>7.1160451186176477E-2</v>
      </c>
      <c r="EL181" s="156">
        <f t="shared" si="348"/>
        <v>4.3607180571282059E-2</v>
      </c>
      <c r="EM181" s="156">
        <f t="shared" si="349"/>
        <v>-7.7106013912657229E-2</v>
      </c>
      <c r="EN181" s="156">
        <f t="shared" si="350"/>
        <v>-3.1938356703151066E-2</v>
      </c>
      <c r="EO181" s="156">
        <f t="shared" si="351"/>
        <v>8.1152970676419467E-2</v>
      </c>
      <c r="EP181" s="156">
        <f t="shared" si="352"/>
        <v>1.9483104495659952E-2</v>
      </c>
      <c r="EQ181" s="156">
        <f t="shared" si="353"/>
        <v>-8.3201671970860105E-2</v>
      </c>
      <c r="ER181" s="156">
        <f t="shared" si="354"/>
        <v>-6.5481135947687494E-3</v>
      </c>
      <c r="ES181" s="156">
        <f t="shared" si="355"/>
        <v>-8.1152970676419509E-2</v>
      </c>
      <c r="ET181" s="156">
        <f t="shared" si="356"/>
        <v>1.9483104495659796E-2</v>
      </c>
      <c r="EU181" s="156">
        <f t="shared" si="357"/>
        <v>7.7106013912657173E-2</v>
      </c>
      <c r="EV181" s="156">
        <f t="shared" si="358"/>
        <v>-3.1938356703151191E-2</v>
      </c>
      <c r="EW181" s="156">
        <f t="shared" si="359"/>
        <v>-7.1160451186176393E-2</v>
      </c>
      <c r="EX181" s="156">
        <f t="shared" si="360"/>
        <v>4.3607180571282184E-2</v>
      </c>
      <c r="EY181" s="156">
        <f t="shared" si="361"/>
        <v>6.3462681983494723E-2</v>
      </c>
      <c r="EZ181" s="156">
        <f t="shared" si="362"/>
        <v>-5.4202250929813026E-2</v>
      </c>
    </row>
    <row r="182" spans="15:156" ht="20.100000000000001" customHeight="1" x14ac:dyDescent="0.2">
      <c r="O182" s="158">
        <v>172</v>
      </c>
      <c r="P182" s="158">
        <f t="shared" si="363"/>
        <v>-1.6406094968746698</v>
      </c>
      <c r="Q182" s="147">
        <f t="shared" si="364"/>
        <v>1.5009831567151233</v>
      </c>
      <c r="R182" s="147">
        <f t="shared" si="268"/>
        <v>324.47678011905424</v>
      </c>
      <c r="S182" s="147">
        <f t="shared" si="269"/>
        <v>282.15372184265584</v>
      </c>
      <c r="T182" s="147">
        <f t="shared" si="270"/>
        <v>352.6921523033198</v>
      </c>
      <c r="U182" s="147">
        <f t="shared" si="271"/>
        <v>1</v>
      </c>
      <c r="V182" s="147">
        <f t="shared" si="272"/>
        <v>1</v>
      </c>
      <c r="W182" s="147">
        <f t="shared" si="273"/>
        <v>4.4379138608058415E-2</v>
      </c>
      <c r="X182" s="147">
        <f t="shared" si="274"/>
        <v>5.1036009399267175E-2</v>
      </c>
      <c r="Y182" s="147">
        <f t="shared" si="275"/>
        <v>4.0828807519413743E-2</v>
      </c>
      <c r="Z182" s="147">
        <f t="shared" si="276"/>
        <v>16.014324859407065</v>
      </c>
      <c r="AA182" s="147">
        <f t="shared" si="277"/>
        <v>16.014324859407065</v>
      </c>
      <c r="AB182" s="147">
        <f t="shared" si="278"/>
        <v>15.883348590137773</v>
      </c>
      <c r="AC182" s="147">
        <f t="shared" si="279"/>
        <v>15.096170953126217</v>
      </c>
      <c r="AD182" s="147">
        <f t="shared" si="280"/>
        <v>224.60525590751257</v>
      </c>
      <c r="AE182" s="147">
        <f t="shared" si="281"/>
        <v>292.65605573669734</v>
      </c>
      <c r="AF182" s="147">
        <f t="shared" si="282"/>
        <v>3.5507881469864757</v>
      </c>
      <c r="AG182" s="147">
        <f t="shared" si="283"/>
        <v>4.0531136396905421</v>
      </c>
      <c r="AH182" s="147">
        <f t="shared" si="284"/>
        <v>3.0817932906267753</v>
      </c>
      <c r="AI182" s="147">
        <f t="shared" si="285"/>
        <v>19.565113006393542</v>
      </c>
      <c r="AJ182" s="147">
        <f t="shared" si="286"/>
        <v>20.365113006393543</v>
      </c>
      <c r="AK182" s="147">
        <f t="shared" si="287"/>
        <v>20.736462229828316</v>
      </c>
      <c r="AL182" s="147">
        <f t="shared" si="288"/>
        <v>18.977964243752993</v>
      </c>
      <c r="AM182" s="147">
        <f t="shared" si="365"/>
        <v>49.103582174380968</v>
      </c>
      <c r="AN182" s="147">
        <f t="shared" si="397"/>
        <v>48.224233667088704</v>
      </c>
      <c r="AO182" s="147">
        <f t="shared" si="398"/>
        <v>52.692690699381608</v>
      </c>
      <c r="AP182" s="147">
        <f t="shared" si="289"/>
        <v>9.0600416672351596</v>
      </c>
      <c r="AQ182" s="147">
        <f t="shared" si="290"/>
        <v>0.45864143489984416</v>
      </c>
      <c r="AR182" s="147">
        <f t="shared" si="291"/>
        <v>0.45523900575179765</v>
      </c>
      <c r="AS182" s="147">
        <f t="shared" si="292"/>
        <v>0.43267739270216043</v>
      </c>
      <c r="AT182" s="147">
        <f t="shared" si="293"/>
        <v>6.9080850785961767E-2</v>
      </c>
      <c r="AU182" s="147">
        <f t="shared" si="294"/>
        <v>0.18019069302915219</v>
      </c>
      <c r="AV182" s="147">
        <f t="shared" si="295"/>
        <v>0.17434796083904486</v>
      </c>
      <c r="AW182" s="147">
        <f t="shared" si="296"/>
        <v>0.17208831762296814</v>
      </c>
      <c r="AX182" s="147">
        <f t="shared" si="366"/>
        <v>3.998353876671254E-2</v>
      </c>
      <c r="AY182" s="147">
        <f t="shared" si="367"/>
        <v>4.4490120905909432E-2</v>
      </c>
      <c r="AZ182" s="147">
        <f t="shared" si="368"/>
        <v>3.5130804039593691E-2</v>
      </c>
      <c r="BA182" s="147">
        <f t="shared" si="369"/>
        <v>0.11619993805788216</v>
      </c>
      <c r="BB182" s="147">
        <f t="shared" si="370"/>
        <v>0.23002897276023143</v>
      </c>
      <c r="BC182" s="147">
        <f t="shared" si="297"/>
        <v>1.5681944259407674E-3</v>
      </c>
      <c r="BD182" s="147">
        <f t="shared" si="298"/>
        <v>1.3636473269050147E-3</v>
      </c>
      <c r="BE182" s="147">
        <f t="shared" si="299"/>
        <v>1.7045591586312687E-3</v>
      </c>
      <c r="BF182" s="147">
        <f t="shared" si="300"/>
        <v>0</v>
      </c>
      <c r="BG182" s="147">
        <f t="shared" si="301"/>
        <v>0</v>
      </c>
      <c r="BH182" s="147">
        <f t="shared" si="302"/>
        <v>0</v>
      </c>
      <c r="BI182" s="147">
        <f t="shared" si="371"/>
        <v>4.155173319265331E-2</v>
      </c>
      <c r="BJ182" s="147">
        <f t="shared" si="372"/>
        <v>4.5853768232814444E-2</v>
      </c>
      <c r="BK182" s="147">
        <f t="shared" si="373"/>
        <v>3.683536319822496E-2</v>
      </c>
      <c r="BL182" s="147">
        <f t="shared" si="303"/>
        <v>13.482572594718176</v>
      </c>
      <c r="BM182" s="147">
        <f t="shared" si="304"/>
        <v>12.937811367399135</v>
      </c>
      <c r="BN182" s="147">
        <f t="shared" si="305"/>
        <v>12.991543527256459</v>
      </c>
      <c r="BO182" s="150">
        <f t="shared" si="374"/>
        <v>1.7265465313134468E-3</v>
      </c>
      <c r="BP182" s="150">
        <f t="shared" si="374"/>
        <v>2.1025680611486629E-3</v>
      </c>
      <c r="BQ182" s="150">
        <f t="shared" si="374"/>
        <v>1.3568439819451458E-3</v>
      </c>
      <c r="BR182" s="147" t="e">
        <f t="shared" si="306"/>
        <v>#NUM!</v>
      </c>
      <c r="BS182" s="147">
        <f t="shared" si="307"/>
        <v>265.55194683737591</v>
      </c>
      <c r="BT182" s="147">
        <f t="shared" si="308"/>
        <v>0.58124742215355818</v>
      </c>
      <c r="BU182" s="147">
        <f t="shared" si="309"/>
        <v>0.58124742215355818</v>
      </c>
      <c r="BV182" s="147">
        <f t="shared" si="310"/>
        <v>0.19374914071785274</v>
      </c>
      <c r="BW182" s="147">
        <f t="shared" si="311"/>
        <v>20.27979875744089</v>
      </c>
      <c r="CA182" s="150">
        <f t="shared" si="312"/>
        <v>0.22822760876322862</v>
      </c>
      <c r="CB182" s="150">
        <f t="shared" si="375"/>
        <v>0.22822760876322862</v>
      </c>
      <c r="CC182" s="150">
        <f t="shared" si="376"/>
        <v>0</v>
      </c>
      <c r="CD182" s="150">
        <f t="shared" si="377"/>
        <v>5.0642723462867634E-2</v>
      </c>
      <c r="CE182" s="150">
        <f t="shared" si="313"/>
        <v>5.2210917888808404E-2</v>
      </c>
      <c r="CI182" s="152">
        <f t="shared" si="314"/>
        <v>0.57551514217281829</v>
      </c>
      <c r="CJ182" s="152">
        <f t="shared" si="315"/>
        <v>0.57551514217281829</v>
      </c>
      <c r="CK182" s="152">
        <f t="shared" si="316"/>
        <v>0.57551514217281829</v>
      </c>
      <c r="CL182" s="152">
        <f t="shared" si="317"/>
        <v>0.57551514217281829</v>
      </c>
      <c r="CM182" s="152">
        <f t="shared" si="318"/>
        <v>0.57551514217281829</v>
      </c>
      <c r="CN182" s="152">
        <f t="shared" si="319"/>
        <v>0.57551514217281829</v>
      </c>
      <c r="CO182" s="152">
        <f t="shared" si="320"/>
        <v>0.57551514217281829</v>
      </c>
      <c r="CP182" s="152">
        <f t="shared" si="321"/>
        <v>0.57551514217281829</v>
      </c>
      <c r="CQ182" s="152">
        <f t="shared" si="322"/>
        <v>0.53643242545714731</v>
      </c>
      <c r="CR182" s="152">
        <f t="shared" si="323"/>
        <v>0.46043001662401895</v>
      </c>
      <c r="CS182" s="152">
        <f t="shared" si="324"/>
        <v>0.38442760779089047</v>
      </c>
      <c r="CT182" s="152">
        <f t="shared" si="325"/>
        <v>0.30842519895776199</v>
      </c>
      <c r="CU182" s="152">
        <f t="shared" si="326"/>
        <v>0.23242279012463365</v>
      </c>
      <c r="CV182" s="152">
        <f t="shared" si="327"/>
        <v>0.18801686073711285</v>
      </c>
      <c r="CW182" s="152">
        <f t="shared" si="328"/>
        <v>0.18801686073711285</v>
      </c>
      <c r="CX182" s="152">
        <f t="shared" si="329"/>
        <v>0.18801686073711285</v>
      </c>
      <c r="CY182" s="152">
        <f t="shared" si="330"/>
        <v>0.18801686073711285</v>
      </c>
      <c r="CZ182" s="152">
        <f t="shared" si="331"/>
        <v>0.18801686073711285</v>
      </c>
      <c r="DA182" s="152">
        <f t="shared" si="332"/>
        <v>0.18801686073711285</v>
      </c>
      <c r="DC182" s="154">
        <f t="shared" si="378"/>
        <v>0.22588583154914296</v>
      </c>
      <c r="DD182" s="154">
        <f t="shared" si="379"/>
        <v>0.22588583154914296</v>
      </c>
      <c r="DE182" s="154">
        <f t="shared" si="380"/>
        <v>0.22588583154914296</v>
      </c>
      <c r="DF182" s="154">
        <f t="shared" si="381"/>
        <v>0.22588583154914296</v>
      </c>
      <c r="DG182" s="154">
        <f t="shared" si="382"/>
        <v>0.22588583154914296</v>
      </c>
      <c r="DH182" s="154">
        <f t="shared" si="383"/>
        <v>0.22588583154914296</v>
      </c>
      <c r="DI182" s="154">
        <f t="shared" si="384"/>
        <v>0.22588583154914296</v>
      </c>
      <c r="DJ182" s="154">
        <f t="shared" si="385"/>
        <v>0.22588583154914296</v>
      </c>
      <c r="DK182" s="154">
        <f t="shared" si="386"/>
        <v>0.20992169121152232</v>
      </c>
      <c r="DL182" s="154">
        <f t="shared" si="387"/>
        <v>-2.4963475364036016E-10</v>
      </c>
      <c r="DM182" s="154">
        <f t="shared" si="388"/>
        <v>-2.9603161962814979E-10</v>
      </c>
      <c r="DN182" s="154">
        <f t="shared" si="389"/>
        <v>-3.6361222451770209E-10</v>
      </c>
      <c r="DO182" s="154">
        <f t="shared" si="390"/>
        <v>-4.7117635202337094E-10</v>
      </c>
      <c r="DP182" s="154">
        <f t="shared" si="391"/>
        <v>-5.6963099520454275E-10</v>
      </c>
      <c r="DQ182" s="154">
        <f t="shared" si="392"/>
        <v>-5.6963099520454275E-10</v>
      </c>
      <c r="DR182" s="154">
        <f t="shared" si="393"/>
        <v>-5.6963099520454275E-10</v>
      </c>
      <c r="DS182" s="154">
        <f t="shared" si="394"/>
        <v>-5.6963099520454275E-10</v>
      </c>
      <c r="DT182" s="154">
        <f t="shared" si="395"/>
        <v>-5.6963099520454275E-10</v>
      </c>
      <c r="DU182" s="154">
        <f t="shared" si="396"/>
        <v>-5.6963099520454275E-10</v>
      </c>
      <c r="DW182" s="155">
        <f t="shared" si="333"/>
        <v>-1.727818220898595E-2</v>
      </c>
      <c r="DX182" s="155">
        <f t="shared" si="334"/>
        <v>-8.1287456257450139E-2</v>
      </c>
      <c r="DY182" s="155">
        <f t="shared" si="335"/>
        <v>5.7970047709524483E-3</v>
      </c>
      <c r="DZ182" s="155">
        <f t="shared" si="336"/>
        <v>8.2901030517957622E-2</v>
      </c>
      <c r="EA182" s="156">
        <f t="shared" si="337"/>
        <v>-1.727818220898595E-2</v>
      </c>
      <c r="EB182" s="156">
        <f t="shared" si="338"/>
        <v>-8.1287456257450139E-2</v>
      </c>
      <c r="EC182" s="156">
        <f t="shared" si="339"/>
        <v>2.8423059483962537E-2</v>
      </c>
      <c r="ED182" s="156">
        <f t="shared" si="340"/>
        <v>7.8091714124002398E-2</v>
      </c>
      <c r="EE182" s="156">
        <f t="shared" si="341"/>
        <v>-3.9014714236834627E-2</v>
      </c>
      <c r="EF182" s="156">
        <f t="shared" si="342"/>
        <v>-7.3376005603139241E-2</v>
      </c>
      <c r="EG182" s="156">
        <f t="shared" si="343"/>
        <v>4.8846991955666635E-2</v>
      </c>
      <c r="EH182" s="156">
        <f t="shared" si="344"/>
        <v>6.7232116597180147E-2</v>
      </c>
      <c r="EI182" s="156">
        <f t="shared" si="345"/>
        <v>-5.7728518538711165E-2</v>
      </c>
      <c r="EJ182" s="156">
        <f t="shared" si="346"/>
        <v>-5.9779630917056265E-2</v>
      </c>
      <c r="EK182" s="156">
        <f t="shared" si="347"/>
        <v>6.5486425173616469E-2</v>
      </c>
      <c r="EL182" s="156">
        <f t="shared" si="348"/>
        <v>5.1163602719453985E-2</v>
      </c>
      <c r="EM182" s="156">
        <f t="shared" si="349"/>
        <v>-7.1969713032221716E-2</v>
      </c>
      <c r="EN182" s="156">
        <f t="shared" si="350"/>
        <v>-4.1551733192653276E-2</v>
      </c>
      <c r="EO182" s="156">
        <f t="shared" si="351"/>
        <v>7.7052192290990112E-2</v>
      </c>
      <c r="EP182" s="156">
        <f t="shared" si="352"/>
        <v>3.1131106443653279E-2</v>
      </c>
      <c r="EQ182" s="156">
        <f t="shared" si="353"/>
        <v>-8.0634938272383966E-2</v>
      </c>
      <c r="ER182" s="156">
        <f t="shared" si="354"/>
        <v>-2.0104548118836569E-2</v>
      </c>
      <c r="ES182" s="156">
        <f t="shared" si="355"/>
        <v>-8.3052841998965204E-2</v>
      </c>
      <c r="ET182" s="156">
        <f t="shared" si="356"/>
        <v>2.9002691510806658E-3</v>
      </c>
      <c r="EU182" s="156">
        <f t="shared" si="357"/>
        <v>8.1840937998439361E-2</v>
      </c>
      <c r="EV182" s="156">
        <f t="shared" si="358"/>
        <v>-1.4430765495613621E-2</v>
      </c>
      <c r="EW182" s="156">
        <f t="shared" si="359"/>
        <v>-7.9036093232461024E-2</v>
      </c>
      <c r="EX182" s="156">
        <f t="shared" si="360"/>
        <v>2.5680383404527204E-2</v>
      </c>
      <c r="EY182" s="156">
        <f t="shared" si="361"/>
        <v>7.469290081393648E-2</v>
      </c>
      <c r="EZ182" s="156">
        <f t="shared" si="362"/>
        <v>-3.6430161861474554E-2</v>
      </c>
    </row>
    <row r="183" spans="15:156" ht="20.100000000000001" customHeight="1" x14ac:dyDescent="0.2">
      <c r="O183" s="158">
        <v>173</v>
      </c>
      <c r="P183" s="158">
        <f t="shared" si="363"/>
        <v>-1.6318828506146983</v>
      </c>
      <c r="Q183" s="147">
        <f t="shared" si="364"/>
        <v>1.509709802975095</v>
      </c>
      <c r="R183" s="147">
        <f t="shared" si="268"/>
        <v>324.66242687109013</v>
      </c>
      <c r="S183" s="147">
        <f t="shared" si="269"/>
        <v>282.31515380094794</v>
      </c>
      <c r="T183" s="147">
        <f t="shared" si="270"/>
        <v>352.89394225118491</v>
      </c>
      <c r="U183" s="147">
        <f t="shared" si="271"/>
        <v>1</v>
      </c>
      <c r="V183" s="147">
        <f t="shared" si="272"/>
        <v>1</v>
      </c>
      <c r="W183" s="147">
        <f t="shared" si="273"/>
        <v>4.435376196370773E-2</v>
      </c>
      <c r="X183" s="147">
        <f t="shared" si="274"/>
        <v>5.1006826258263895E-2</v>
      </c>
      <c r="Y183" s="147">
        <f t="shared" si="275"/>
        <v>4.0805461006611116E-2</v>
      </c>
      <c r="Z183" s="147">
        <f t="shared" si="276"/>
        <v>16.024959353797627</v>
      </c>
      <c r="AA183" s="147">
        <f t="shared" si="277"/>
        <v>16.024959353797627</v>
      </c>
      <c r="AB183" s="147">
        <f t="shared" si="278"/>
        <v>15.895522672029838</v>
      </c>
      <c r="AC183" s="147">
        <f t="shared" si="279"/>
        <v>15.10774168837748</v>
      </c>
      <c r="AD183" s="147">
        <f t="shared" si="280"/>
        <v>224.80354229308378</v>
      </c>
      <c r="AE183" s="147">
        <f t="shared" si="281"/>
        <v>292.90876256878784</v>
      </c>
      <c r="AF183" s="147">
        <f t="shared" si="282"/>
        <v>3.551477764118141</v>
      </c>
      <c r="AG183" s="147">
        <f t="shared" si="283"/>
        <v>4.0539008160826029</v>
      </c>
      <c r="AH183" s="147">
        <f t="shared" si="284"/>
        <v>3.082391821815202</v>
      </c>
      <c r="AI183" s="147">
        <f t="shared" si="285"/>
        <v>19.576437117915766</v>
      </c>
      <c r="AJ183" s="147">
        <f t="shared" si="286"/>
        <v>20.376437117915767</v>
      </c>
      <c r="AK183" s="147">
        <f t="shared" si="287"/>
        <v>20.749423488112441</v>
      </c>
      <c r="AL183" s="147">
        <f t="shared" si="288"/>
        <v>18.990133510192681</v>
      </c>
      <c r="AM183" s="147">
        <f t="shared" si="365"/>
        <v>49.076293083679509</v>
      </c>
      <c r="AN183" s="147">
        <f t="shared" si="397"/>
        <v>48.194110095295436</v>
      </c>
      <c r="AO183" s="147">
        <f t="shared" si="398"/>
        <v>52.658924144122757</v>
      </c>
      <c r="AP183" s="147">
        <f t="shared" si="289"/>
        <v>9.067964654228339</v>
      </c>
      <c r="AQ183" s="147">
        <f t="shared" si="290"/>
        <v>0.45899296898321945</v>
      </c>
      <c r="AR183" s="147">
        <f t="shared" si="291"/>
        <v>0.4555879319813666</v>
      </c>
      <c r="AS183" s="147">
        <f t="shared" si="292"/>
        <v>0.43300902617237663</v>
      </c>
      <c r="AT183" s="147">
        <f t="shared" si="293"/>
        <v>6.9186787922352777E-2</v>
      </c>
      <c r="AU183" s="147">
        <f t="shared" si="294"/>
        <v>0.18036672604667126</v>
      </c>
      <c r="AV183" s="147">
        <f t="shared" si="295"/>
        <v>0.17450625304002829</v>
      </c>
      <c r="AW183" s="147">
        <f t="shared" si="296"/>
        <v>0.17224177234154053</v>
      </c>
      <c r="AX183" s="147">
        <f t="shared" si="366"/>
        <v>3.9999714223769287E-2</v>
      </c>
      <c r="AY183" s="147">
        <f t="shared" si="367"/>
        <v>4.4505050714174307E-2</v>
      </c>
      <c r="AZ183" s="147">
        <f t="shared" si="368"/>
        <v>3.5142024681646268E-2</v>
      </c>
      <c r="BA183" s="147">
        <f t="shared" si="369"/>
        <v>0.11626396408631672</v>
      </c>
      <c r="BB183" s="147">
        <f t="shared" si="370"/>
        <v>0.23022154989894544</v>
      </c>
      <c r="BC183" s="147">
        <f t="shared" si="297"/>
        <v>1.3724314643764452E-3</v>
      </c>
      <c r="BD183" s="147">
        <f t="shared" si="298"/>
        <v>1.1934186646751698E-3</v>
      </c>
      <c r="BE183" s="147">
        <f t="shared" si="299"/>
        <v>1.4917733308439623E-3</v>
      </c>
      <c r="BF183" s="147">
        <f t="shared" si="300"/>
        <v>0</v>
      </c>
      <c r="BG183" s="147">
        <f t="shared" si="301"/>
        <v>0</v>
      </c>
      <c r="BH183" s="147">
        <f t="shared" si="302"/>
        <v>0</v>
      </c>
      <c r="BI183" s="147">
        <f t="shared" si="371"/>
        <v>4.1372145688145734E-2</v>
      </c>
      <c r="BJ183" s="147">
        <f t="shared" si="372"/>
        <v>4.5698469378849478E-2</v>
      </c>
      <c r="BK183" s="147">
        <f t="shared" si="373"/>
        <v>3.6633798012490233E-2</v>
      </c>
      <c r="BL183" s="147">
        <f t="shared" si="303"/>
        <v>13.431981223977701</v>
      </c>
      <c r="BM183" s="147">
        <f t="shared" si="304"/>
        <v>12.901370411157799</v>
      </c>
      <c r="BN183" s="147">
        <f t="shared" si="305"/>
        <v>12.927845400261301</v>
      </c>
      <c r="BO183" s="150">
        <f t="shared" si="374"/>
        <v>1.7116544388411556E-3</v>
      </c>
      <c r="BP183" s="150">
        <f t="shared" si="374"/>
        <v>2.0883501035696434E-3</v>
      </c>
      <c r="BQ183" s="150">
        <f t="shared" si="374"/>
        <v>1.3420351568199334E-3</v>
      </c>
      <c r="BR183" s="147" t="e">
        <f t="shared" si="306"/>
        <v>#NUM!</v>
      </c>
      <c r="BS183" s="147">
        <f t="shared" si="307"/>
        <v>265.73147412341467</v>
      </c>
      <c r="BT183" s="147">
        <f t="shared" si="308"/>
        <v>0.58157997814111595</v>
      </c>
      <c r="BU183" s="147">
        <f t="shared" si="309"/>
        <v>0.58157997814111595</v>
      </c>
      <c r="BV183" s="147">
        <f t="shared" si="310"/>
        <v>0.1938599927137053</v>
      </c>
      <c r="BW183" s="147">
        <f t="shared" si="311"/>
        <v>20.291401679443137</v>
      </c>
      <c r="CA183" s="150">
        <f t="shared" si="312"/>
        <v>0.22838644996029928</v>
      </c>
      <c r="CB183" s="150">
        <f t="shared" si="375"/>
        <v>0.22838644996029928</v>
      </c>
      <c r="CC183" s="150">
        <f t="shared" si="376"/>
        <v>0</v>
      </c>
      <c r="CD183" s="150">
        <f t="shared" si="377"/>
        <v>5.0648991231752274E-2</v>
      </c>
      <c r="CE183" s="150">
        <f t="shared" si="313"/>
        <v>5.2021422696128722E-2</v>
      </c>
      <c r="CI183" s="152">
        <f t="shared" si="314"/>
        <v>0.57584769816037618</v>
      </c>
      <c r="CJ183" s="152">
        <f t="shared" si="315"/>
        <v>0.57584769816037618</v>
      </c>
      <c r="CK183" s="152">
        <f t="shared" si="316"/>
        <v>0.57584769816037618</v>
      </c>
      <c r="CL183" s="152">
        <f t="shared" si="317"/>
        <v>0.57584769816037618</v>
      </c>
      <c r="CM183" s="152">
        <f t="shared" si="318"/>
        <v>0.57584769816037618</v>
      </c>
      <c r="CN183" s="152">
        <f t="shared" si="319"/>
        <v>0.57584769816037618</v>
      </c>
      <c r="CO183" s="152">
        <f t="shared" si="320"/>
        <v>0.57584769816037618</v>
      </c>
      <c r="CP183" s="152">
        <f t="shared" si="321"/>
        <v>0.57584769816037618</v>
      </c>
      <c r="CQ183" s="152">
        <f t="shared" si="322"/>
        <v>0.53674262058604416</v>
      </c>
      <c r="CR183" s="152">
        <f t="shared" si="323"/>
        <v>0.46069672759253422</v>
      </c>
      <c r="CS183" s="152">
        <f t="shared" si="324"/>
        <v>0.38465083459902416</v>
      </c>
      <c r="CT183" s="152">
        <f t="shared" si="325"/>
        <v>0.30860494160551416</v>
      </c>
      <c r="CU183" s="152">
        <f t="shared" si="326"/>
        <v>0.23255904861200435</v>
      </c>
      <c r="CV183" s="152">
        <f t="shared" si="327"/>
        <v>0.18812771273296541</v>
      </c>
      <c r="CW183" s="152">
        <f t="shared" si="328"/>
        <v>0.18812771273296541</v>
      </c>
      <c r="CX183" s="152">
        <f t="shared" si="329"/>
        <v>0.18812771273296541</v>
      </c>
      <c r="CY183" s="152">
        <f t="shared" si="330"/>
        <v>0.18812771273296541</v>
      </c>
      <c r="CZ183" s="152">
        <f t="shared" si="331"/>
        <v>0.18812771273296541</v>
      </c>
      <c r="DA183" s="152">
        <f t="shared" si="332"/>
        <v>0.18812771273296541</v>
      </c>
      <c r="DC183" s="154">
        <f t="shared" si="378"/>
        <v>0.22604442586852794</v>
      </c>
      <c r="DD183" s="154">
        <f t="shared" si="379"/>
        <v>0.22604442586852794</v>
      </c>
      <c r="DE183" s="154">
        <f t="shared" si="380"/>
        <v>0.22604442586852794</v>
      </c>
      <c r="DF183" s="154">
        <f t="shared" si="381"/>
        <v>0.22604442586852794</v>
      </c>
      <c r="DG183" s="154">
        <f t="shared" si="382"/>
        <v>0.22604442586852794</v>
      </c>
      <c r="DH183" s="154">
        <f t="shared" si="383"/>
        <v>0.22604442586852794</v>
      </c>
      <c r="DI183" s="154">
        <f t="shared" si="384"/>
        <v>0.22604442586852794</v>
      </c>
      <c r="DJ183" s="154">
        <f t="shared" si="385"/>
        <v>0.22604442586852794</v>
      </c>
      <c r="DK183" s="154">
        <f t="shared" si="386"/>
        <v>0.21006946569402438</v>
      </c>
      <c r="DL183" s="154">
        <f t="shared" si="387"/>
        <v>-2.495223893399646E-10</v>
      </c>
      <c r="DM183" s="154">
        <f t="shared" si="388"/>
        <v>-2.9589936745443678E-10</v>
      </c>
      <c r="DN183" s="154">
        <f t="shared" si="389"/>
        <v>-3.6345156273040134E-10</v>
      </c>
      <c r="DO183" s="154">
        <f t="shared" si="390"/>
        <v>-4.7097183856604457E-10</v>
      </c>
      <c r="DP183" s="154">
        <f t="shared" si="391"/>
        <v>-5.6938781485556074E-10</v>
      </c>
      <c r="DQ183" s="154">
        <f t="shared" si="392"/>
        <v>-5.6938781485556074E-10</v>
      </c>
      <c r="DR183" s="154">
        <f t="shared" si="393"/>
        <v>-5.6938781485556074E-10</v>
      </c>
      <c r="DS183" s="154">
        <f t="shared" si="394"/>
        <v>-5.6938781485556074E-10</v>
      </c>
      <c r="DT183" s="154">
        <f t="shared" si="395"/>
        <v>-5.6938781485556074E-10</v>
      </c>
      <c r="DU183" s="154">
        <f t="shared" si="396"/>
        <v>-5.6938781485556074E-10</v>
      </c>
      <c r="DW183" s="155">
        <f t="shared" si="333"/>
        <v>-1.5078949420433889E-2</v>
      </c>
      <c r="DX183" s="155">
        <f t="shared" si="334"/>
        <v>-8.1358730568640375E-2</v>
      </c>
      <c r="DY183" s="155">
        <f t="shared" si="335"/>
        <v>5.0514181433692525E-3</v>
      </c>
      <c r="DZ183" s="155">
        <f t="shared" si="336"/>
        <v>8.2589956593434904E-2</v>
      </c>
      <c r="EA183" s="156">
        <f t="shared" si="337"/>
        <v>-1.5078949420433889E-2</v>
      </c>
      <c r="EB183" s="156">
        <f t="shared" si="338"/>
        <v>-8.1358730568640375E-2</v>
      </c>
      <c r="EC183" s="156">
        <f t="shared" si="339"/>
        <v>2.4881688292722262E-2</v>
      </c>
      <c r="ED183" s="156">
        <f t="shared" si="340"/>
        <v>7.8914633263219514E-2</v>
      </c>
      <c r="EE183" s="156">
        <f t="shared" si="341"/>
        <v>-3.4313498502127053E-2</v>
      </c>
      <c r="EF183" s="156">
        <f t="shared" si="342"/>
        <v>-7.5294100538549152E-2</v>
      </c>
      <c r="EG183" s="156">
        <f t="shared" si="343"/>
        <v>4.3233773482550586E-2</v>
      </c>
      <c r="EH183" s="156">
        <f t="shared" si="344"/>
        <v>7.0551106198444041E-2</v>
      </c>
      <c r="EI183" s="156">
        <f t="shared" si="345"/>
        <v>-5.1509532479949452E-2</v>
      </c>
      <c r="EJ183" s="156">
        <f t="shared" si="346"/>
        <v>-6.475635736405852E-2</v>
      </c>
      <c r="EK183" s="156">
        <f t="shared" si="347"/>
        <v>5.9017402989084478E-2</v>
      </c>
      <c r="EL183" s="156">
        <f t="shared" si="348"/>
        <v>5.7996240393568821E-2</v>
      </c>
      <c r="EM183" s="156">
        <f t="shared" si="349"/>
        <v>-6.5645459953412158E-2</v>
      </c>
      <c r="EN183" s="156">
        <f t="shared" si="350"/>
        <v>-5.0371533060545051E-2</v>
      </c>
      <c r="EO183" s="156">
        <f t="shared" si="351"/>
        <v>7.1294894309883033E-2</v>
      </c>
      <c r="EP183" s="156">
        <f t="shared" si="352"/>
        <v>4.1995902189466403E-2</v>
      </c>
      <c r="EQ183" s="156">
        <f t="shared" si="353"/>
        <v>-7.5881486004486243E-2</v>
      </c>
      <c r="ER183" s="156">
        <f t="shared" si="354"/>
        <v>-3.2994209145175452E-2</v>
      </c>
      <c r="ES183" s="156">
        <f t="shared" si="355"/>
        <v>-8.1609503193837613E-2</v>
      </c>
      <c r="ET183" s="156">
        <f t="shared" si="356"/>
        <v>-1.3656747190294966E-2</v>
      </c>
      <c r="EU183" s="156">
        <f t="shared" si="357"/>
        <v>8.2665537145535053E-2</v>
      </c>
      <c r="EV183" s="156">
        <f t="shared" si="358"/>
        <v>3.6092552978124696E-3</v>
      </c>
      <c r="EW183" s="156">
        <f t="shared" si="359"/>
        <v>-8.2489218340489529E-2</v>
      </c>
      <c r="EX183" s="156">
        <f t="shared" si="360"/>
        <v>6.4920422780253249E-3</v>
      </c>
      <c r="EY183" s="156">
        <f t="shared" si="361"/>
        <v>8.1083175285972239E-2</v>
      </c>
      <c r="EZ183" s="156">
        <f t="shared" si="362"/>
        <v>-1.6496558456506067E-2</v>
      </c>
    </row>
    <row r="184" spans="15:156" ht="20.100000000000001" customHeight="1" x14ac:dyDescent="0.2">
      <c r="O184" s="158">
        <v>174</v>
      </c>
      <c r="P184" s="158">
        <f t="shared" si="363"/>
        <v>-1.6231562043547263</v>
      </c>
      <c r="Q184" s="147">
        <f t="shared" si="364"/>
        <v>1.5184364492350666</v>
      </c>
      <c r="R184" s="147">
        <f t="shared" si="268"/>
        <v>324.82334932233806</v>
      </c>
      <c r="S184" s="147">
        <f t="shared" si="269"/>
        <v>282.45508636725049</v>
      </c>
      <c r="T184" s="147">
        <f t="shared" si="270"/>
        <v>353.06885795906311</v>
      </c>
      <c r="U184" s="147">
        <f t="shared" si="271"/>
        <v>1</v>
      </c>
      <c r="V184" s="147">
        <f t="shared" si="272"/>
        <v>1</v>
      </c>
      <c r="W184" s="147">
        <f t="shared" si="273"/>
        <v>4.433178843221082E-2</v>
      </c>
      <c r="X184" s="147">
        <f t="shared" si="274"/>
        <v>5.0981556697042442E-2</v>
      </c>
      <c r="Y184" s="147">
        <f t="shared" si="275"/>
        <v>4.0785245357633955E-2</v>
      </c>
      <c r="Z184" s="147">
        <f t="shared" si="276"/>
        <v>16.033961230564074</v>
      </c>
      <c r="AA184" s="147">
        <f t="shared" si="277"/>
        <v>16.033961230564074</v>
      </c>
      <c r="AB184" s="147">
        <f t="shared" si="278"/>
        <v>15.906078274477949</v>
      </c>
      <c r="AC184" s="147">
        <f t="shared" si="279"/>
        <v>15.117774155911993</v>
      </c>
      <c r="AD184" s="147">
        <f t="shared" si="280"/>
        <v>224.97547455177522</v>
      </c>
      <c r="AE184" s="147">
        <f t="shared" si="281"/>
        <v>293.12788008352851</v>
      </c>
      <c r="AF184" s="147">
        <f t="shared" si="282"/>
        <v>3.5520755385366707</v>
      </c>
      <c r="AG184" s="147">
        <f t="shared" si="283"/>
        <v>4.0545831568894624</v>
      </c>
      <c r="AH184" s="147">
        <f t="shared" si="284"/>
        <v>3.0829106410508405</v>
      </c>
      <c r="AI184" s="147">
        <f t="shared" si="285"/>
        <v>19.586036769100744</v>
      </c>
      <c r="AJ184" s="147">
        <f t="shared" si="286"/>
        <v>20.386036769100745</v>
      </c>
      <c r="AK184" s="147">
        <f t="shared" si="287"/>
        <v>20.760661431367414</v>
      </c>
      <c r="AL184" s="147">
        <f t="shared" si="288"/>
        <v>19.000684796962833</v>
      </c>
      <c r="AM184" s="147">
        <f t="shared" si="365"/>
        <v>49.053183378718657</v>
      </c>
      <c r="AN184" s="147">
        <f t="shared" si="397"/>
        <v>48.168022165666343</v>
      </c>
      <c r="AO184" s="147">
        <f t="shared" si="398"/>
        <v>52.629682071240147</v>
      </c>
      <c r="AP184" s="147">
        <f t="shared" si="289"/>
        <v>9.0748082884122603</v>
      </c>
      <c r="AQ184" s="147">
        <f t="shared" si="290"/>
        <v>0.45929776847972098</v>
      </c>
      <c r="AR184" s="147">
        <f t="shared" si="291"/>
        <v>0.45589047032435631</v>
      </c>
      <c r="AS184" s="147">
        <f t="shared" si="292"/>
        <v>0.43329657073640426</v>
      </c>
      <c r="AT184" s="147">
        <f t="shared" si="293"/>
        <v>6.9278706977520949E-2</v>
      </c>
      <c r="AU184" s="147">
        <f t="shared" si="294"/>
        <v>0.18052130838303018</v>
      </c>
      <c r="AV184" s="147">
        <f t="shared" si="295"/>
        <v>0.17464350832293821</v>
      </c>
      <c r="AW184" s="147">
        <f t="shared" si="296"/>
        <v>0.17237483170657275</v>
      </c>
      <c r="AX184" s="147">
        <f t="shared" si="366"/>
        <v>4.0014162311188213E-2</v>
      </c>
      <c r="AY184" s="147">
        <f t="shared" si="367"/>
        <v>4.4517989671820427E-2</v>
      </c>
      <c r="AZ184" s="147">
        <f t="shared" si="368"/>
        <v>3.5151749079791655E-2</v>
      </c>
      <c r="BA184" s="147">
        <f t="shared" si="369"/>
        <v>0.11631946598164056</v>
      </c>
      <c r="BB184" s="147">
        <f t="shared" si="370"/>
        <v>0.23038852874356688</v>
      </c>
      <c r="BC184" s="147">
        <f t="shared" si="297"/>
        <v>1.1765639868425318E-3</v>
      </c>
      <c r="BD184" s="147">
        <f t="shared" si="298"/>
        <v>1.0230991189935058E-3</v>
      </c>
      <c r="BE184" s="147">
        <f t="shared" si="299"/>
        <v>1.2788738987418824E-3</v>
      </c>
      <c r="BF184" s="147">
        <f t="shared" si="300"/>
        <v>0</v>
      </c>
      <c r="BG184" s="147">
        <f t="shared" si="301"/>
        <v>0</v>
      </c>
      <c r="BH184" s="147">
        <f t="shared" si="302"/>
        <v>0</v>
      </c>
      <c r="BI184" s="147">
        <f t="shared" si="371"/>
        <v>4.1190726298030743E-2</v>
      </c>
      <c r="BJ184" s="147">
        <f t="shared" si="372"/>
        <v>4.5541088790813936E-2</v>
      </c>
      <c r="BK184" s="147">
        <f t="shared" si="373"/>
        <v>3.6430622978533535E-2</v>
      </c>
      <c r="BL184" s="147">
        <f t="shared" si="303"/>
        <v>13.379709677146057</v>
      </c>
      <c r="BM184" s="147">
        <f t="shared" si="304"/>
        <v>12.863312167667972</v>
      </c>
      <c r="BN184" s="147">
        <f t="shared" si="305"/>
        <v>12.862518449768038</v>
      </c>
      <c r="BO184" s="150">
        <f t="shared" si="374"/>
        <v>1.6966759329592814E-3</v>
      </c>
      <c r="BP184" s="150">
        <f t="shared" si="374"/>
        <v>2.0739907682527986E-3</v>
      </c>
      <c r="BQ184" s="150">
        <f t="shared" si="374"/>
        <v>1.3271902906040556E-3</v>
      </c>
      <c r="BR184" s="147" t="e">
        <f t="shared" si="306"/>
        <v>#NUM!</v>
      </c>
      <c r="BS184" s="147">
        <f t="shared" si="307"/>
        <v>265.88709672745625</v>
      </c>
      <c r="BT184" s="147">
        <f t="shared" si="308"/>
        <v>0.58186824456165964</v>
      </c>
      <c r="BU184" s="147">
        <f t="shared" si="309"/>
        <v>0.58186824456165964</v>
      </c>
      <c r="BV184" s="147">
        <f t="shared" si="310"/>
        <v>0.19395608152055319</v>
      </c>
      <c r="BW184" s="147">
        <f t="shared" si="311"/>
        <v>20.301459332646129</v>
      </c>
      <c r="CA184" s="150">
        <f t="shared" si="312"/>
        <v>0.22852414224845846</v>
      </c>
      <c r="CB184" s="150">
        <f t="shared" si="375"/>
        <v>0.22852414224845846</v>
      </c>
      <c r="CC184" s="150">
        <f t="shared" si="376"/>
        <v>0</v>
      </c>
      <c r="CD184" s="150">
        <f t="shared" si="377"/>
        <v>5.0654419674390355E-2</v>
      </c>
      <c r="CE184" s="150">
        <f t="shared" si="313"/>
        <v>5.1830983661232885E-2</v>
      </c>
      <c r="CI184" s="152">
        <f t="shared" si="314"/>
        <v>0.57613596458091976</v>
      </c>
      <c r="CJ184" s="152">
        <f t="shared" si="315"/>
        <v>0.57613596458091976</v>
      </c>
      <c r="CK184" s="152">
        <f t="shared" si="316"/>
        <v>0.57613596458091976</v>
      </c>
      <c r="CL184" s="152">
        <f t="shared" si="317"/>
        <v>0.57613596458091976</v>
      </c>
      <c r="CM184" s="152">
        <f t="shared" si="318"/>
        <v>0.57613596458091976</v>
      </c>
      <c r="CN184" s="152">
        <f t="shared" si="319"/>
        <v>0.57613596458091976</v>
      </c>
      <c r="CO184" s="152">
        <f t="shared" si="320"/>
        <v>0.57613596458091976</v>
      </c>
      <c r="CP184" s="152">
        <f t="shared" si="321"/>
        <v>0.57613596458091976</v>
      </c>
      <c r="CQ184" s="152">
        <f t="shared" si="322"/>
        <v>0.53701150415098575</v>
      </c>
      <c r="CR184" s="152">
        <f t="shared" si="323"/>
        <v>0.46092791818626938</v>
      </c>
      <c r="CS184" s="152">
        <f t="shared" si="324"/>
        <v>0.38484433222155295</v>
      </c>
      <c r="CT184" s="152">
        <f t="shared" si="325"/>
        <v>0.30876074625683658</v>
      </c>
      <c r="CU184" s="152">
        <f t="shared" si="326"/>
        <v>0.23267716029212029</v>
      </c>
      <c r="CV184" s="152">
        <f t="shared" si="327"/>
        <v>0.18822380153981336</v>
      </c>
      <c r="CW184" s="152">
        <f t="shared" si="328"/>
        <v>0.18822380153981336</v>
      </c>
      <c r="CX184" s="152">
        <f t="shared" si="329"/>
        <v>0.18822380153981336</v>
      </c>
      <c r="CY184" s="152">
        <f t="shared" si="330"/>
        <v>0.18822380153981336</v>
      </c>
      <c r="CZ184" s="152">
        <f t="shared" si="331"/>
        <v>0.18822380153981336</v>
      </c>
      <c r="DA184" s="152">
        <f t="shared" si="332"/>
        <v>0.18822380153981336</v>
      </c>
      <c r="DC184" s="154">
        <f t="shared" si="378"/>
        <v>0.22618190434575439</v>
      </c>
      <c r="DD184" s="154">
        <f t="shared" si="379"/>
        <v>0.22618190434575439</v>
      </c>
      <c r="DE184" s="154">
        <f t="shared" si="380"/>
        <v>0.22618190434575439</v>
      </c>
      <c r="DF184" s="154">
        <f t="shared" si="381"/>
        <v>0.22618190434575439</v>
      </c>
      <c r="DG184" s="154">
        <f t="shared" si="382"/>
        <v>0.22618190434575439</v>
      </c>
      <c r="DH184" s="154">
        <f t="shared" si="383"/>
        <v>0.22618190434575439</v>
      </c>
      <c r="DI184" s="154">
        <f t="shared" si="384"/>
        <v>0.22618190434575439</v>
      </c>
      <c r="DJ184" s="154">
        <f t="shared" si="385"/>
        <v>0.22618190434575439</v>
      </c>
      <c r="DK184" s="154">
        <f t="shared" si="386"/>
        <v>0.21019756503592946</v>
      </c>
      <c r="DL184" s="154">
        <f t="shared" si="387"/>
        <v>-2.4942507145726952E-10</v>
      </c>
      <c r="DM184" s="154">
        <f t="shared" si="388"/>
        <v>-2.9578482411385069E-10</v>
      </c>
      <c r="DN184" s="154">
        <f t="shared" si="389"/>
        <v>-3.6331241260840554E-10</v>
      </c>
      <c r="DO184" s="154">
        <f t="shared" si="390"/>
        <v>-4.7079470567579049E-10</v>
      </c>
      <c r="DP184" s="154">
        <f t="shared" si="391"/>
        <v>-5.6917718904891485E-10</v>
      </c>
      <c r="DQ184" s="154">
        <f t="shared" si="392"/>
        <v>-5.6917718904891485E-10</v>
      </c>
      <c r="DR184" s="154">
        <f t="shared" si="393"/>
        <v>-5.6917718904891485E-10</v>
      </c>
      <c r="DS184" s="154">
        <f t="shared" si="394"/>
        <v>-5.6917718904891485E-10</v>
      </c>
      <c r="DT184" s="154">
        <f t="shared" si="395"/>
        <v>-5.6917718904891485E-10</v>
      </c>
      <c r="DU184" s="154">
        <f t="shared" si="396"/>
        <v>-5.6917718904891485E-10</v>
      </c>
      <c r="DW184" s="155">
        <f t="shared" si="333"/>
        <v>-1.288729846610198E-2</v>
      </c>
      <c r="DX184" s="155">
        <f t="shared" si="334"/>
        <v>-8.1367200210420973E-2</v>
      </c>
      <c r="DY184" s="155">
        <f t="shared" si="335"/>
        <v>4.3115120982976218E-3</v>
      </c>
      <c r="DZ184" s="155">
        <f t="shared" si="336"/>
        <v>8.2268551678410864E-2</v>
      </c>
      <c r="EA184" s="156">
        <f t="shared" si="337"/>
        <v>-1.288729846610198E-2</v>
      </c>
      <c r="EB184" s="156">
        <f t="shared" si="338"/>
        <v>-8.1367200210420973E-2</v>
      </c>
      <c r="EC184" s="156">
        <f t="shared" si="339"/>
        <v>2.1321888895071226E-2</v>
      </c>
      <c r="ED184" s="156">
        <f t="shared" si="340"/>
        <v>7.9574372669744403E-2</v>
      </c>
      <c r="EE184" s="156">
        <f t="shared" si="341"/>
        <v>-2.9522872247413862E-2</v>
      </c>
      <c r="EF184" s="156">
        <f t="shared" si="342"/>
        <v>-7.6909711650090112E-2</v>
      </c>
      <c r="EG184" s="156">
        <f t="shared" si="343"/>
        <v>3.7400396833355734E-2</v>
      </c>
      <c r="EH184" s="156">
        <f t="shared" si="344"/>
        <v>7.3402411735205536E-2</v>
      </c>
      <c r="EI184" s="156">
        <f t="shared" si="345"/>
        <v>-4.4868154845055103E-2</v>
      </c>
      <c r="EJ184" s="156">
        <f t="shared" si="346"/>
        <v>-6.9090899636907926E-2</v>
      </c>
      <c r="EK184" s="156">
        <f t="shared" si="347"/>
        <v>5.1844327963007072E-2</v>
      </c>
      <c r="EL184" s="156">
        <f t="shared" si="348"/>
        <v>6.4022413183988061E-2</v>
      </c>
      <c r="EM184" s="156">
        <f t="shared" si="349"/>
        <v>-5.8252483774673236E-2</v>
      </c>
      <c r="EN184" s="156">
        <f t="shared" si="350"/>
        <v>-5.8252483774673139E-2</v>
      </c>
      <c r="EO184" s="156">
        <f t="shared" si="351"/>
        <v>6.4022413183987964E-2</v>
      </c>
      <c r="EP184" s="156">
        <f t="shared" si="352"/>
        <v>5.1844327963007197E-2</v>
      </c>
      <c r="EQ184" s="156">
        <f t="shared" si="353"/>
        <v>-6.9090899636907843E-2</v>
      </c>
      <c r="ER184" s="156">
        <f t="shared" si="354"/>
        <v>-4.4868154845055228E-2</v>
      </c>
      <c r="ES184" s="156">
        <f t="shared" si="355"/>
        <v>-7.6909711650090085E-2</v>
      </c>
      <c r="ET184" s="156">
        <f t="shared" si="356"/>
        <v>-2.9522872247413935E-2</v>
      </c>
      <c r="EU184" s="156">
        <f t="shared" si="357"/>
        <v>7.957437266974432E-2</v>
      </c>
      <c r="EV184" s="156">
        <f t="shared" si="358"/>
        <v>2.1321888895071479E-2</v>
      </c>
      <c r="EW184" s="156">
        <f t="shared" si="359"/>
        <v>-8.1367200210420987E-2</v>
      </c>
      <c r="EX184" s="156">
        <f t="shared" si="360"/>
        <v>-1.2887298466101949E-2</v>
      </c>
      <c r="EY184" s="156">
        <f t="shared" si="361"/>
        <v>8.2268551678410851E-2</v>
      </c>
      <c r="EZ184" s="156">
        <f t="shared" si="362"/>
        <v>4.3115120982978004E-3</v>
      </c>
    </row>
    <row r="185" spans="15:156" ht="20.100000000000001" customHeight="1" x14ac:dyDescent="0.2">
      <c r="O185" s="158">
        <v>175</v>
      </c>
      <c r="P185" s="158">
        <f t="shared" si="363"/>
        <v>-1.6144295580947547</v>
      </c>
      <c r="Q185" s="147">
        <f t="shared" si="364"/>
        <v>1.5271630954950381</v>
      </c>
      <c r="R185" s="147">
        <f t="shared" si="268"/>
        <v>324.95953521793041</v>
      </c>
      <c r="S185" s="147">
        <f t="shared" si="269"/>
        <v>282.57350888515685</v>
      </c>
      <c r="T185" s="147">
        <f t="shared" si="270"/>
        <v>353.21688610644611</v>
      </c>
      <c r="U185" s="147">
        <f t="shared" si="271"/>
        <v>1</v>
      </c>
      <c r="V185" s="147">
        <f t="shared" si="272"/>
        <v>1</v>
      </c>
      <c r="W185" s="147">
        <f t="shared" si="273"/>
        <v>4.4313209613445578E-2</v>
      </c>
      <c r="X185" s="147">
        <f t="shared" si="274"/>
        <v>5.0960191055462414E-2</v>
      </c>
      <c r="Y185" s="147">
        <f t="shared" si="275"/>
        <v>4.076815284436993E-2</v>
      </c>
      <c r="Z185" s="147">
        <f t="shared" si="276"/>
        <v>16.041328761163033</v>
      </c>
      <c r="AA185" s="147">
        <f t="shared" si="277"/>
        <v>16.041328761163033</v>
      </c>
      <c r="AB185" s="147">
        <f t="shared" si="278"/>
        <v>15.915013370867468</v>
      </c>
      <c r="AC185" s="147">
        <f t="shared" si="279"/>
        <v>15.126266429554002</v>
      </c>
      <c r="AD185" s="147">
        <f t="shared" si="280"/>
        <v>225.12101667777864</v>
      </c>
      <c r="AE185" s="147">
        <f t="shared" si="281"/>
        <v>293.31336333637728</v>
      </c>
      <c r="AF185" s="147">
        <f t="shared" si="282"/>
        <v>3.5525814247192282</v>
      </c>
      <c r="AG185" s="147">
        <f t="shared" si="283"/>
        <v>4.055160610148226</v>
      </c>
      <c r="AH185" s="147">
        <f t="shared" si="284"/>
        <v>3.0833497088235968</v>
      </c>
      <c r="AI185" s="147">
        <f t="shared" si="285"/>
        <v>19.593910185882262</v>
      </c>
      <c r="AJ185" s="147">
        <f t="shared" si="286"/>
        <v>20.393910185882262</v>
      </c>
      <c r="AK185" s="147">
        <f t="shared" si="287"/>
        <v>20.770173981015695</v>
      </c>
      <c r="AL185" s="147">
        <f t="shared" si="288"/>
        <v>19.009616138377599</v>
      </c>
      <c r="AM185" s="147">
        <f t="shared" si="365"/>
        <v>49.034245560826911</v>
      </c>
      <c r="AN185" s="147">
        <f t="shared" si="397"/>
        <v>48.145961652223889</v>
      </c>
      <c r="AO185" s="147">
        <f t="shared" si="398"/>
        <v>52.604954919691835</v>
      </c>
      <c r="AP185" s="147">
        <f t="shared" si="289"/>
        <v>9.080571091624984</v>
      </c>
      <c r="AQ185" s="147">
        <f t="shared" si="290"/>
        <v>0.45955577486960802</v>
      </c>
      <c r="AR185" s="147">
        <f t="shared" si="291"/>
        <v>0.45614656269515447</v>
      </c>
      <c r="AS185" s="147">
        <f t="shared" si="292"/>
        <v>0.43353997118734955</v>
      </c>
      <c r="AT185" s="147">
        <f t="shared" si="293"/>
        <v>6.9356562219534831E-2</v>
      </c>
      <c r="AU185" s="147">
        <f t="shared" si="294"/>
        <v>0.18065440613909028</v>
      </c>
      <c r="AV185" s="147">
        <f t="shared" si="295"/>
        <v>0.17475969725611787</v>
      </c>
      <c r="AW185" s="147">
        <f t="shared" si="296"/>
        <v>0.17248746775717125</v>
      </c>
      <c r="AX185" s="147">
        <f t="shared" si="366"/>
        <v>4.0026882891599648E-2</v>
      </c>
      <c r="AY185" s="147">
        <f t="shared" si="367"/>
        <v>4.4528937869913854E-2</v>
      </c>
      <c r="AZ185" s="147">
        <f t="shared" si="368"/>
        <v>3.5159977302887085E-2</v>
      </c>
      <c r="BA185" s="147">
        <f t="shared" si="369"/>
        <v>0.11636643831685979</v>
      </c>
      <c r="BB185" s="147">
        <f t="shared" si="370"/>
        <v>0.23052987560188776</v>
      </c>
      <c r="BC185" s="147">
        <f t="shared" si="297"/>
        <v>9.8060690940576724E-4</v>
      </c>
      <c r="BD185" s="147">
        <f t="shared" si="298"/>
        <v>8.5270166035284096E-4</v>
      </c>
      <c r="BE185" s="147">
        <f t="shared" si="299"/>
        <v>1.0658770754410514E-3</v>
      </c>
      <c r="BF185" s="147">
        <f t="shared" si="300"/>
        <v>0</v>
      </c>
      <c r="BG185" s="147">
        <f t="shared" si="301"/>
        <v>0</v>
      </c>
      <c r="BH185" s="147">
        <f t="shared" si="302"/>
        <v>0</v>
      </c>
      <c r="BI185" s="147">
        <f t="shared" si="371"/>
        <v>4.1007489801005416E-2</v>
      </c>
      <c r="BJ185" s="147">
        <f t="shared" si="372"/>
        <v>4.5381639530266693E-2</v>
      </c>
      <c r="BK185" s="147">
        <f t="shared" si="373"/>
        <v>3.6225854378328134E-2</v>
      </c>
      <c r="BL185" s="147">
        <f t="shared" si="303"/>
        <v>13.325774826188741</v>
      </c>
      <c r="BM185" s="147">
        <f t="shared" si="304"/>
        <v>12.823649121028801</v>
      </c>
      <c r="BN185" s="147">
        <f t="shared" si="305"/>
        <v>12.795583480058632</v>
      </c>
      <c r="BO185" s="150">
        <f t="shared" si="374"/>
        <v>1.6816142197795632E-3</v>
      </c>
      <c r="BP185" s="150">
        <f t="shared" si="374"/>
        <v>2.0594932064550648E-3</v>
      </c>
      <c r="BQ185" s="150">
        <f t="shared" si="374"/>
        <v>1.3123125254398357E-3</v>
      </c>
      <c r="BR185" s="147" t="e">
        <f t="shared" si="306"/>
        <v>#NUM!</v>
      </c>
      <c r="BS185" s="147">
        <f t="shared" si="307"/>
        <v>266.01880081071681</v>
      </c>
      <c r="BT185" s="147">
        <f t="shared" si="308"/>
        <v>0.58211219946258563</v>
      </c>
      <c r="BU185" s="147">
        <f t="shared" si="309"/>
        <v>0.58211219946258563</v>
      </c>
      <c r="BV185" s="147">
        <f t="shared" si="310"/>
        <v>0.19403739982086191</v>
      </c>
      <c r="BW185" s="147">
        <f t="shared" si="311"/>
        <v>20.309970951120651</v>
      </c>
      <c r="CA185" s="150">
        <f t="shared" si="312"/>
        <v>0.22864067280504149</v>
      </c>
      <c r="CB185" s="150">
        <f t="shared" si="375"/>
        <v>0.22864067280504149</v>
      </c>
      <c r="CC185" s="150">
        <f t="shared" si="376"/>
        <v>0</v>
      </c>
      <c r="CD185" s="150">
        <f t="shared" si="377"/>
        <v>5.065901034614563E-2</v>
      </c>
      <c r="CE185" s="150">
        <f t="shared" si="313"/>
        <v>5.1639617255551398E-2</v>
      </c>
      <c r="CI185" s="152">
        <f t="shared" si="314"/>
        <v>0.57637991948184586</v>
      </c>
      <c r="CJ185" s="152">
        <f t="shared" si="315"/>
        <v>0.57637991948184586</v>
      </c>
      <c r="CK185" s="152">
        <f t="shared" si="316"/>
        <v>0.57637991948184586</v>
      </c>
      <c r="CL185" s="152">
        <f t="shared" si="317"/>
        <v>0.57637991948184586</v>
      </c>
      <c r="CM185" s="152">
        <f t="shared" si="318"/>
        <v>0.57637991948184586</v>
      </c>
      <c r="CN185" s="152">
        <f t="shared" si="319"/>
        <v>0.57637991948184586</v>
      </c>
      <c r="CO185" s="152">
        <f t="shared" si="320"/>
        <v>0.57637991948184586</v>
      </c>
      <c r="CP185" s="152">
        <f t="shared" si="321"/>
        <v>0.57637991948184586</v>
      </c>
      <c r="CQ185" s="152">
        <f t="shared" si="322"/>
        <v>0.53723905567544783</v>
      </c>
      <c r="CR185" s="152">
        <f t="shared" si="323"/>
        <v>0.46112357079916577</v>
      </c>
      <c r="CS185" s="152">
        <f t="shared" si="324"/>
        <v>0.38500808592288377</v>
      </c>
      <c r="CT185" s="152">
        <f t="shared" si="325"/>
        <v>0.30889260104660171</v>
      </c>
      <c r="CU185" s="152">
        <f t="shared" si="326"/>
        <v>0.23277711617031985</v>
      </c>
      <c r="CV185" s="152">
        <f t="shared" si="327"/>
        <v>0.18830511984012202</v>
      </c>
      <c r="CW185" s="152">
        <f t="shared" si="328"/>
        <v>0.18830511984012202</v>
      </c>
      <c r="CX185" s="152">
        <f t="shared" si="329"/>
        <v>0.18830511984012202</v>
      </c>
      <c r="CY185" s="152">
        <f t="shared" si="330"/>
        <v>0.18830511984012202</v>
      </c>
      <c r="CZ185" s="152">
        <f t="shared" si="331"/>
        <v>0.18830511984012202</v>
      </c>
      <c r="DA185" s="152">
        <f t="shared" si="332"/>
        <v>0.18830511984012202</v>
      </c>
      <c r="DC185" s="154">
        <f t="shared" si="378"/>
        <v>0.22629825409388732</v>
      </c>
      <c r="DD185" s="154">
        <f t="shared" si="379"/>
        <v>0.22629825409388732</v>
      </c>
      <c r="DE185" s="154">
        <f t="shared" si="380"/>
        <v>0.22629825409388732</v>
      </c>
      <c r="DF185" s="154">
        <f t="shared" si="381"/>
        <v>0.22629825409388732</v>
      </c>
      <c r="DG185" s="154">
        <f t="shared" si="382"/>
        <v>0.22629825409388732</v>
      </c>
      <c r="DH185" s="154">
        <f t="shared" si="383"/>
        <v>0.22629825409388732</v>
      </c>
      <c r="DI185" s="154">
        <f t="shared" si="384"/>
        <v>0.22629825409388732</v>
      </c>
      <c r="DJ185" s="154">
        <f t="shared" si="385"/>
        <v>0.22629825409388732</v>
      </c>
      <c r="DK185" s="154">
        <f t="shared" si="386"/>
        <v>0.21030597718319705</v>
      </c>
      <c r="DL185" s="154">
        <f t="shared" si="387"/>
        <v>-2.4934277230340293E-10</v>
      </c>
      <c r="DM185" s="154">
        <f t="shared" si="388"/>
        <v>-2.9568795732588648E-10</v>
      </c>
      <c r="DN185" s="154">
        <f t="shared" si="389"/>
        <v>-3.6319473548391665E-10</v>
      </c>
      <c r="DO185" s="154">
        <f t="shared" si="390"/>
        <v>-4.7064490523889439E-10</v>
      </c>
      <c r="DP185" s="154">
        <f t="shared" si="391"/>
        <v>-5.6899906178022839E-10</v>
      </c>
      <c r="DQ185" s="154">
        <f t="shared" si="392"/>
        <v>-5.6899906178022839E-10</v>
      </c>
      <c r="DR185" s="154">
        <f t="shared" si="393"/>
        <v>-5.6899906178022839E-10</v>
      </c>
      <c r="DS185" s="154">
        <f t="shared" si="394"/>
        <v>-5.6899906178022839E-10</v>
      </c>
      <c r="DT185" s="154">
        <f t="shared" si="395"/>
        <v>-5.6899906178022839E-10</v>
      </c>
      <c r="DU185" s="154">
        <f t="shared" si="396"/>
        <v>-5.6899906178022839E-10</v>
      </c>
      <c r="DW185" s="155">
        <f t="shared" si="333"/>
        <v>-1.07051029924557E-2</v>
      </c>
      <c r="DX185" s="155">
        <f t="shared" si="334"/>
        <v>-8.1313330082091517E-2</v>
      </c>
      <c r="DY185" s="155">
        <f t="shared" si="335"/>
        <v>3.5774431650202458E-3</v>
      </c>
      <c r="DZ185" s="155">
        <f t="shared" si="336"/>
        <v>8.1936919514461262E-2</v>
      </c>
      <c r="EA185" s="156">
        <f t="shared" si="337"/>
        <v>-1.07051029924557E-2</v>
      </c>
      <c r="EB185" s="156">
        <f t="shared" si="338"/>
        <v>-8.1313330082091517E-2</v>
      </c>
      <c r="EC185" s="156">
        <f t="shared" si="339"/>
        <v>1.7751290522200657E-2</v>
      </c>
      <c r="ED185" s="156">
        <f t="shared" si="340"/>
        <v>8.0070897109465938E-2</v>
      </c>
      <c r="EE185" s="156">
        <f t="shared" si="341"/>
        <v>-2.4662380012549293E-2</v>
      </c>
      <c r="EF185" s="156">
        <f t="shared" si="342"/>
        <v>-7.8219076261707807E-2</v>
      </c>
      <c r="EG185" s="156">
        <f t="shared" si="343"/>
        <v>3.138577389945043E-2</v>
      </c>
      <c r="EH185" s="156">
        <f t="shared" si="344"/>
        <v>7.5771961013628458E-2</v>
      </c>
      <c r="EI185" s="156">
        <f t="shared" si="345"/>
        <v>-3.7870303095728121E-2</v>
      </c>
      <c r="EJ185" s="156">
        <f t="shared" si="346"/>
        <v>-7.2748175389874478E-2</v>
      </c>
      <c r="EK185" s="156">
        <f t="shared" si="347"/>
        <v>4.4066616418733301E-2</v>
      </c>
      <c r="EL185" s="156">
        <f t="shared" si="348"/>
        <v>6.9170732224854162E-2</v>
      </c>
      <c r="EM185" s="156">
        <f t="shared" si="349"/>
        <v>-4.9927556182641192E-2</v>
      </c>
      <c r="EN185" s="156">
        <f t="shared" si="350"/>
        <v>-6.5066858021172819E-2</v>
      </c>
      <c r="EO185" s="156">
        <f t="shared" si="351"/>
        <v>5.540851709691675E-2</v>
      </c>
      <c r="EP185" s="156">
        <f t="shared" si="352"/>
        <v>6.0467785739507098E-2</v>
      </c>
      <c r="EQ185" s="156">
        <f t="shared" si="353"/>
        <v>-6.0467785739507188E-2</v>
      </c>
      <c r="ER185" s="156">
        <f t="shared" si="354"/>
        <v>-5.5408517096916646E-2</v>
      </c>
      <c r="ES185" s="156">
        <f t="shared" si="355"/>
        <v>-6.9170732224854231E-2</v>
      </c>
      <c r="ET185" s="156">
        <f t="shared" si="356"/>
        <v>-4.4066616418733183E-2</v>
      </c>
      <c r="EU185" s="156">
        <f t="shared" si="357"/>
        <v>7.2748175389874534E-2</v>
      </c>
      <c r="EV185" s="156">
        <f t="shared" si="358"/>
        <v>3.7870303095727996E-2</v>
      </c>
      <c r="EW185" s="156">
        <f t="shared" si="359"/>
        <v>-7.5771961013628583E-2</v>
      </c>
      <c r="EX185" s="156">
        <f t="shared" si="360"/>
        <v>-3.1385773899450103E-2</v>
      </c>
      <c r="EY185" s="156">
        <f t="shared" si="361"/>
        <v>7.8219076261707821E-2</v>
      </c>
      <c r="EZ185" s="156">
        <f t="shared" si="362"/>
        <v>2.4662380012549227E-2</v>
      </c>
    </row>
    <row r="186" spans="15:156" ht="20.100000000000001" customHeight="1" x14ac:dyDescent="0.2">
      <c r="O186" s="158">
        <v>176</v>
      </c>
      <c r="P186" s="158">
        <f t="shared" si="363"/>
        <v>-1.605702911834783</v>
      </c>
      <c r="Q186" s="147">
        <f t="shared" si="364"/>
        <v>1.5358897417550099</v>
      </c>
      <c r="R186" s="147">
        <f t="shared" si="268"/>
        <v>325.07097418678387</v>
      </c>
      <c r="S186" s="147">
        <f t="shared" si="269"/>
        <v>282.67041233633381</v>
      </c>
      <c r="T186" s="147">
        <f t="shared" si="270"/>
        <v>353.33801542041726</v>
      </c>
      <c r="U186" s="147">
        <f t="shared" si="271"/>
        <v>1</v>
      </c>
      <c r="V186" s="147">
        <f t="shared" si="272"/>
        <v>1</v>
      </c>
      <c r="W186" s="147">
        <f t="shared" si="273"/>
        <v>4.4298018412821577E-2</v>
      </c>
      <c r="X186" s="147">
        <f t="shared" si="274"/>
        <v>5.0942721174744812E-2</v>
      </c>
      <c r="Y186" s="147">
        <f t="shared" si="275"/>
        <v>4.0754176939795848E-2</v>
      </c>
      <c r="Z186" s="147">
        <f t="shared" si="276"/>
        <v>16.047060530718532</v>
      </c>
      <c r="AA186" s="147">
        <f t="shared" si="277"/>
        <v>16.047060530718532</v>
      </c>
      <c r="AB186" s="147">
        <f t="shared" si="278"/>
        <v>15.922326245478217</v>
      </c>
      <c r="AC186" s="147">
        <f t="shared" si="279"/>
        <v>15.133216878614295</v>
      </c>
      <c r="AD186" s="147">
        <f t="shared" si="280"/>
        <v>225.2401381900369</v>
      </c>
      <c r="AE186" s="147">
        <f t="shared" si="281"/>
        <v>293.46517427877103</v>
      </c>
      <c r="AF186" s="147">
        <f t="shared" si="282"/>
        <v>3.5529953841406225</v>
      </c>
      <c r="AG186" s="147">
        <f t="shared" si="283"/>
        <v>4.0556331318835914</v>
      </c>
      <c r="AH186" s="147">
        <f t="shared" si="284"/>
        <v>3.0837089916967599</v>
      </c>
      <c r="AI186" s="147">
        <f t="shared" si="285"/>
        <v>19.600055914859155</v>
      </c>
      <c r="AJ186" s="147">
        <f t="shared" si="286"/>
        <v>20.400055914859156</v>
      </c>
      <c r="AK186" s="147">
        <f t="shared" si="287"/>
        <v>20.77795937736181</v>
      </c>
      <c r="AL186" s="147">
        <f t="shared" si="288"/>
        <v>19.016925870311056</v>
      </c>
      <c r="AM186" s="147">
        <f t="shared" si="365"/>
        <v>49.019473484462949</v>
      </c>
      <c r="AN186" s="147">
        <f t="shared" si="397"/>
        <v>48.127921603770631</v>
      </c>
      <c r="AO186" s="147">
        <f t="shared" si="398"/>
        <v>52.584734610612607</v>
      </c>
      <c r="AP186" s="147">
        <f t="shared" si="289"/>
        <v>9.0852518141359191</v>
      </c>
      <c r="AQ186" s="147">
        <f t="shared" si="290"/>
        <v>0.45976693861040752</v>
      </c>
      <c r="AR186" s="147">
        <f t="shared" si="291"/>
        <v>0.45635615991881873</v>
      </c>
      <c r="AS186" s="147">
        <f t="shared" si="292"/>
        <v>0.43373918078737689</v>
      </c>
      <c r="AT186" s="147">
        <f t="shared" si="293"/>
        <v>6.9420314898616831E-2</v>
      </c>
      <c r="AU186" s="147">
        <f t="shared" si="294"/>
        <v>0.18076598995542253</v>
      </c>
      <c r="AV186" s="147">
        <f t="shared" si="295"/>
        <v>0.17485479492436906</v>
      </c>
      <c r="AW186" s="147">
        <f t="shared" si="296"/>
        <v>0.17257965682307169</v>
      </c>
      <c r="AX186" s="147">
        <f t="shared" si="366"/>
        <v>4.0037875814678152E-2</v>
      </c>
      <c r="AY186" s="147">
        <f t="shared" si="367"/>
        <v>4.4537895384530457E-2</v>
      </c>
      <c r="AZ186" s="147">
        <f t="shared" si="368"/>
        <v>3.5166709408415632E-2</v>
      </c>
      <c r="BA186" s="147">
        <f t="shared" si="369"/>
        <v>0.11640487649736557</v>
      </c>
      <c r="BB186" s="147">
        <f t="shared" si="370"/>
        <v>0.23064556195108135</v>
      </c>
      <c r="BC186" s="147">
        <f t="shared" si="297"/>
        <v>7.8457515495627245E-4</v>
      </c>
      <c r="BD186" s="147">
        <f t="shared" si="298"/>
        <v>6.8223926517936735E-4</v>
      </c>
      <c r="BE186" s="147">
        <f t="shared" si="299"/>
        <v>8.5279908147420922E-4</v>
      </c>
      <c r="BF186" s="147">
        <f t="shared" si="300"/>
        <v>0</v>
      </c>
      <c r="BG186" s="147">
        <f t="shared" si="301"/>
        <v>0</v>
      </c>
      <c r="BH186" s="147">
        <f t="shared" si="302"/>
        <v>0</v>
      </c>
      <c r="BI186" s="147">
        <f t="shared" si="371"/>
        <v>4.0822450969634425E-2</v>
      </c>
      <c r="BJ186" s="147">
        <f t="shared" si="372"/>
        <v>4.5220134649709823E-2</v>
      </c>
      <c r="BK186" s="147">
        <f t="shared" si="373"/>
        <v>3.6019508489889843E-2</v>
      </c>
      <c r="BL186" s="147">
        <f t="shared" si="303"/>
        <v>13.270193905391283</v>
      </c>
      <c r="BM186" s="147">
        <f t="shared" si="304"/>
        <v>12.782394107338012</v>
      </c>
      <c r="BN186" s="147">
        <f t="shared" si="305"/>
        <v>12.727061646236548</v>
      </c>
      <c r="BO186" s="150">
        <f t="shared" si="374"/>
        <v>1.6664725031682065E-3</v>
      </c>
      <c r="BP186" s="150">
        <f t="shared" si="374"/>
        <v>2.044860577737887E-3</v>
      </c>
      <c r="BQ186" s="150">
        <f t="shared" si="374"/>
        <v>1.2974049918532465E-3</v>
      </c>
      <c r="BR186" s="147" t="e">
        <f t="shared" si="306"/>
        <v>#NUM!</v>
      </c>
      <c r="BS186" s="147">
        <f t="shared" si="307"/>
        <v>266.12657466379437</v>
      </c>
      <c r="BT186" s="147">
        <f t="shared" si="308"/>
        <v>0.58231182426578343</v>
      </c>
      <c r="BU186" s="147">
        <f t="shared" si="309"/>
        <v>0.58231182426578343</v>
      </c>
      <c r="BV186" s="147">
        <f t="shared" si="310"/>
        <v>0.19410394142192783</v>
      </c>
      <c r="BW186" s="147">
        <f t="shared" si="311"/>
        <v>20.316935886673992</v>
      </c>
      <c r="CA186" s="150">
        <f t="shared" si="312"/>
        <v>0.22873603078082419</v>
      </c>
      <c r="CB186" s="150">
        <f t="shared" si="375"/>
        <v>0.22873603078082419</v>
      </c>
      <c r="CC186" s="150">
        <f t="shared" si="376"/>
        <v>0</v>
      </c>
      <c r="CD186" s="150">
        <f t="shared" si="377"/>
        <v>5.0662764561295766E-2</v>
      </c>
      <c r="CE186" s="150">
        <f t="shared" si="313"/>
        <v>5.1447339716252038E-2</v>
      </c>
      <c r="CI186" s="152">
        <f t="shared" si="314"/>
        <v>0.57657954428504354</v>
      </c>
      <c r="CJ186" s="152">
        <f t="shared" si="315"/>
        <v>0.57657954428504354</v>
      </c>
      <c r="CK186" s="152">
        <f t="shared" si="316"/>
        <v>0.57657954428504354</v>
      </c>
      <c r="CL186" s="152">
        <f t="shared" si="317"/>
        <v>0.57657954428504354</v>
      </c>
      <c r="CM186" s="152">
        <f t="shared" si="318"/>
        <v>0.57657954428504354</v>
      </c>
      <c r="CN186" s="152">
        <f t="shared" si="319"/>
        <v>0.57657954428504354</v>
      </c>
      <c r="CO186" s="152">
        <f t="shared" si="320"/>
        <v>0.57657954428504354</v>
      </c>
      <c r="CP186" s="152">
        <f t="shared" si="321"/>
        <v>0.57657954428504354</v>
      </c>
      <c r="CQ186" s="152">
        <f t="shared" si="322"/>
        <v>0.53742525783050044</v>
      </c>
      <c r="CR186" s="152">
        <f t="shared" si="323"/>
        <v>0.46128367053151931</v>
      </c>
      <c r="CS186" s="152">
        <f t="shared" si="324"/>
        <v>0.38514208323253807</v>
      </c>
      <c r="CT186" s="152">
        <f t="shared" si="325"/>
        <v>0.30900049593355694</v>
      </c>
      <c r="CU186" s="152">
        <f t="shared" si="326"/>
        <v>0.23285890863457578</v>
      </c>
      <c r="CV186" s="152">
        <f t="shared" si="327"/>
        <v>0.18837166144118794</v>
      </c>
      <c r="CW186" s="152">
        <f t="shared" si="328"/>
        <v>0.18837166144118794</v>
      </c>
      <c r="CX186" s="152">
        <f t="shared" si="329"/>
        <v>0.18837166144118794</v>
      </c>
      <c r="CY186" s="152">
        <f t="shared" si="330"/>
        <v>0.18837166144118794</v>
      </c>
      <c r="CZ186" s="152">
        <f t="shared" si="331"/>
        <v>0.18837166144118794</v>
      </c>
      <c r="DA186" s="152">
        <f t="shared" si="332"/>
        <v>0.18837166144118794</v>
      </c>
      <c r="DC186" s="154">
        <f t="shared" si="378"/>
        <v>0.2263934642093971</v>
      </c>
      <c r="DD186" s="154">
        <f t="shared" si="379"/>
        <v>0.2263934642093971</v>
      </c>
      <c r="DE186" s="154">
        <f t="shared" si="380"/>
        <v>0.2263934642093971</v>
      </c>
      <c r="DF186" s="154">
        <f t="shared" si="381"/>
        <v>0.2263934642093971</v>
      </c>
      <c r="DG186" s="154">
        <f t="shared" si="382"/>
        <v>0.2263934642093971</v>
      </c>
      <c r="DH186" s="154">
        <f t="shared" si="383"/>
        <v>0.2263934642093971</v>
      </c>
      <c r="DI186" s="154">
        <f t="shared" si="384"/>
        <v>0.2263934642093971</v>
      </c>
      <c r="DJ186" s="154">
        <f t="shared" si="385"/>
        <v>0.2263934642093971</v>
      </c>
      <c r="DK186" s="154">
        <f t="shared" si="386"/>
        <v>0.21039469193703322</v>
      </c>
      <c r="DL186" s="154">
        <f t="shared" si="387"/>
        <v>-2.4927546848112111E-10</v>
      </c>
      <c r="DM186" s="154">
        <f t="shared" si="388"/>
        <v>-2.9560873981296371E-10</v>
      </c>
      <c r="DN186" s="154">
        <f t="shared" si="389"/>
        <v>-3.630984986813142E-10</v>
      </c>
      <c r="DO186" s="154">
        <f t="shared" si="390"/>
        <v>-4.7052239659628804E-10</v>
      </c>
      <c r="DP186" s="154">
        <f t="shared" si="391"/>
        <v>-5.6885338572092207E-10</v>
      </c>
      <c r="DQ186" s="154">
        <f t="shared" si="392"/>
        <v>-5.6885338572092207E-10</v>
      </c>
      <c r="DR186" s="154">
        <f t="shared" si="393"/>
        <v>-5.6885338572092207E-10</v>
      </c>
      <c r="DS186" s="154">
        <f t="shared" si="394"/>
        <v>-5.6885338572092207E-10</v>
      </c>
      <c r="DT186" s="154">
        <f t="shared" si="395"/>
        <v>-5.6885338572092207E-10</v>
      </c>
      <c r="DU186" s="154">
        <f t="shared" si="396"/>
        <v>-5.6885338572092207E-10</v>
      </c>
      <c r="DW186" s="155">
        <f t="shared" si="333"/>
        <v>-8.5342161333500435E-3</v>
      </c>
      <c r="DX186" s="155">
        <f t="shared" si="334"/>
        <v>-8.1197642623798472E-2</v>
      </c>
      <c r="DY186" s="155">
        <f t="shared" si="335"/>
        <v>2.8493659860055233E-3</v>
      </c>
      <c r="DZ186" s="155">
        <f t="shared" si="336"/>
        <v>8.1595166070978872E-2</v>
      </c>
      <c r="EA186" s="156">
        <f t="shared" si="337"/>
        <v>-8.5342161333500435E-3</v>
      </c>
      <c r="EB186" s="156">
        <f t="shared" si="338"/>
        <v>-8.1197642623798472E-2</v>
      </c>
      <c r="EC186" s="156">
        <f t="shared" si="339"/>
        <v>1.4177488437549247E-2</v>
      </c>
      <c r="ED186" s="156">
        <f t="shared" si="340"/>
        <v>8.0404532423713426E-2</v>
      </c>
      <c r="EE186" s="156">
        <f t="shared" si="341"/>
        <v>-1.9751689443196899E-2</v>
      </c>
      <c r="EF186" s="156">
        <f t="shared" si="342"/>
        <v>-7.9219699423895382E-2</v>
      </c>
      <c r="EG186" s="156">
        <f t="shared" si="343"/>
        <v>2.5229662203310105E-2</v>
      </c>
      <c r="EH186" s="156">
        <f t="shared" si="344"/>
        <v>7.7648916011620495E-2</v>
      </c>
      <c r="EI186" s="156">
        <f t="shared" si="345"/>
        <v>-3.0584718585245634E-2</v>
      </c>
      <c r="EJ186" s="156">
        <f t="shared" si="346"/>
        <v>-7.5699834885778694E-2</v>
      </c>
      <c r="EK186" s="156">
        <f t="shared" si="347"/>
        <v>3.579076929259907E-2</v>
      </c>
      <c r="EL186" s="156">
        <f t="shared" si="348"/>
        <v>7.3381951773694137E-2</v>
      </c>
      <c r="EM186" s="156">
        <f t="shared" si="349"/>
        <v>-4.0822450969634383E-2</v>
      </c>
      <c r="EN186" s="156">
        <f t="shared" si="350"/>
        <v>-7.0706559168896232E-2</v>
      </c>
      <c r="EO186" s="156">
        <f t="shared" si="351"/>
        <v>4.5655249769004064E-2</v>
      </c>
      <c r="EP186" s="156">
        <f t="shared" si="352"/>
        <v>6.7686691315225922E-2</v>
      </c>
      <c r="EQ186" s="156">
        <f t="shared" si="353"/>
        <v>-5.026562078074881E-2</v>
      </c>
      <c r="ER186" s="156">
        <f t="shared" si="354"/>
        <v>-6.433706070531027E-2</v>
      </c>
      <c r="ES186" s="156">
        <f t="shared" si="355"/>
        <v>-5.8730427459662393E-2</v>
      </c>
      <c r="ET186" s="156">
        <f t="shared" si="356"/>
        <v>-5.6715314537417141E-2</v>
      </c>
      <c r="EU186" s="156">
        <f t="shared" si="357"/>
        <v>6.254362343957072E-2</v>
      </c>
      <c r="EV186" s="156">
        <f t="shared" si="358"/>
        <v>5.248033136063459E-2</v>
      </c>
      <c r="EW186" s="156">
        <f t="shared" si="359"/>
        <v>-6.6052113172944515E-2</v>
      </c>
      <c r="EX186" s="156">
        <f t="shared" si="360"/>
        <v>-4.7989669284767486E-2</v>
      </c>
      <c r="EY186" s="156">
        <f t="shared" si="361"/>
        <v>6.9238803650474925E-2</v>
      </c>
      <c r="EZ186" s="156">
        <f t="shared" si="362"/>
        <v>4.3265206364049701E-2</v>
      </c>
    </row>
    <row r="187" spans="15:156" ht="20.100000000000001" customHeight="1" x14ac:dyDescent="0.2">
      <c r="O187" s="158">
        <v>177</v>
      </c>
      <c r="P187" s="158">
        <f t="shared" si="363"/>
        <v>-1.5969762655748114</v>
      </c>
      <c r="Q187" s="147">
        <f t="shared" si="364"/>
        <v>1.5446163880149817</v>
      </c>
      <c r="R187" s="147">
        <f t="shared" si="268"/>
        <v>325.15765774238957</v>
      </c>
      <c r="S187" s="147">
        <f t="shared" si="269"/>
        <v>282.74578934120831</v>
      </c>
      <c r="T187" s="147">
        <f t="shared" si="270"/>
        <v>353.4322366765104</v>
      </c>
      <c r="U187" s="147">
        <f t="shared" si="271"/>
        <v>1</v>
      </c>
      <c r="V187" s="147">
        <f t="shared" si="272"/>
        <v>1</v>
      </c>
      <c r="W187" s="147">
        <f t="shared" si="273"/>
        <v>4.4286209034660316E-2</v>
      </c>
      <c r="X187" s="147">
        <f t="shared" si="274"/>
        <v>5.0929140389859365E-2</v>
      </c>
      <c r="Y187" s="147">
        <f t="shared" si="275"/>
        <v>4.0743312311887492E-2</v>
      </c>
      <c r="Z187" s="147">
        <f t="shared" si="276"/>
        <v>16.051155438389827</v>
      </c>
      <c r="AA187" s="147">
        <f t="shared" si="277"/>
        <v>16.051155438389827</v>
      </c>
      <c r="AB187" s="147">
        <f t="shared" si="278"/>
        <v>15.92801549393047</v>
      </c>
      <c r="AC187" s="147">
        <f t="shared" si="279"/>
        <v>15.138624168314111</v>
      </c>
      <c r="AD187" s="147">
        <f t="shared" si="280"/>
        <v>225.33281413954131</v>
      </c>
      <c r="AE187" s="147">
        <f t="shared" si="281"/>
        <v>293.58328176740326</v>
      </c>
      <c r="AF187" s="147">
        <f t="shared" si="282"/>
        <v>3.5533173852762401</v>
      </c>
      <c r="AG187" s="147">
        <f t="shared" si="283"/>
        <v>4.0560006861112008</v>
      </c>
      <c r="AH187" s="147">
        <f t="shared" si="284"/>
        <v>3.083988462309549</v>
      </c>
      <c r="AI187" s="147">
        <f t="shared" si="285"/>
        <v>19.604472823666068</v>
      </c>
      <c r="AJ187" s="147">
        <f t="shared" si="286"/>
        <v>20.404472823666069</v>
      </c>
      <c r="AK187" s="147">
        <f t="shared" si="287"/>
        <v>20.784016180041672</v>
      </c>
      <c r="AL187" s="147">
        <f t="shared" si="288"/>
        <v>19.022612630623662</v>
      </c>
      <c r="AM187" s="147">
        <f t="shared" si="365"/>
        <v>49.008862352971597</v>
      </c>
      <c r="AN187" s="147">
        <f t="shared" si="397"/>
        <v>48.113896339258673</v>
      </c>
      <c r="AO187" s="147">
        <f t="shared" si="398"/>
        <v>52.569014541679948</v>
      </c>
      <c r="AP187" s="147">
        <f t="shared" si="289"/>
        <v>9.0888494349399895</v>
      </c>
      <c r="AQ187" s="147">
        <f t="shared" si="290"/>
        <v>0.45993121914979351</v>
      </c>
      <c r="AR187" s="147">
        <f t="shared" si="291"/>
        <v>0.45651922174386028</v>
      </c>
      <c r="AS187" s="147">
        <f t="shared" si="292"/>
        <v>0.43389416127985847</v>
      </c>
      <c r="AT187" s="147">
        <f t="shared" si="293"/>
        <v>6.9469933273873311E-2</v>
      </c>
      <c r="AU187" s="147">
        <f t="shared" si="294"/>
        <v>0.18085603501923458</v>
      </c>
      <c r="AV187" s="147">
        <f t="shared" si="295"/>
        <v>0.17492878093469286</v>
      </c>
      <c r="AW187" s="147">
        <f t="shared" si="296"/>
        <v>0.17265137953015863</v>
      </c>
      <c r="AX187" s="147">
        <f t="shared" si="366"/>
        <v>4.004714091757227E-2</v>
      </c>
      <c r="AY187" s="147">
        <f t="shared" si="367"/>
        <v>4.4544862277246751E-2</v>
      </c>
      <c r="AZ187" s="147">
        <f t="shared" si="368"/>
        <v>3.5171945442877148E-2</v>
      </c>
      <c r="BA187" s="147">
        <f t="shared" si="369"/>
        <v>0.11643477676220315</v>
      </c>
      <c r="BB187" s="147">
        <f t="shared" si="370"/>
        <v>0.23073556444471607</v>
      </c>
      <c r="BC187" s="147">
        <f t="shared" si="297"/>
        <v>5.884836520711217E-4</v>
      </c>
      <c r="BD187" s="147">
        <f t="shared" si="298"/>
        <v>5.1172491484445363E-4</v>
      </c>
      <c r="BE187" s="147">
        <f t="shared" si="299"/>
        <v>6.3965614355556701E-4</v>
      </c>
      <c r="BF187" s="147">
        <f t="shared" si="300"/>
        <v>0</v>
      </c>
      <c r="BG187" s="147">
        <f t="shared" si="301"/>
        <v>0</v>
      </c>
      <c r="BH187" s="147">
        <f t="shared" si="302"/>
        <v>0</v>
      </c>
      <c r="BI187" s="147">
        <f t="shared" si="371"/>
        <v>4.063562456964339E-2</v>
      </c>
      <c r="BJ187" s="147">
        <f t="shared" si="372"/>
        <v>4.5056587192091206E-2</v>
      </c>
      <c r="BK187" s="147">
        <f t="shared" si="373"/>
        <v>3.5811601586432713E-2</v>
      </c>
      <c r="BL187" s="147">
        <f t="shared" si="303"/>
        <v>13.212984505964343</v>
      </c>
      <c r="BM187" s="147">
        <f t="shared" si="304"/>
        <v>12.739560310648805</v>
      </c>
      <c r="BN187" s="147">
        <f t="shared" si="305"/>
        <v>12.656974447660982</v>
      </c>
      <c r="BO187" s="150">
        <f t="shared" si="374"/>
        <v>1.6512539841650057E-3</v>
      </c>
      <c r="BP187" s="150">
        <f t="shared" si="374"/>
        <v>2.0300960493985173E-3</v>
      </c>
      <c r="BQ187" s="150">
        <f t="shared" si="374"/>
        <v>1.2824708081853901E-3</v>
      </c>
      <c r="BR187" s="147" t="e">
        <f t="shared" si="306"/>
        <v>#NUM!</v>
      </c>
      <c r="BS187" s="147">
        <f t="shared" si="307"/>
        <v>266.21040870649796</v>
      </c>
      <c r="BT187" s="147">
        <f t="shared" si="308"/>
        <v>0.58246710376905153</v>
      </c>
      <c r="BU187" s="147">
        <f t="shared" si="309"/>
        <v>0.58246710376905153</v>
      </c>
      <c r="BV187" s="147">
        <f t="shared" si="310"/>
        <v>0.19415570125635051</v>
      </c>
      <c r="BW187" s="147">
        <f t="shared" si="311"/>
        <v>20.322353608899348</v>
      </c>
      <c r="CA187" s="150">
        <f t="shared" si="312"/>
        <v>0.22881020729965865</v>
      </c>
      <c r="CB187" s="150">
        <f t="shared" si="375"/>
        <v>0.22881020729965865</v>
      </c>
      <c r="CC187" s="150">
        <f t="shared" si="376"/>
        <v>0</v>
      </c>
      <c r="CD187" s="150">
        <f t="shared" si="377"/>
        <v>5.0665683393933798E-2</v>
      </c>
      <c r="CE187" s="150">
        <f t="shared" si="313"/>
        <v>5.1254167046004918E-2</v>
      </c>
      <c r="CI187" s="152">
        <f t="shared" si="314"/>
        <v>0.57673482378831165</v>
      </c>
      <c r="CJ187" s="152">
        <f t="shared" si="315"/>
        <v>0.57673482378831165</v>
      </c>
      <c r="CK187" s="152">
        <f t="shared" si="316"/>
        <v>0.57673482378831165</v>
      </c>
      <c r="CL187" s="152">
        <f t="shared" si="317"/>
        <v>0.57673482378831165</v>
      </c>
      <c r="CM187" s="152">
        <f t="shared" si="318"/>
        <v>0.57673482378831165</v>
      </c>
      <c r="CN187" s="152">
        <f t="shared" si="319"/>
        <v>0.57673482378831165</v>
      </c>
      <c r="CO187" s="152">
        <f t="shared" si="320"/>
        <v>0.57673482378831165</v>
      </c>
      <c r="CP187" s="152">
        <f t="shared" si="321"/>
        <v>0.57673482378831165</v>
      </c>
      <c r="CQ187" s="152">
        <f t="shared" si="322"/>
        <v>0.53757009643612896</v>
      </c>
      <c r="CR187" s="152">
        <f t="shared" si="323"/>
        <v>0.46140820519111553</v>
      </c>
      <c r="CS187" s="152">
        <f t="shared" si="324"/>
        <v>0.38524631394610215</v>
      </c>
      <c r="CT187" s="152">
        <f t="shared" si="325"/>
        <v>0.30908442270108866</v>
      </c>
      <c r="CU187" s="152">
        <f t="shared" si="326"/>
        <v>0.23292253145607533</v>
      </c>
      <c r="CV187" s="152">
        <f t="shared" si="327"/>
        <v>0.18842342127561065</v>
      </c>
      <c r="CW187" s="152">
        <f t="shared" si="328"/>
        <v>0.18842342127561065</v>
      </c>
      <c r="CX187" s="152">
        <f t="shared" si="329"/>
        <v>0.18842342127561065</v>
      </c>
      <c r="CY187" s="152">
        <f t="shared" si="330"/>
        <v>0.18842342127561065</v>
      </c>
      <c r="CZ187" s="152">
        <f t="shared" si="331"/>
        <v>0.18842342127561065</v>
      </c>
      <c r="DA187" s="152">
        <f t="shared" si="332"/>
        <v>0.18842342127561065</v>
      </c>
      <c r="DC187" s="154">
        <f t="shared" si="378"/>
        <v>0.2264675257717583</v>
      </c>
      <c r="DD187" s="154">
        <f t="shared" si="379"/>
        <v>0.2264675257717583</v>
      </c>
      <c r="DE187" s="154">
        <f t="shared" si="380"/>
        <v>0.2264675257717583</v>
      </c>
      <c r="DF187" s="154">
        <f t="shared" si="381"/>
        <v>0.2264675257717583</v>
      </c>
      <c r="DG187" s="154">
        <f t="shared" si="382"/>
        <v>0.2264675257717583</v>
      </c>
      <c r="DH187" s="154">
        <f t="shared" si="383"/>
        <v>0.2264675257717583</v>
      </c>
      <c r="DI187" s="154">
        <f t="shared" si="384"/>
        <v>0.2264675257717583</v>
      </c>
      <c r="DJ187" s="154">
        <f t="shared" si="385"/>
        <v>0.2264675257717583</v>
      </c>
      <c r="DK187" s="154">
        <f t="shared" si="386"/>
        <v>0.21046370095349987</v>
      </c>
      <c r="DL187" s="154">
        <f t="shared" si="387"/>
        <v>-2.4922314086887726E-10</v>
      </c>
      <c r="DM187" s="154">
        <f t="shared" si="388"/>
        <v>-2.9554714928204569E-10</v>
      </c>
      <c r="DN187" s="154">
        <f t="shared" si="389"/>
        <v>-3.6302367549547363E-10</v>
      </c>
      <c r="DO187" s="154">
        <f t="shared" si="390"/>
        <v>-4.7042714651723453E-10</v>
      </c>
      <c r="DP187" s="154">
        <f t="shared" si="391"/>
        <v>-5.68740122188292E-10</v>
      </c>
      <c r="DQ187" s="154">
        <f t="shared" si="392"/>
        <v>-5.68740122188292E-10</v>
      </c>
      <c r="DR187" s="154">
        <f t="shared" si="393"/>
        <v>-5.68740122188292E-10</v>
      </c>
      <c r="DS187" s="154">
        <f t="shared" si="394"/>
        <v>-5.68740122188292E-10</v>
      </c>
      <c r="DT187" s="154">
        <f t="shared" si="395"/>
        <v>-5.68740122188292E-10</v>
      </c>
      <c r="DU187" s="154">
        <f t="shared" si="396"/>
        <v>-5.68740122188292E-10</v>
      </c>
      <c r="DW187" s="155">
        <f t="shared" si="333"/>
        <v>-6.3764687161408009E-3</v>
      </c>
      <c r="DX187" s="155">
        <f t="shared" si="334"/>
        <v>-8.1020717001098558E-2</v>
      </c>
      <c r="DY187" s="155">
        <f t="shared" si="335"/>
        <v>2.1274332876353844E-3</v>
      </c>
      <c r="DZ187" s="155">
        <f t="shared" si="336"/>
        <v>8.1243399512001477E-2</v>
      </c>
      <c r="EA187" s="156">
        <f t="shared" si="337"/>
        <v>-6.3764687161408009E-3</v>
      </c>
      <c r="EB187" s="156">
        <f t="shared" si="338"/>
        <v>-8.1020717001098558E-2</v>
      </c>
      <c r="EC187" s="156">
        <f t="shared" si="339"/>
        <v>1.0608026687118237E-2</v>
      </c>
      <c r="ED187" s="156">
        <f t="shared" si="340"/>
        <v>8.0575962336576601E-2</v>
      </c>
      <c r="EE187" s="156">
        <f t="shared" si="341"/>
        <v>-1.4810508794301104E-2</v>
      </c>
      <c r="EF187" s="156">
        <f t="shared" si="342"/>
        <v>-7.991035456005656E-2</v>
      </c>
      <c r="EG187" s="156">
        <f t="shared" si="343"/>
        <v>1.8972396326344704E-2</v>
      </c>
      <c r="EH187" s="156">
        <f t="shared" si="344"/>
        <v>7.9025718056188035E-2</v>
      </c>
      <c r="EI187" s="156">
        <f t="shared" si="345"/>
        <v>-2.3082281838812897E-2</v>
      </c>
      <c r="EJ187" s="156">
        <f t="shared" si="346"/>
        <v>-7.7924477552137814E-2</v>
      </c>
      <c r="EK187" s="156">
        <f t="shared" si="347"/>
        <v>2.7128900421190635E-2</v>
      </c>
      <c r="EL187" s="156">
        <f t="shared" si="348"/>
        <v>7.6609651471581219E-2</v>
      </c>
      <c r="EM187" s="156">
        <f t="shared" si="349"/>
        <v>-3.1101160573220647E-2</v>
      </c>
      <c r="EN187" s="156">
        <f t="shared" si="350"/>
        <v>-7.5084843661412576E-2</v>
      </c>
      <c r="EO187" s="156">
        <f t="shared" si="351"/>
        <v>3.4988174605934355E-2</v>
      </c>
      <c r="EP187" s="156">
        <f t="shared" si="352"/>
        <v>7.3354233513851619E-2</v>
      </c>
      <c r="EQ187" s="156">
        <f t="shared" si="353"/>
        <v>-3.8779288484051669E-2</v>
      </c>
      <c r="ER187" s="156">
        <f t="shared" si="354"/>
        <v>-7.1422564511019346E-2</v>
      </c>
      <c r="ES187" s="156">
        <f t="shared" si="355"/>
        <v>-4.6032542395163967E-2</v>
      </c>
      <c r="ET187" s="156">
        <f t="shared" si="356"/>
        <v>-6.6977764797710698E-2</v>
      </c>
      <c r="EU187" s="156">
        <f t="shared" si="357"/>
        <v>4.9474801763355752E-2</v>
      </c>
      <c r="EV187" s="156">
        <f t="shared" si="358"/>
        <v>6.4476816974294499E-2</v>
      </c>
      <c r="EW187" s="156">
        <f t="shared" si="359"/>
        <v>-5.2781454138865723E-2</v>
      </c>
      <c r="EX187" s="156">
        <f t="shared" si="360"/>
        <v>-6.1799142677280219E-2</v>
      </c>
      <c r="EY187" s="156">
        <f t="shared" si="361"/>
        <v>5.5943436217374951E-2</v>
      </c>
      <c r="EZ187" s="156">
        <f t="shared" si="362"/>
        <v>5.8952081225793235E-2</v>
      </c>
    </row>
    <row r="188" spans="15:156" ht="20.100000000000001" customHeight="1" x14ac:dyDescent="0.2">
      <c r="O188" s="158">
        <v>178</v>
      </c>
      <c r="P188" s="158">
        <f t="shared" si="363"/>
        <v>-1.5882496193148399</v>
      </c>
      <c r="Q188" s="147">
        <f t="shared" si="364"/>
        <v>1.5533430342749535</v>
      </c>
      <c r="R188" s="147">
        <f t="shared" si="268"/>
        <v>325.21957928345915</v>
      </c>
      <c r="S188" s="147">
        <f t="shared" si="269"/>
        <v>282.79963415952972</v>
      </c>
      <c r="T188" s="147">
        <f t="shared" si="270"/>
        <v>353.49954269941213</v>
      </c>
      <c r="U188" s="147">
        <f t="shared" si="271"/>
        <v>1</v>
      </c>
      <c r="V188" s="147">
        <f t="shared" si="272"/>
        <v>1</v>
      </c>
      <c r="W188" s="147">
        <f t="shared" si="273"/>
        <v>4.4277776976794685E-2</v>
      </c>
      <c r="X188" s="147">
        <f t="shared" si="274"/>
        <v>5.091944352331388E-2</v>
      </c>
      <c r="Y188" s="147">
        <f t="shared" si="275"/>
        <v>4.0735554818651105E-2</v>
      </c>
      <c r="Z188" s="147">
        <f t="shared" si="276"/>
        <v>16.053612697657599</v>
      </c>
      <c r="AA188" s="147">
        <f t="shared" si="277"/>
        <v>16.053612697657599</v>
      </c>
      <c r="AB188" s="147">
        <f t="shared" si="278"/>
        <v>15.932080023550068</v>
      </c>
      <c r="AC188" s="147">
        <f t="shared" si="279"/>
        <v>15.142487260132141</v>
      </c>
      <c r="AD188" s="147">
        <f t="shared" si="280"/>
        <v>225.39902511530715</v>
      </c>
      <c r="AE188" s="147">
        <f t="shared" si="281"/>
        <v>293.66766157181979</v>
      </c>
      <c r="AF188" s="147">
        <f t="shared" si="282"/>
        <v>3.5535474036044494</v>
      </c>
      <c r="AG188" s="147">
        <f t="shared" si="283"/>
        <v>4.056263244840375</v>
      </c>
      <c r="AH188" s="147">
        <f t="shared" si="284"/>
        <v>3.0841880993791939</v>
      </c>
      <c r="AI188" s="147">
        <f t="shared" si="285"/>
        <v>19.607160101262046</v>
      </c>
      <c r="AJ188" s="147">
        <f t="shared" si="286"/>
        <v>20.407160101262047</v>
      </c>
      <c r="AK188" s="147">
        <f t="shared" si="287"/>
        <v>20.788343268390445</v>
      </c>
      <c r="AL188" s="147">
        <f t="shared" si="288"/>
        <v>19.026675359511334</v>
      </c>
      <c r="AM188" s="147">
        <f t="shared" si="365"/>
        <v>49.002408715270313</v>
      </c>
      <c r="AN188" s="147">
        <f t="shared" si="397"/>
        <v>48.103881444008202</v>
      </c>
      <c r="AO188" s="147">
        <f t="shared" si="398"/>
        <v>52.557789582513969</v>
      </c>
      <c r="AP188" s="147">
        <f t="shared" si="289"/>
        <v>9.0913631619987143</v>
      </c>
      <c r="AQ188" s="147">
        <f t="shared" si="290"/>
        <v>0.46004858493612921</v>
      </c>
      <c r="AR188" s="147">
        <f t="shared" si="291"/>
        <v>0.45663571685270798</v>
      </c>
      <c r="AS188" s="147">
        <f t="shared" si="292"/>
        <v>0.43400488289931966</v>
      </c>
      <c r="AT188" s="147">
        <f t="shared" si="293"/>
        <v>6.950539263519552E-2</v>
      </c>
      <c r="AU188" s="147">
        <f t="shared" si="294"/>
        <v>0.18092452107024209</v>
      </c>
      <c r="AV188" s="147">
        <f t="shared" si="295"/>
        <v>0.1749816394209896</v>
      </c>
      <c r="AW188" s="147">
        <f t="shared" si="296"/>
        <v>0.17270262080498511</v>
      </c>
      <c r="AX188" s="147">
        <f t="shared" si="366"/>
        <v>4.0054678025253032E-2</v>
      </c>
      <c r="AY188" s="147">
        <f t="shared" si="367"/>
        <v>4.4549838595540639E-2</v>
      </c>
      <c r="AZ188" s="147">
        <f t="shared" si="368"/>
        <v>3.517568544210764E-2</v>
      </c>
      <c r="BA188" s="147">
        <f t="shared" si="369"/>
        <v>0.11645613618510944</v>
      </c>
      <c r="BB188" s="147">
        <f t="shared" si="370"/>
        <v>0.2307998649184973</v>
      </c>
      <c r="BC188" s="147">
        <f t="shared" si="297"/>
        <v>3.9234733387745843E-4</v>
      </c>
      <c r="BD188" s="147">
        <f t="shared" si="298"/>
        <v>3.4117159467605078E-4</v>
      </c>
      <c r="BE188" s="147">
        <f t="shared" si="299"/>
        <v>4.2646449334506357E-4</v>
      </c>
      <c r="BF188" s="147">
        <f t="shared" si="300"/>
        <v>0</v>
      </c>
      <c r="BG188" s="147">
        <f t="shared" si="301"/>
        <v>0</v>
      </c>
      <c r="BH188" s="147">
        <f t="shared" si="302"/>
        <v>0</v>
      </c>
      <c r="BI188" s="147">
        <f t="shared" si="371"/>
        <v>4.0447025359130494E-2</v>
      </c>
      <c r="BJ188" s="147">
        <f t="shared" si="372"/>
        <v>4.4891010190216692E-2</v>
      </c>
      <c r="BK188" s="147">
        <f t="shared" si="373"/>
        <v>3.5602149935452701E-2</v>
      </c>
      <c r="BL188" s="147">
        <f t="shared" si="303"/>
        <v>13.154164570563822</v>
      </c>
      <c r="BM188" s="147">
        <f t="shared" si="304"/>
        <v>12.695161258845001</v>
      </c>
      <c r="BN188" s="147">
        <f t="shared" si="305"/>
        <v>12.585343721298434</v>
      </c>
      <c r="BO188" s="150">
        <f t="shared" si="374"/>
        <v>1.6359618604021452E-3</v>
      </c>
      <c r="BP188" s="150">
        <f t="shared" si="374"/>
        <v>2.0152027958981389E-3</v>
      </c>
      <c r="BQ188" s="150">
        <f t="shared" si="374"/>
        <v>1.2675130800264547E-3</v>
      </c>
      <c r="BR188" s="147" t="e">
        <f t="shared" si="306"/>
        <v>#NUM!</v>
      </c>
      <c r="BS188" s="147">
        <f t="shared" si="307"/>
        <v>266.27029548770912</v>
      </c>
      <c r="BT188" s="147">
        <f t="shared" si="308"/>
        <v>0.58257802614725462</v>
      </c>
      <c r="BU188" s="147">
        <f t="shared" si="309"/>
        <v>0.58257802614725462</v>
      </c>
      <c r="BV188" s="147">
        <f t="shared" si="310"/>
        <v>0.19419267538241819</v>
      </c>
      <c r="BW188" s="147">
        <f t="shared" si="311"/>
        <v>20.326223705216201</v>
      </c>
      <c r="CA188" s="150">
        <f t="shared" si="312"/>
        <v>0.22886319545817874</v>
      </c>
      <c r="CB188" s="150">
        <f t="shared" si="375"/>
        <v>0.22886319545817874</v>
      </c>
      <c r="CC188" s="150">
        <f t="shared" si="376"/>
        <v>0</v>
      </c>
      <c r="CD188" s="150">
        <f t="shared" si="377"/>
        <v>5.066776767870404E-2</v>
      </c>
      <c r="CE188" s="150">
        <f t="shared" si="313"/>
        <v>5.1060115012581501E-2</v>
      </c>
      <c r="CI188" s="152">
        <f t="shared" si="314"/>
        <v>0.57684574616651474</v>
      </c>
      <c r="CJ188" s="152">
        <f t="shared" si="315"/>
        <v>0.57684574616651474</v>
      </c>
      <c r="CK188" s="152">
        <f t="shared" si="316"/>
        <v>0.57684574616651474</v>
      </c>
      <c r="CL188" s="152">
        <f t="shared" si="317"/>
        <v>0.57684574616651474</v>
      </c>
      <c r="CM188" s="152">
        <f t="shared" si="318"/>
        <v>0.57684574616651474</v>
      </c>
      <c r="CN188" s="152">
        <f t="shared" si="319"/>
        <v>0.57684574616651474</v>
      </c>
      <c r="CO188" s="152">
        <f t="shared" si="320"/>
        <v>0.57684574616651474</v>
      </c>
      <c r="CP188" s="152">
        <f t="shared" si="321"/>
        <v>0.57684574616651474</v>
      </c>
      <c r="CQ188" s="152">
        <f t="shared" si="322"/>
        <v>0.53767356046231274</v>
      </c>
      <c r="CR188" s="152">
        <f t="shared" si="323"/>
        <v>0.46149716529415807</v>
      </c>
      <c r="CS188" s="152">
        <f t="shared" si="324"/>
        <v>0.38532077012600346</v>
      </c>
      <c r="CT188" s="152">
        <f t="shared" si="325"/>
        <v>0.3091443749578488</v>
      </c>
      <c r="CU188" s="152">
        <f t="shared" si="326"/>
        <v>0.23296797978969427</v>
      </c>
      <c r="CV188" s="152">
        <f t="shared" si="327"/>
        <v>0.18846039540167833</v>
      </c>
      <c r="CW188" s="152">
        <f t="shared" si="328"/>
        <v>0.18846039540167833</v>
      </c>
      <c r="CX188" s="152">
        <f t="shared" si="329"/>
        <v>0.18846039540167833</v>
      </c>
      <c r="CY188" s="152">
        <f t="shared" si="330"/>
        <v>0.18846039540167833</v>
      </c>
      <c r="CZ188" s="152">
        <f t="shared" si="331"/>
        <v>0.18846039540167833</v>
      </c>
      <c r="DA188" s="152">
        <f t="shared" si="332"/>
        <v>0.18846039540167833</v>
      </c>
      <c r="DC188" s="154">
        <f t="shared" si="378"/>
        <v>0.22652043184312118</v>
      </c>
      <c r="DD188" s="154">
        <f t="shared" si="379"/>
        <v>0.22652043184312118</v>
      </c>
      <c r="DE188" s="154">
        <f t="shared" si="380"/>
        <v>0.22652043184312118</v>
      </c>
      <c r="DF188" s="154">
        <f t="shared" si="381"/>
        <v>0.22652043184312118</v>
      </c>
      <c r="DG188" s="154">
        <f t="shared" si="382"/>
        <v>0.22652043184312118</v>
      </c>
      <c r="DH188" s="154">
        <f t="shared" si="383"/>
        <v>0.22652043184312118</v>
      </c>
      <c r="DI188" s="154">
        <f t="shared" si="384"/>
        <v>0.22652043184312118</v>
      </c>
      <c r="DJ188" s="154">
        <f t="shared" si="385"/>
        <v>0.22652043184312118</v>
      </c>
      <c r="DK188" s="154">
        <f t="shared" si="386"/>
        <v>0.21051299774319537</v>
      </c>
      <c r="DL188" s="154">
        <f t="shared" si="387"/>
        <v>-2.4918577460781485E-10</v>
      </c>
      <c r="DM188" s="154">
        <f t="shared" si="388"/>
        <v>-2.9550316840963197E-10</v>
      </c>
      <c r="DN188" s="154">
        <f t="shared" si="389"/>
        <v>-3.6297024517406082E-10</v>
      </c>
      <c r="DO188" s="154">
        <f t="shared" si="390"/>
        <v>-4.7035912917783982E-10</v>
      </c>
      <c r="DP188" s="154">
        <f t="shared" si="391"/>
        <v>-5.6865924112107551E-10</v>
      </c>
      <c r="DQ188" s="154">
        <f t="shared" si="392"/>
        <v>-5.6865924112107551E-10</v>
      </c>
      <c r="DR188" s="154">
        <f t="shared" si="393"/>
        <v>-5.6865924112107551E-10</v>
      </c>
      <c r="DS188" s="154">
        <f t="shared" si="394"/>
        <v>-5.6865924112107551E-10</v>
      </c>
      <c r="DT188" s="154">
        <f t="shared" si="395"/>
        <v>-5.6865924112107551E-10</v>
      </c>
      <c r="DU188" s="154">
        <f t="shared" si="396"/>
        <v>-5.6865924112107551E-10</v>
      </c>
      <c r="DW188" s="155">
        <f t="shared" si="333"/>
        <v>-4.2336674987053739E-3</v>
      </c>
      <c r="DX188" s="155">
        <f t="shared" si="334"/>
        <v>-8.0783188233189876E-2</v>
      </c>
      <c r="DY188" s="155">
        <f t="shared" si="335"/>
        <v>1.4117958514933101E-3</v>
      </c>
      <c r="DZ188" s="155">
        <f t="shared" si="336"/>
        <v>8.0881730162517471E-2</v>
      </c>
      <c r="EA188" s="156">
        <f t="shared" si="337"/>
        <v>-4.2336674987053739E-3</v>
      </c>
      <c r="EB188" s="156">
        <f t="shared" si="338"/>
        <v>-8.0783188233189876E-2</v>
      </c>
      <c r="EC188" s="156">
        <f t="shared" si="339"/>
        <v>7.0503810742167227E-3</v>
      </c>
      <c r="ED188" s="156">
        <f t="shared" si="340"/>
        <v>8.0586224432696363E-2</v>
      </c>
      <c r="EE188" s="156">
        <f t="shared" si="341"/>
        <v>-9.8585048464170551E-3</v>
      </c>
      <c r="EF188" s="156">
        <f t="shared" si="342"/>
        <v>-8.0291078731087873E-2</v>
      </c>
      <c r="EG188" s="156">
        <f t="shared" si="343"/>
        <v>1.2654617549048463E-2</v>
      </c>
      <c r="EH188" s="156">
        <f t="shared" si="344"/>
        <v>7.9898110717938092E-2</v>
      </c>
      <c r="EI188" s="156">
        <f t="shared" si="345"/>
        <v>-1.543531254949054E-2</v>
      </c>
      <c r="EJ188" s="156">
        <f t="shared" si="346"/>
        <v>-7.940779916423904E-2</v>
      </c>
      <c r="EK188" s="156">
        <f t="shared" si="347"/>
        <v>1.8197201999218905E-2</v>
      </c>
      <c r="EL188" s="156">
        <f t="shared" si="348"/>
        <v>7.8820741439092068E-2</v>
      </c>
      <c r="EM188" s="156">
        <f t="shared" si="349"/>
        <v>-2.0936920961375026E-2</v>
      </c>
      <c r="EN188" s="156">
        <f t="shared" si="350"/>
        <v>-7.8137652781906097E-2</v>
      </c>
      <c r="EO188" s="156">
        <f t="shared" si="351"/>
        <v>2.3651131510425437E-2</v>
      </c>
      <c r="EP188" s="156">
        <f t="shared" si="352"/>
        <v>7.7359365430988009E-2</v>
      </c>
      <c r="EQ188" s="156">
        <f t="shared" si="353"/>
        <v>-2.633652679890764E-2</v>
      </c>
      <c r="ER188" s="156">
        <f t="shared" si="354"/>
        <v>-7.6486827609589095E-2</v>
      </c>
      <c r="ES188" s="156">
        <f t="shared" si="355"/>
        <v>-3.1607823725214389E-2</v>
      </c>
      <c r="ET188" s="156">
        <f t="shared" si="356"/>
        <v>-7.4463366301587217E-2</v>
      </c>
      <c r="EU188" s="156">
        <f t="shared" si="357"/>
        <v>3.4187303099715266E-2</v>
      </c>
      <c r="EV188" s="156">
        <f t="shared" si="358"/>
        <v>7.3314908090897718E-2</v>
      </c>
      <c r="EW188" s="156">
        <f t="shared" si="359"/>
        <v>-3.6725130511539486E-2</v>
      </c>
      <c r="EX188" s="156">
        <f t="shared" si="360"/>
        <v>-7.2077126957995299E-2</v>
      </c>
      <c r="EY188" s="156">
        <f t="shared" si="361"/>
        <v>3.921821400890782E-2</v>
      </c>
      <c r="EZ188" s="156">
        <f t="shared" si="362"/>
        <v>7.0751530948524974E-2</v>
      </c>
    </row>
    <row r="189" spans="15:156" ht="20.100000000000001" customHeight="1" x14ac:dyDescent="0.2">
      <c r="O189" s="158">
        <v>179</v>
      </c>
      <c r="P189" s="158">
        <f t="shared" si="363"/>
        <v>-1.5795229730548681</v>
      </c>
      <c r="Q189" s="147">
        <f t="shared" si="364"/>
        <v>1.562069680534925</v>
      </c>
      <c r="R189" s="147">
        <f t="shared" si="268"/>
        <v>325.25673409442749</v>
      </c>
      <c r="S189" s="147">
        <f t="shared" si="269"/>
        <v>282.8319426908065</v>
      </c>
      <c r="T189" s="147">
        <f t="shared" si="270"/>
        <v>353.53992836350812</v>
      </c>
      <c r="U189" s="147">
        <f t="shared" si="271"/>
        <v>1</v>
      </c>
      <c r="V189" s="147">
        <f t="shared" si="272"/>
        <v>1</v>
      </c>
      <c r="W189" s="147">
        <f t="shared" si="273"/>
        <v>4.4272719026378214E-2</v>
      </c>
      <c r="X189" s="147">
        <f t="shared" si="274"/>
        <v>5.0913626880334954E-2</v>
      </c>
      <c r="Y189" s="147">
        <f t="shared" si="275"/>
        <v>4.0730901504267961E-2</v>
      </c>
      <c r="Z189" s="147">
        <f t="shared" si="276"/>
        <v>16.054431836528444</v>
      </c>
      <c r="AA189" s="147">
        <f t="shared" si="277"/>
        <v>16.054431836528444</v>
      </c>
      <c r="AB189" s="147">
        <f t="shared" si="278"/>
        <v>15.934519053652483</v>
      </c>
      <c r="AC189" s="147">
        <f t="shared" si="279"/>
        <v>15.144805412074525</v>
      </c>
      <c r="AD189" s="147">
        <f t="shared" si="280"/>
        <v>225.43875724902202</v>
      </c>
      <c r="AE189" s="147">
        <f t="shared" si="281"/>
        <v>293.71829638032909</v>
      </c>
      <c r="AF189" s="147">
        <f t="shared" si="282"/>
        <v>3.5536854216084626</v>
      </c>
      <c r="AG189" s="147">
        <f t="shared" si="283"/>
        <v>4.0564207880762524</v>
      </c>
      <c r="AH189" s="147">
        <f t="shared" si="284"/>
        <v>3.0843078877025594</v>
      </c>
      <c r="AI189" s="147">
        <f t="shared" si="285"/>
        <v>19.608117258136907</v>
      </c>
      <c r="AJ189" s="147">
        <f t="shared" si="286"/>
        <v>20.408117258136908</v>
      </c>
      <c r="AK189" s="147">
        <f t="shared" si="287"/>
        <v>20.790939841728736</v>
      </c>
      <c r="AL189" s="147">
        <f t="shared" si="288"/>
        <v>19.029113299777084</v>
      </c>
      <c r="AM189" s="147">
        <f t="shared" si="365"/>
        <v>49.000110463462306</v>
      </c>
      <c r="AN189" s="147">
        <f t="shared" si="397"/>
        <v>48.097873766771066</v>
      </c>
      <c r="AO189" s="147">
        <f t="shared" si="398"/>
        <v>52.551056071105243</v>
      </c>
      <c r="AP189" s="147">
        <f t="shared" si="289"/>
        <v>9.0927924324280429</v>
      </c>
      <c r="AQ189" s="147">
        <f t="shared" si="290"/>
        <v>0.46011901342666989</v>
      </c>
      <c r="AR189" s="147">
        <f t="shared" si="291"/>
        <v>0.45670562286985045</v>
      </c>
      <c r="AS189" s="147">
        <f t="shared" si="292"/>
        <v>0.43407132437917795</v>
      </c>
      <c r="AT189" s="147">
        <f t="shared" si="293"/>
        <v>6.9526675320312703E-2</v>
      </c>
      <c r="AU189" s="147">
        <f t="shared" si="294"/>
        <v>0.18097143240548294</v>
      </c>
      <c r="AV189" s="147">
        <f t="shared" si="295"/>
        <v>0.17501335904771675</v>
      </c>
      <c r="AW189" s="147">
        <f t="shared" si="296"/>
        <v>0.17273336987828952</v>
      </c>
      <c r="AX189" s="147">
        <f t="shared" si="366"/>
        <v>4.0060486950781522E-2</v>
      </c>
      <c r="AY189" s="147">
        <f t="shared" si="367"/>
        <v>4.4552824373102852E-2</v>
      </c>
      <c r="AZ189" s="147">
        <f t="shared" si="368"/>
        <v>3.5177929431527387E-2</v>
      </c>
      <c r="BA189" s="147">
        <f t="shared" si="369"/>
        <v>0.11646895267532029</v>
      </c>
      <c r="BB189" s="147">
        <f t="shared" si="370"/>
        <v>0.23083845039473588</v>
      </c>
      <c r="BC189" s="147">
        <f t="shared" si="297"/>
        <v>1.9618113691529106E-4</v>
      </c>
      <c r="BD189" s="147">
        <f t="shared" si="298"/>
        <v>1.7059229296981831E-4</v>
      </c>
      <c r="BE189" s="147">
        <f t="shared" si="299"/>
        <v>2.1324036621227289E-4</v>
      </c>
      <c r="BF189" s="147">
        <f t="shared" si="300"/>
        <v>0</v>
      </c>
      <c r="BG189" s="147">
        <f t="shared" si="301"/>
        <v>0</v>
      </c>
      <c r="BH189" s="147">
        <f t="shared" si="302"/>
        <v>0</v>
      </c>
      <c r="BI189" s="147">
        <f t="shared" si="371"/>
        <v>4.0256668087696811E-2</v>
      </c>
      <c r="BJ189" s="147">
        <f t="shared" si="372"/>
        <v>4.4723416666072671E-2</v>
      </c>
      <c r="BK189" s="147">
        <f t="shared" si="373"/>
        <v>3.5391169797739659E-2</v>
      </c>
      <c r="BL189" s="147">
        <f t="shared" si="303"/>
        <v>13.093752387727626</v>
      </c>
      <c r="BM189" s="147">
        <f t="shared" si="304"/>
        <v>12.649210819435726</v>
      </c>
      <c r="BN189" s="147">
        <f t="shared" si="305"/>
        <v>12.512191634993631</v>
      </c>
      <c r="BO189" s="150">
        <f t="shared" si="374"/>
        <v>1.6205993255229867E-3</v>
      </c>
      <c r="BP189" s="150">
        <f t="shared" si="374"/>
        <v>2.000183998287147E-3</v>
      </c>
      <c r="BQ189" s="150">
        <f t="shared" si="374"/>
        <v>1.2525348996524398E-3</v>
      </c>
      <c r="BR189" s="147" t="e">
        <f t="shared" si="306"/>
        <v>#NUM!</v>
      </c>
      <c r="BS189" s="147">
        <f t="shared" si="307"/>
        <v>266.3062296852757</v>
      </c>
      <c r="BT189" s="147">
        <f t="shared" si="308"/>
        <v>0.58264458295322386</v>
      </c>
      <c r="BU189" s="147">
        <f t="shared" si="309"/>
        <v>0.58264458295322386</v>
      </c>
      <c r="BV189" s="147">
        <f t="shared" si="310"/>
        <v>0.19421486098440802</v>
      </c>
      <c r="BW189" s="147">
        <f t="shared" si="311"/>
        <v>20.328545880901714</v>
      </c>
      <c r="CA189" s="150">
        <f t="shared" si="312"/>
        <v>0.22889499032557062</v>
      </c>
      <c r="CB189" s="150">
        <f t="shared" si="375"/>
        <v>0.22889499032557062</v>
      </c>
      <c r="CC189" s="150">
        <f t="shared" si="376"/>
        <v>0</v>
      </c>
      <c r="CD189" s="150">
        <f t="shared" si="377"/>
        <v>5.0669018011373405E-2</v>
      </c>
      <c r="CE189" s="150">
        <f t="shared" si="313"/>
        <v>5.0865199148288694E-2</v>
      </c>
      <c r="CI189" s="152">
        <f t="shared" si="314"/>
        <v>0.57691230297248397</v>
      </c>
      <c r="CJ189" s="152">
        <f t="shared" si="315"/>
        <v>0.57691230297248397</v>
      </c>
      <c r="CK189" s="152">
        <f t="shared" si="316"/>
        <v>0.57691230297248397</v>
      </c>
      <c r="CL189" s="152">
        <f t="shared" si="317"/>
        <v>0.57691230297248397</v>
      </c>
      <c r="CM189" s="152">
        <f t="shared" si="318"/>
        <v>0.57691230297248397</v>
      </c>
      <c r="CN189" s="152">
        <f t="shared" si="319"/>
        <v>0.57691230297248397</v>
      </c>
      <c r="CO189" s="152">
        <f t="shared" si="320"/>
        <v>0.57691230297248397</v>
      </c>
      <c r="CP189" s="152">
        <f t="shared" si="321"/>
        <v>0.57691230297248397</v>
      </c>
      <c r="CQ189" s="152">
        <f t="shared" si="322"/>
        <v>0.53773564202986546</v>
      </c>
      <c r="CR189" s="152">
        <f t="shared" si="323"/>
        <v>0.46155054406599061</v>
      </c>
      <c r="CS189" s="152">
        <f t="shared" si="324"/>
        <v>0.38536544610211571</v>
      </c>
      <c r="CT189" s="152">
        <f t="shared" si="325"/>
        <v>0.30918034813824086</v>
      </c>
      <c r="CU189" s="152">
        <f t="shared" si="326"/>
        <v>0.23299525017436606</v>
      </c>
      <c r="CV189" s="152">
        <f t="shared" si="327"/>
        <v>0.1884825810036681</v>
      </c>
      <c r="CW189" s="152">
        <f t="shared" si="328"/>
        <v>0.1884825810036681</v>
      </c>
      <c r="CX189" s="152">
        <f t="shared" si="329"/>
        <v>0.1884825810036681</v>
      </c>
      <c r="CY189" s="152">
        <f t="shared" si="330"/>
        <v>0.1884825810036681</v>
      </c>
      <c r="CZ189" s="152">
        <f t="shared" si="331"/>
        <v>0.1884825810036681</v>
      </c>
      <c r="DA189" s="152">
        <f t="shared" si="332"/>
        <v>0.1884825810036681</v>
      </c>
      <c r="DC189" s="154">
        <f t="shared" si="378"/>
        <v>0.22655217746805917</v>
      </c>
      <c r="DD189" s="154">
        <f t="shared" si="379"/>
        <v>0.22655217746805917</v>
      </c>
      <c r="DE189" s="154">
        <f t="shared" si="380"/>
        <v>0.22655217746805917</v>
      </c>
      <c r="DF189" s="154">
        <f t="shared" si="381"/>
        <v>0.22655217746805917</v>
      </c>
      <c r="DG189" s="154">
        <f t="shared" si="382"/>
        <v>0.22655217746805917</v>
      </c>
      <c r="DH189" s="154">
        <f t="shared" si="383"/>
        <v>0.22655217746805917</v>
      </c>
      <c r="DI189" s="154">
        <f t="shared" si="384"/>
        <v>0.22655217746805917</v>
      </c>
      <c r="DJ189" s="154">
        <f t="shared" si="385"/>
        <v>0.22655217746805917</v>
      </c>
      <c r="DK189" s="154">
        <f t="shared" si="386"/>
        <v>0.21054257767100817</v>
      </c>
      <c r="DL189" s="154">
        <f t="shared" si="387"/>
        <v>-2.4916335909166818E-10</v>
      </c>
      <c r="DM189" s="154">
        <f t="shared" si="388"/>
        <v>-2.9547678483010516E-10</v>
      </c>
      <c r="DN189" s="154">
        <f t="shared" si="389"/>
        <v>-3.6293819290378553E-10</v>
      </c>
      <c r="DO189" s="154">
        <f t="shared" si="390"/>
        <v>-4.7031832614436754E-10</v>
      </c>
      <c r="DP189" s="154">
        <f t="shared" si="391"/>
        <v>-5.6861072106047674E-10</v>
      </c>
      <c r="DQ189" s="154">
        <f t="shared" si="392"/>
        <v>-5.6861072106047674E-10</v>
      </c>
      <c r="DR189" s="154">
        <f t="shared" si="393"/>
        <v>-5.6861072106047674E-10</v>
      </c>
      <c r="DS189" s="154">
        <f t="shared" si="394"/>
        <v>-5.6861072106047674E-10</v>
      </c>
      <c r="DT189" s="154">
        <f t="shared" si="395"/>
        <v>-5.6861072106047674E-10</v>
      </c>
      <c r="DU189" s="154">
        <f t="shared" si="396"/>
        <v>-5.6861072106047674E-10</v>
      </c>
      <c r="DW189" s="155">
        <f t="shared" si="333"/>
        <v>-2.1075934391577042E-3</v>
      </c>
      <c r="DX189" s="155">
        <f t="shared" si="334"/>
        <v>-8.0485746265951758E-2</v>
      </c>
      <c r="DY189" s="155">
        <f t="shared" si="335"/>
        <v>7.0260248622707876E-4</v>
      </c>
      <c r="DZ189" s="155">
        <f t="shared" si="336"/>
        <v>8.0510270474258711E-2</v>
      </c>
      <c r="EA189" s="156">
        <f t="shared" si="337"/>
        <v>-2.1075934391577042E-3</v>
      </c>
      <c r="EB189" s="156">
        <f t="shared" si="338"/>
        <v>-8.0485746265951758E-2</v>
      </c>
      <c r="EC189" s="156">
        <f t="shared" si="339"/>
        <v>3.5119423987099389E-3</v>
      </c>
      <c r="ED189" s="156">
        <f t="shared" si="340"/>
        <v>8.0436705319649249E-2</v>
      </c>
      <c r="EE189" s="156">
        <f t="shared" si="341"/>
        <v>-4.9152215865867193E-3</v>
      </c>
      <c r="EF189" s="156">
        <f t="shared" si="342"/>
        <v>-8.0363162573698521E-2</v>
      </c>
      <c r="EG189" s="156">
        <f t="shared" si="343"/>
        <v>6.3170035503532628E-3</v>
      </c>
      <c r="EH189" s="156">
        <f t="shared" si="344"/>
        <v>8.0265140429932422E-2</v>
      </c>
      <c r="EI189" s="156">
        <f t="shared" si="345"/>
        <v>-7.7168612936441804E-3</v>
      </c>
      <c r="EJ189" s="156">
        <f t="shared" si="346"/>
        <v>-8.0142668746845475E-2</v>
      </c>
      <c r="EK189" s="156">
        <f t="shared" si="347"/>
        <v>9.1143684062304255E-3</v>
      </c>
      <c r="EL189" s="156">
        <f t="shared" si="348"/>
        <v>7.9995784830498767E-2</v>
      </c>
      <c r="EM189" s="156">
        <f t="shared" si="349"/>
        <v>-1.0509099193906978E-2</v>
      </c>
      <c r="EN189" s="156">
        <f t="shared" si="350"/>
        <v>-7.9824533423156138E-2</v>
      </c>
      <c r="EO189" s="156">
        <f t="shared" si="351"/>
        <v>1.1900628808165139E-2</v>
      </c>
      <c r="EP189" s="156">
        <f t="shared" si="352"/>
        <v>7.962896668965519E-2</v>
      </c>
      <c r="EQ189" s="156">
        <f t="shared" si="353"/>
        <v>-1.3288533375604351E-2</v>
      </c>
      <c r="ER189" s="156">
        <f t="shared" si="354"/>
        <v>-7.940914420151747E-2</v>
      </c>
      <c r="ES189" s="156">
        <f t="shared" si="355"/>
        <v>-1.6051777526325341E-2</v>
      </c>
      <c r="ET189" s="156">
        <f t="shared" si="356"/>
        <v>-7.8897007169710209E-2</v>
      </c>
      <c r="EU189" s="156">
        <f t="shared" si="357"/>
        <v>1.7426275398670796E-2</v>
      </c>
      <c r="EV189" s="156">
        <f t="shared" si="358"/>
        <v>7.8604848627941704E-2</v>
      </c>
      <c r="EW189" s="156">
        <f t="shared" si="359"/>
        <v>-1.8795465058717421E-2</v>
      </c>
      <c r="EX189" s="156">
        <f t="shared" si="360"/>
        <v>-7.82887462878189E-2</v>
      </c>
      <c r="EY189" s="156">
        <f t="shared" si="361"/>
        <v>2.0158929438031402E-2</v>
      </c>
      <c r="EZ189" s="156">
        <f t="shared" si="362"/>
        <v>7.7948796437176754E-2</v>
      </c>
    </row>
    <row r="190" spans="15:156" ht="20.100000000000001" customHeight="1" x14ac:dyDescent="0.2">
      <c r="O190" s="158">
        <v>180</v>
      </c>
      <c r="P190" s="158">
        <f t="shared" si="363"/>
        <v>-1.5707963267948966</v>
      </c>
      <c r="Q190" s="147">
        <f t="shared" si="364"/>
        <v>1.5707963267948966</v>
      </c>
      <c r="R190" s="147">
        <f t="shared" si="268"/>
        <v>325.26911934581187</v>
      </c>
      <c r="S190" s="147">
        <f t="shared" si="269"/>
        <v>282.84271247461902</v>
      </c>
      <c r="T190" s="147">
        <f t="shared" si="270"/>
        <v>353.55339059327378</v>
      </c>
      <c r="U190" s="147">
        <f t="shared" si="271"/>
        <v>1</v>
      </c>
      <c r="V190" s="147">
        <f t="shared" si="272"/>
        <v>1</v>
      </c>
      <c r="W190" s="147">
        <f t="shared" si="273"/>
        <v>4.4271033256896887E-2</v>
      </c>
      <c r="X190" s="147">
        <f t="shared" si="274"/>
        <v>5.0911688245431422E-2</v>
      </c>
      <c r="Y190" s="147">
        <f t="shared" si="275"/>
        <v>4.0729350596345137E-2</v>
      </c>
      <c r="Z190" s="147">
        <f t="shared" si="276"/>
        <v>16.053612697657599</v>
      </c>
      <c r="AA190" s="147">
        <f t="shared" si="277"/>
        <v>16.053612697657599</v>
      </c>
      <c r="AB190" s="147">
        <f t="shared" si="278"/>
        <v>15.935332115745789</v>
      </c>
      <c r="AC190" s="147">
        <f t="shared" si="279"/>
        <v>15.145578178867778</v>
      </c>
      <c r="AD190" s="147">
        <f t="shared" si="280"/>
        <v>225.45200221836933</v>
      </c>
      <c r="AE190" s="147">
        <f t="shared" si="281"/>
        <v>293.73517580422669</v>
      </c>
      <c r="AF190" s="147">
        <f t="shared" si="282"/>
        <v>3.5537314287776747</v>
      </c>
      <c r="AG190" s="147">
        <f t="shared" si="283"/>
        <v>4.0564733038213037</v>
      </c>
      <c r="AH190" s="147">
        <f t="shared" si="284"/>
        <v>3.0843478181573012</v>
      </c>
      <c r="AI190" s="147">
        <f t="shared" si="285"/>
        <v>19.607344126435272</v>
      </c>
      <c r="AJ190" s="147">
        <f t="shared" si="286"/>
        <v>20.407344126435273</v>
      </c>
      <c r="AK190" s="147">
        <f t="shared" si="287"/>
        <v>20.791805419567094</v>
      </c>
      <c r="AL190" s="147">
        <f t="shared" si="288"/>
        <v>19.029925997025078</v>
      </c>
      <c r="AM190" s="147">
        <f t="shared" si="365"/>
        <v>49.001966831373203</v>
      </c>
      <c r="AN190" s="147">
        <f t="shared" si="397"/>
        <v>48.095871417635699</v>
      </c>
      <c r="AO190" s="147">
        <f t="shared" si="398"/>
        <v>52.54881181126656</v>
      </c>
      <c r="AP190" s="147">
        <f t="shared" si="289"/>
        <v>9.0931369126329322</v>
      </c>
      <c r="AQ190" s="147">
        <f t="shared" si="290"/>
        <v>0.46014249109342381</v>
      </c>
      <c r="AR190" s="147">
        <f t="shared" si="291"/>
        <v>0.45672892636765322</v>
      </c>
      <c r="AS190" s="147">
        <f t="shared" si="292"/>
        <v>0.43409347295727163</v>
      </c>
      <c r="AT190" s="147">
        <f t="shared" si="293"/>
        <v>6.9533770726983093E-2</v>
      </c>
      <c r="AU190" s="147">
        <f t="shared" si="294"/>
        <v>0.18099675788307243</v>
      </c>
      <c r="AV190" s="147">
        <f t="shared" si="295"/>
        <v>0.17502393301250294</v>
      </c>
      <c r="AW190" s="147">
        <f t="shared" si="296"/>
        <v>0.17274362028750936</v>
      </c>
      <c r="AX190" s="147">
        <f t="shared" si="366"/>
        <v>4.0064567495495786E-2</v>
      </c>
      <c r="AY190" s="147">
        <f t="shared" si="367"/>
        <v>4.4553819630058999E-2</v>
      </c>
      <c r="AZ190" s="147">
        <f t="shared" si="368"/>
        <v>3.5178677426317737E-2</v>
      </c>
      <c r="BA190" s="147">
        <f t="shared" si="369"/>
        <v>0.11647322497814659</v>
      </c>
      <c r="BB190" s="147">
        <f t="shared" si="370"/>
        <v>0.23085131308554097</v>
      </c>
      <c r="BC190" s="147">
        <f t="shared" si="297"/>
        <v>1.3771273652572222E-18</v>
      </c>
      <c r="BD190" s="147">
        <f t="shared" si="298"/>
        <v>1.1975020567454103E-18</v>
      </c>
      <c r="BE190" s="147">
        <f t="shared" si="299"/>
        <v>1.4968775709317631E-18</v>
      </c>
      <c r="BF190" s="147">
        <f t="shared" si="300"/>
        <v>0</v>
      </c>
      <c r="BG190" s="147">
        <f t="shared" si="301"/>
        <v>0</v>
      </c>
      <c r="BH190" s="147">
        <f t="shared" si="302"/>
        <v>0</v>
      </c>
      <c r="BI190" s="147">
        <f t="shared" si="371"/>
        <v>4.0064567495495786E-2</v>
      </c>
      <c r="BJ190" s="147">
        <f t="shared" si="372"/>
        <v>4.4553819630058999E-2</v>
      </c>
      <c r="BK190" s="147">
        <f t="shared" si="373"/>
        <v>3.5178677426317737E-2</v>
      </c>
      <c r="BL190" s="147">
        <f t="shared" si="303"/>
        <v>13.031766586230754</v>
      </c>
      <c r="BM190" s="147">
        <f t="shared" si="304"/>
        <v>12.601723195270814</v>
      </c>
      <c r="BN190" s="147">
        <f t="shared" si="305"/>
        <v>12.437540680661698</v>
      </c>
      <c r="BO190" s="150">
        <f t="shared" si="374"/>
        <v>1.6051695686011374E-3</v>
      </c>
      <c r="BP190" s="150">
        <f t="shared" si="374"/>
        <v>1.9850428436278306E-3</v>
      </c>
      <c r="BQ190" s="150">
        <f t="shared" si="374"/>
        <v>1.237539345464917E-3</v>
      </c>
      <c r="BR190" s="147" t="e">
        <f t="shared" si="306"/>
        <v>#NUM!</v>
      </c>
      <c r="BS190" s="147">
        <f t="shared" si="307"/>
        <v>266.31820810593644</v>
      </c>
      <c r="BT190" s="147">
        <f t="shared" si="308"/>
        <v>0.5826667691184011</v>
      </c>
      <c r="BU190" s="147">
        <f t="shared" si="309"/>
        <v>0.5826667691184011</v>
      </c>
      <c r="BV190" s="147">
        <f t="shared" si="310"/>
        <v>0.19422225637280038</v>
      </c>
      <c r="BW190" s="147">
        <f t="shared" si="311"/>
        <v>20.329319959113239</v>
      </c>
      <c r="CA190" s="150">
        <f t="shared" si="312"/>
        <v>0.22890558894341137</v>
      </c>
      <c r="CB190" s="150">
        <f t="shared" si="375"/>
        <v>0.22890558894341137</v>
      </c>
      <c r="CC190" s="150">
        <f t="shared" si="376"/>
        <v>0</v>
      </c>
      <c r="CD190" s="150">
        <f t="shared" si="377"/>
        <v>5.0669434749239226E-2</v>
      </c>
      <c r="CE190" s="150">
        <f t="shared" si="313"/>
        <v>5.0669434749239226E-2</v>
      </c>
      <c r="CI190" s="152">
        <f t="shared" si="314"/>
        <v>0.57693448913766132</v>
      </c>
      <c r="CJ190" s="152">
        <f t="shared" si="315"/>
        <v>0.57693448913766132</v>
      </c>
      <c r="CK190" s="152">
        <f t="shared" si="316"/>
        <v>0.57693448913766132</v>
      </c>
      <c r="CL190" s="152">
        <f t="shared" si="317"/>
        <v>0.57693448913766132</v>
      </c>
      <c r="CM190" s="152">
        <f t="shared" si="318"/>
        <v>0.57693448913766132</v>
      </c>
      <c r="CN190" s="152">
        <f t="shared" si="319"/>
        <v>0.57693448913766132</v>
      </c>
      <c r="CO190" s="152">
        <f t="shared" si="320"/>
        <v>0.57693448913766132</v>
      </c>
      <c r="CP190" s="152">
        <f t="shared" si="321"/>
        <v>0.57693448913766132</v>
      </c>
      <c r="CQ190" s="152">
        <f t="shared" si="322"/>
        <v>0.53775633641103537</v>
      </c>
      <c r="CR190" s="152">
        <f t="shared" si="323"/>
        <v>0.46156833744161291</v>
      </c>
      <c r="CS190" s="152">
        <f t="shared" si="324"/>
        <v>0.38538033847219033</v>
      </c>
      <c r="CT190" s="152">
        <f t="shared" si="325"/>
        <v>0.30919233950276781</v>
      </c>
      <c r="CU190" s="152">
        <f t="shared" si="326"/>
        <v>0.23300434053334534</v>
      </c>
      <c r="CV190" s="152">
        <f t="shared" si="327"/>
        <v>0.18848997639206053</v>
      </c>
      <c r="CW190" s="152">
        <f t="shared" si="328"/>
        <v>0.18848997639206053</v>
      </c>
      <c r="CX190" s="152">
        <f t="shared" si="329"/>
        <v>0.18848997639206053</v>
      </c>
      <c r="CY190" s="152">
        <f t="shared" si="330"/>
        <v>0.18848997639206053</v>
      </c>
      <c r="CZ190" s="152">
        <f t="shared" si="331"/>
        <v>0.18848997639206053</v>
      </c>
      <c r="DA190" s="152">
        <f t="shared" si="332"/>
        <v>0.18848997639206053</v>
      </c>
      <c r="DC190" s="154">
        <f t="shared" si="378"/>
        <v>0.22656275967338843</v>
      </c>
      <c r="DD190" s="154">
        <f t="shared" si="379"/>
        <v>0.22656275967338843</v>
      </c>
      <c r="DE190" s="154">
        <f t="shared" si="380"/>
        <v>0.22656275967338843</v>
      </c>
      <c r="DF190" s="154">
        <f t="shared" si="381"/>
        <v>0.22656275967338843</v>
      </c>
      <c r="DG190" s="154">
        <f t="shared" si="382"/>
        <v>0.22656275967338843</v>
      </c>
      <c r="DH190" s="154">
        <f t="shared" si="383"/>
        <v>0.22656275967338843</v>
      </c>
      <c r="DI190" s="154">
        <f t="shared" si="384"/>
        <v>0.22656275967338843</v>
      </c>
      <c r="DJ190" s="154">
        <f t="shared" si="385"/>
        <v>0.22656275967338843</v>
      </c>
      <c r="DK190" s="154">
        <f t="shared" si="386"/>
        <v>0.2105524379559415</v>
      </c>
      <c r="DL190" s="154">
        <f t="shared" si="387"/>
        <v>0.17943102843223543</v>
      </c>
      <c r="DM190" s="154">
        <f t="shared" si="388"/>
        <v>-2.9546799112741709E-10</v>
      </c>
      <c r="DN190" s="154">
        <f t="shared" si="389"/>
        <v>-3.6292750980059331E-10</v>
      </c>
      <c r="DO190" s="154">
        <f t="shared" si="390"/>
        <v>-4.7030472636133288E-10</v>
      </c>
      <c r="DP190" s="154">
        <f t="shared" si="391"/>
        <v>-5.6859454913662848E-10</v>
      </c>
      <c r="DQ190" s="154">
        <f t="shared" si="392"/>
        <v>-5.6859454913662848E-10</v>
      </c>
      <c r="DR190" s="154">
        <f t="shared" si="393"/>
        <v>-5.6859454913662848E-10</v>
      </c>
      <c r="DS190" s="154">
        <f t="shared" si="394"/>
        <v>-5.6859454913662848E-10</v>
      </c>
      <c r="DT190" s="154">
        <f t="shared" si="395"/>
        <v>-5.6859454913662848E-10</v>
      </c>
      <c r="DU190" s="154">
        <f t="shared" si="396"/>
        <v>-5.6859454913662848E-10</v>
      </c>
      <c r="DW190" s="155">
        <f t="shared" si="333"/>
        <v>0</v>
      </c>
      <c r="DX190" s="155">
        <f t="shared" si="334"/>
        <v>-8.0129134990991571E-2</v>
      </c>
      <c r="DY190" s="155">
        <f t="shared" si="335"/>
        <v>0</v>
      </c>
      <c r="DZ190" s="155">
        <f t="shared" si="336"/>
        <v>8.0129134990991571E-2</v>
      </c>
      <c r="EA190" s="156">
        <f t="shared" si="337"/>
        <v>0</v>
      </c>
      <c r="EB190" s="156">
        <f t="shared" si="338"/>
        <v>-8.0129134990991571E-2</v>
      </c>
      <c r="EC190" s="156">
        <f t="shared" si="339"/>
        <v>0</v>
      </c>
      <c r="ED190" s="156">
        <f t="shared" si="340"/>
        <v>8.0129134990991571E-2</v>
      </c>
      <c r="EE190" s="156">
        <f t="shared" si="341"/>
        <v>0</v>
      </c>
      <c r="EF190" s="156">
        <f t="shared" si="342"/>
        <v>-8.0129134990991571E-2</v>
      </c>
      <c r="EG190" s="156">
        <f t="shared" si="343"/>
        <v>0</v>
      </c>
      <c r="EH190" s="156">
        <f t="shared" si="344"/>
        <v>8.0129134990991571E-2</v>
      </c>
      <c r="EI190" s="156">
        <f t="shared" si="345"/>
        <v>0</v>
      </c>
      <c r="EJ190" s="156">
        <f t="shared" si="346"/>
        <v>-8.0129134990991571E-2</v>
      </c>
      <c r="EK190" s="156">
        <f t="shared" si="347"/>
        <v>0</v>
      </c>
      <c r="EL190" s="156">
        <f t="shared" si="348"/>
        <v>8.0129134990991571E-2</v>
      </c>
      <c r="EM190" s="156">
        <f t="shared" si="349"/>
        <v>0</v>
      </c>
      <c r="EN190" s="156">
        <f t="shared" si="350"/>
        <v>-8.0129134990991571E-2</v>
      </c>
      <c r="EO190" s="156">
        <f t="shared" si="351"/>
        <v>0</v>
      </c>
      <c r="EP190" s="156">
        <f t="shared" si="352"/>
        <v>8.0129134990991571E-2</v>
      </c>
      <c r="EQ190" s="156">
        <f t="shared" si="353"/>
        <v>0</v>
      </c>
      <c r="ER190" s="156">
        <f t="shared" si="354"/>
        <v>-8.0129134990991571E-2</v>
      </c>
      <c r="ES190" s="156">
        <f t="shared" si="355"/>
        <v>0</v>
      </c>
      <c r="ET190" s="156">
        <f t="shared" si="356"/>
        <v>-8.0129134990991571E-2</v>
      </c>
      <c r="EU190" s="156">
        <f t="shared" si="357"/>
        <v>0</v>
      </c>
      <c r="EV190" s="156">
        <f t="shared" si="358"/>
        <v>8.0129134990991571E-2</v>
      </c>
      <c r="EW190" s="156">
        <f t="shared" si="359"/>
        <v>0</v>
      </c>
      <c r="EX190" s="156">
        <f t="shared" si="360"/>
        <v>-8.0129134990991571E-2</v>
      </c>
      <c r="EY190" s="156">
        <f t="shared" si="361"/>
        <v>0</v>
      </c>
      <c r="EZ190" s="156">
        <f t="shared" si="362"/>
        <v>8.0129134990991571E-2</v>
      </c>
    </row>
    <row r="191" spans="15:156" ht="20.100000000000001" customHeight="1" x14ac:dyDescent="0.2">
      <c r="O191" s="158">
        <v>181</v>
      </c>
      <c r="P191" s="158">
        <f t="shared" si="363"/>
        <v>-1.562069680534925</v>
      </c>
      <c r="Q191" s="147">
        <f t="shared" si="364"/>
        <v>1.5795229730548681</v>
      </c>
      <c r="R191" s="147">
        <f t="shared" si="268"/>
        <v>325.25673409442749</v>
      </c>
      <c r="S191" s="147">
        <f t="shared" si="269"/>
        <v>282.8319426908065</v>
      </c>
      <c r="T191" s="147">
        <f t="shared" si="270"/>
        <v>353.53992836350812</v>
      </c>
      <c r="U191" s="147">
        <f t="shared" si="271"/>
        <v>1</v>
      </c>
      <c r="V191" s="147">
        <f t="shared" si="272"/>
        <v>1</v>
      </c>
      <c r="W191" s="147">
        <f t="shared" si="273"/>
        <v>4.4272719026378214E-2</v>
      </c>
      <c r="X191" s="147">
        <f t="shared" si="274"/>
        <v>5.0913626880334954E-2</v>
      </c>
      <c r="Y191" s="147">
        <f t="shared" si="275"/>
        <v>4.0730901504267961E-2</v>
      </c>
      <c r="Z191" s="147">
        <f t="shared" si="276"/>
        <v>16.051155438389827</v>
      </c>
      <c r="AA191" s="147">
        <f t="shared" si="277"/>
        <v>16.051155438389827</v>
      </c>
      <c r="AB191" s="147">
        <f t="shared" si="278"/>
        <v>15.934519053652483</v>
      </c>
      <c r="AC191" s="147">
        <f t="shared" si="279"/>
        <v>15.144805412074525</v>
      </c>
      <c r="AD191" s="147">
        <f t="shared" si="280"/>
        <v>225.43875724902202</v>
      </c>
      <c r="AE191" s="147">
        <f t="shared" si="281"/>
        <v>293.71829638032909</v>
      </c>
      <c r="AF191" s="147">
        <f t="shared" si="282"/>
        <v>3.5536854216084626</v>
      </c>
      <c r="AG191" s="147">
        <f t="shared" si="283"/>
        <v>4.0564207880762524</v>
      </c>
      <c r="AH191" s="147">
        <f t="shared" si="284"/>
        <v>3.0843078877025594</v>
      </c>
      <c r="AI191" s="147">
        <f t="shared" si="285"/>
        <v>19.604840859998291</v>
      </c>
      <c r="AJ191" s="147">
        <f t="shared" si="286"/>
        <v>20.404840859998291</v>
      </c>
      <c r="AK191" s="147">
        <f t="shared" si="287"/>
        <v>20.790939841728736</v>
      </c>
      <c r="AL191" s="147">
        <f t="shared" si="288"/>
        <v>19.029113299777084</v>
      </c>
      <c r="AM191" s="147">
        <f t="shared" si="365"/>
        <v>49.007978394009577</v>
      </c>
      <c r="AN191" s="147">
        <f t="shared" si="397"/>
        <v>48.097873766771066</v>
      </c>
      <c r="AO191" s="147">
        <f t="shared" si="398"/>
        <v>52.551056071105243</v>
      </c>
      <c r="AP191" s="147">
        <f t="shared" si="289"/>
        <v>9.092396498388533</v>
      </c>
      <c r="AQ191" s="147">
        <f t="shared" si="290"/>
        <v>0.46011901342666989</v>
      </c>
      <c r="AR191" s="147">
        <f t="shared" si="291"/>
        <v>0.45670562286985045</v>
      </c>
      <c r="AS191" s="147">
        <f t="shared" si="292"/>
        <v>0.43407132437917795</v>
      </c>
      <c r="AT191" s="147">
        <f t="shared" si="293"/>
        <v>6.9526675320312703E-2</v>
      </c>
      <c r="AU191" s="147">
        <f t="shared" si="294"/>
        <v>0.18100049092489726</v>
      </c>
      <c r="AV191" s="147">
        <f t="shared" si="295"/>
        <v>0.17501335904771675</v>
      </c>
      <c r="AW191" s="147">
        <f t="shared" si="296"/>
        <v>0.17273336987828952</v>
      </c>
      <c r="AX191" s="147">
        <f t="shared" si="366"/>
        <v>4.0066919449117486E-2</v>
      </c>
      <c r="AY191" s="147">
        <f t="shared" si="367"/>
        <v>4.4552824373102852E-2</v>
      </c>
      <c r="AZ191" s="147">
        <f t="shared" si="368"/>
        <v>3.5177929431527387E-2</v>
      </c>
      <c r="BA191" s="147">
        <f t="shared" si="369"/>
        <v>0.11646895267532029</v>
      </c>
      <c r="BB191" s="147">
        <f t="shared" si="370"/>
        <v>0.23083845039473588</v>
      </c>
      <c r="BC191" s="147">
        <f t="shared" si="297"/>
        <v>-1.9618113691528829E-4</v>
      </c>
      <c r="BD191" s="147">
        <f t="shared" si="298"/>
        <v>-1.705922929698159E-4</v>
      </c>
      <c r="BE191" s="147">
        <f t="shared" si="299"/>
        <v>-2.1324036621226994E-4</v>
      </c>
      <c r="BF191" s="147">
        <f t="shared" si="300"/>
        <v>0</v>
      </c>
      <c r="BG191" s="147">
        <f t="shared" si="301"/>
        <v>0</v>
      </c>
      <c r="BH191" s="147">
        <f t="shared" si="302"/>
        <v>0</v>
      </c>
      <c r="BI191" s="147">
        <f t="shared" si="371"/>
        <v>3.9870738312202197E-2</v>
      </c>
      <c r="BJ191" s="147">
        <f t="shared" si="372"/>
        <v>4.4382232080133033E-2</v>
      </c>
      <c r="BK191" s="147">
        <f t="shared" si="373"/>
        <v>3.4964689065315115E-2</v>
      </c>
      <c r="BL191" s="147">
        <f t="shared" si="303"/>
        <v>12.968226129360453</v>
      </c>
      <c r="BM191" s="147">
        <f t="shared" si="304"/>
        <v>12.55271292017826</v>
      </c>
      <c r="BN191" s="147">
        <f t="shared" si="305"/>
        <v>12.361413667403841</v>
      </c>
      <c r="BO191" s="150">
        <f t="shared" si="374"/>
        <v>1.5896757735601081E-3</v>
      </c>
      <c r="BP191" s="150">
        <f t="shared" si="374"/>
        <v>1.9697825244147896E-3</v>
      </c>
      <c r="BQ191" s="150">
        <f t="shared" si="374"/>
        <v>1.2225294814341664E-3</v>
      </c>
      <c r="BR191" s="147" t="e">
        <f t="shared" si="306"/>
        <v>#NUM!</v>
      </c>
      <c r="BS191" s="147">
        <f t="shared" si="307"/>
        <v>266.3062296852757</v>
      </c>
      <c r="BT191" s="147">
        <f t="shared" si="308"/>
        <v>0.58264458295322386</v>
      </c>
      <c r="BU191" s="147">
        <f t="shared" si="309"/>
        <v>0.58264458295322386</v>
      </c>
      <c r="BV191" s="147">
        <f t="shared" si="310"/>
        <v>0.19421486098440802</v>
      </c>
      <c r="BW191" s="147">
        <f t="shared" si="311"/>
        <v>20.328545880901714</v>
      </c>
      <c r="CA191" s="150">
        <f t="shared" si="312"/>
        <v>0.22889499032557062</v>
      </c>
      <c r="CB191" s="150">
        <f t="shared" si="375"/>
        <v>0.22889499032557062</v>
      </c>
      <c r="CC191" s="150">
        <f t="shared" si="376"/>
        <v>0</v>
      </c>
      <c r="CD191" s="150">
        <f t="shared" si="377"/>
        <v>5.0669018011373405E-2</v>
      </c>
      <c r="CE191" s="150">
        <f t="shared" si="313"/>
        <v>5.0472836874458117E-2</v>
      </c>
      <c r="CI191" s="152">
        <f t="shared" si="314"/>
        <v>0.57691230297248397</v>
      </c>
      <c r="CJ191" s="152">
        <f t="shared" si="315"/>
        <v>0.57691230297248397</v>
      </c>
      <c r="CK191" s="152">
        <f t="shared" si="316"/>
        <v>0.57691230297248397</v>
      </c>
      <c r="CL191" s="152">
        <f t="shared" si="317"/>
        <v>0.57691230297248397</v>
      </c>
      <c r="CM191" s="152">
        <f t="shared" si="318"/>
        <v>0.57691230297248397</v>
      </c>
      <c r="CN191" s="152">
        <f t="shared" si="319"/>
        <v>0.57691230297248397</v>
      </c>
      <c r="CO191" s="152">
        <f t="shared" si="320"/>
        <v>0.57691230297248397</v>
      </c>
      <c r="CP191" s="152">
        <f t="shared" si="321"/>
        <v>0.57691230297248397</v>
      </c>
      <c r="CQ191" s="152">
        <f t="shared" si="322"/>
        <v>0.53773564202986546</v>
      </c>
      <c r="CR191" s="152">
        <f t="shared" si="323"/>
        <v>0.46155054406599061</v>
      </c>
      <c r="CS191" s="152">
        <f t="shared" si="324"/>
        <v>0.38536544610211571</v>
      </c>
      <c r="CT191" s="152">
        <f t="shared" si="325"/>
        <v>0.30918034813824086</v>
      </c>
      <c r="CU191" s="152">
        <f t="shared" si="326"/>
        <v>0.23299525017436606</v>
      </c>
      <c r="CV191" s="152">
        <f t="shared" si="327"/>
        <v>0.1884825810036681</v>
      </c>
      <c r="CW191" s="152">
        <f t="shared" si="328"/>
        <v>0.1884825810036681</v>
      </c>
      <c r="CX191" s="152">
        <f t="shared" si="329"/>
        <v>0.1884825810036681</v>
      </c>
      <c r="CY191" s="152">
        <f t="shared" si="330"/>
        <v>0.1884825810036681</v>
      </c>
      <c r="CZ191" s="152">
        <f t="shared" si="331"/>
        <v>0.1884825810036681</v>
      </c>
      <c r="DA191" s="152">
        <f t="shared" si="332"/>
        <v>0.1884825810036681</v>
      </c>
      <c r="DC191" s="154">
        <f t="shared" si="378"/>
        <v>0.22655217746805917</v>
      </c>
      <c r="DD191" s="154">
        <f t="shared" si="379"/>
        <v>0.22655217746805917</v>
      </c>
      <c r="DE191" s="154">
        <f t="shared" si="380"/>
        <v>0.22655217746805917</v>
      </c>
      <c r="DF191" s="154">
        <f t="shared" si="381"/>
        <v>0.22655217746805917</v>
      </c>
      <c r="DG191" s="154">
        <f t="shared" si="382"/>
        <v>0.22655217746805917</v>
      </c>
      <c r="DH191" s="154">
        <f t="shared" si="383"/>
        <v>0.22655217746805917</v>
      </c>
      <c r="DI191" s="154">
        <f t="shared" si="384"/>
        <v>0.22655217746805917</v>
      </c>
      <c r="DJ191" s="154">
        <f t="shared" si="385"/>
        <v>0.22655217746805917</v>
      </c>
      <c r="DK191" s="154">
        <f t="shared" si="386"/>
        <v>0.21054257767100817</v>
      </c>
      <c r="DL191" s="154">
        <f t="shared" si="387"/>
        <v>0.17942257226210215</v>
      </c>
      <c r="DM191" s="154">
        <f t="shared" si="388"/>
        <v>-2.9547678483010516E-10</v>
      </c>
      <c r="DN191" s="154">
        <f t="shared" si="389"/>
        <v>-3.6293819290378553E-10</v>
      </c>
      <c r="DO191" s="154">
        <f t="shared" si="390"/>
        <v>-4.7031832614436754E-10</v>
      </c>
      <c r="DP191" s="154">
        <f t="shared" si="391"/>
        <v>-5.6861072106047674E-10</v>
      </c>
      <c r="DQ191" s="154">
        <f t="shared" si="392"/>
        <v>-5.6861072106047674E-10</v>
      </c>
      <c r="DR191" s="154">
        <f t="shared" si="393"/>
        <v>-5.6861072106047674E-10</v>
      </c>
      <c r="DS191" s="154">
        <f t="shared" si="394"/>
        <v>-5.6861072106047674E-10</v>
      </c>
      <c r="DT191" s="154">
        <f t="shared" si="395"/>
        <v>-5.6861072106047674E-10</v>
      </c>
      <c r="DU191" s="154">
        <f t="shared" si="396"/>
        <v>-5.6861072106047674E-10</v>
      </c>
      <c r="DW191" s="155">
        <f t="shared" si="333"/>
        <v>2.0873885115905207E-3</v>
      </c>
      <c r="DX191" s="155">
        <f t="shared" si="334"/>
        <v>-7.9714151211953022E-2</v>
      </c>
      <c r="DY191" s="155">
        <f t="shared" si="335"/>
        <v>-6.9586682645561234E-4</v>
      </c>
      <c r="DZ191" s="155">
        <f t="shared" si="336"/>
        <v>7.9738440313316089E-2</v>
      </c>
      <c r="EA191" s="156">
        <f t="shared" si="337"/>
        <v>2.0873885115905207E-3</v>
      </c>
      <c r="EB191" s="156">
        <f t="shared" si="338"/>
        <v>-7.9714151211953022E-2</v>
      </c>
      <c r="EC191" s="156">
        <f t="shared" si="339"/>
        <v>-3.4782743579637064E-3</v>
      </c>
      <c r="ED191" s="156">
        <f t="shared" si="340"/>
        <v>7.9665580407922501E-2</v>
      </c>
      <c r="EE191" s="156">
        <f t="shared" si="341"/>
        <v>4.8681006882727966E-3</v>
      </c>
      <c r="EF191" s="156">
        <f t="shared" si="342"/>
        <v>-7.9592742696361907E-2</v>
      </c>
      <c r="EG191" s="156">
        <f t="shared" si="343"/>
        <v>-6.2564441479537481E-3</v>
      </c>
      <c r="EH191" s="156">
        <f t="shared" si="344"/>
        <v>7.9495660264343793E-2</v>
      </c>
      <c r="EI191" s="156">
        <f t="shared" si="345"/>
        <v>7.6428818341396972E-3</v>
      </c>
      <c r="EJ191" s="156">
        <f t="shared" si="346"/>
        <v>-7.9374362684117405E-2</v>
      </c>
      <c r="EK191" s="156">
        <f t="shared" si="347"/>
        <v>-9.0269914244809901E-3</v>
      </c>
      <c r="EL191" s="156">
        <f t="shared" si="348"/>
        <v>7.9228886904100709E-2</v>
      </c>
      <c r="EM191" s="156">
        <f t="shared" si="349"/>
        <v>1.0408351305787676E-2</v>
      </c>
      <c r="EN191" s="156">
        <f t="shared" si="350"/>
        <v>-7.9059277237625569E-2</v>
      </c>
      <c r="EO191" s="156">
        <f t="shared" si="351"/>
        <v>-1.1786540702458657E-2</v>
      </c>
      <c r="EP191" s="156">
        <f t="shared" si="352"/>
        <v>7.8865585349439438E-2</v>
      </c>
      <c r="EQ191" s="156">
        <f t="shared" si="353"/>
        <v>1.3161139804652883E-2</v>
      </c>
      <c r="ER191" s="156">
        <f t="shared" si="354"/>
        <v>-7.8647870239967804E-2</v>
      </c>
      <c r="ES191" s="156">
        <f t="shared" si="355"/>
        <v>1.5897893481984435E-2</v>
      </c>
      <c r="ET191" s="156">
        <f t="shared" si="356"/>
        <v>-7.8140642927198328E-2</v>
      </c>
      <c r="EU191" s="156">
        <f t="shared" si="357"/>
        <v>-1.7259214415440254E-2</v>
      </c>
      <c r="EV191" s="156">
        <f t="shared" si="358"/>
        <v>7.7851285230253531E-2</v>
      </c>
      <c r="EW191" s="156">
        <f t="shared" si="359"/>
        <v>1.8615278024991088E-2</v>
      </c>
      <c r="EX191" s="156">
        <f t="shared" si="360"/>
        <v>-7.753821327766533E-2</v>
      </c>
      <c r="EY191" s="156">
        <f t="shared" si="361"/>
        <v>-1.9965671240525264E-2</v>
      </c>
      <c r="EZ191" s="156">
        <f t="shared" si="362"/>
        <v>7.7201522434183226E-2</v>
      </c>
    </row>
    <row r="192" spans="15:156" ht="20.100000000000001" customHeight="1" x14ac:dyDescent="0.2">
      <c r="O192" s="158">
        <v>182</v>
      </c>
      <c r="P192" s="158">
        <f t="shared" si="363"/>
        <v>-1.5533430342749535</v>
      </c>
      <c r="Q192" s="147">
        <f t="shared" si="364"/>
        <v>1.5882496193148399</v>
      </c>
      <c r="R192" s="147">
        <f t="shared" si="268"/>
        <v>325.21957928345915</v>
      </c>
      <c r="S192" s="147">
        <f t="shared" si="269"/>
        <v>282.79963415952972</v>
      </c>
      <c r="T192" s="147">
        <f t="shared" si="270"/>
        <v>353.49954269941213</v>
      </c>
      <c r="U192" s="147">
        <f t="shared" si="271"/>
        <v>1</v>
      </c>
      <c r="V192" s="147">
        <f t="shared" si="272"/>
        <v>1</v>
      </c>
      <c r="W192" s="147">
        <f t="shared" si="273"/>
        <v>4.4277776976794685E-2</v>
      </c>
      <c r="X192" s="147">
        <f t="shared" si="274"/>
        <v>5.091944352331388E-2</v>
      </c>
      <c r="Y192" s="147">
        <f t="shared" si="275"/>
        <v>4.0735554818651105E-2</v>
      </c>
      <c r="Z192" s="147">
        <f t="shared" si="276"/>
        <v>16.047060530718532</v>
      </c>
      <c r="AA192" s="147">
        <f t="shared" si="277"/>
        <v>16.047060530718532</v>
      </c>
      <c r="AB192" s="147">
        <f t="shared" si="278"/>
        <v>15.932080023550068</v>
      </c>
      <c r="AC192" s="147">
        <f t="shared" si="279"/>
        <v>15.142487260132141</v>
      </c>
      <c r="AD192" s="147">
        <f t="shared" si="280"/>
        <v>225.39902511530715</v>
      </c>
      <c r="AE192" s="147">
        <f t="shared" si="281"/>
        <v>293.66766157181979</v>
      </c>
      <c r="AF192" s="147">
        <f t="shared" si="282"/>
        <v>3.5535474036044494</v>
      </c>
      <c r="AG192" s="147">
        <f t="shared" si="283"/>
        <v>4.056263244840375</v>
      </c>
      <c r="AH192" s="147">
        <f t="shared" si="284"/>
        <v>3.0841880993791939</v>
      </c>
      <c r="AI192" s="147">
        <f t="shared" si="285"/>
        <v>19.60060793432298</v>
      </c>
      <c r="AJ192" s="147">
        <f t="shared" si="286"/>
        <v>20.400607934322981</v>
      </c>
      <c r="AK192" s="147">
        <f t="shared" si="287"/>
        <v>20.788343268390445</v>
      </c>
      <c r="AL192" s="147">
        <f t="shared" si="288"/>
        <v>19.026675359511334</v>
      </c>
      <c r="AM192" s="147">
        <f t="shared" si="365"/>
        <v>49.018147067938649</v>
      </c>
      <c r="AN192" s="147">
        <f t="shared" si="397"/>
        <v>48.103881444008202</v>
      </c>
      <c r="AO192" s="147">
        <f t="shared" si="398"/>
        <v>52.557789582513969</v>
      </c>
      <c r="AP192" s="147">
        <f t="shared" si="289"/>
        <v>9.0905713148680345</v>
      </c>
      <c r="AQ192" s="147">
        <f t="shared" si="290"/>
        <v>0.46004858493612921</v>
      </c>
      <c r="AR192" s="147">
        <f t="shared" si="291"/>
        <v>0.45663571685270798</v>
      </c>
      <c r="AS192" s="147">
        <f t="shared" si="292"/>
        <v>0.43400488289931966</v>
      </c>
      <c r="AT192" s="147">
        <f t="shared" si="293"/>
        <v>6.950539263519552E-2</v>
      </c>
      <c r="AU192" s="147">
        <f t="shared" si="294"/>
        <v>0.18098262951824712</v>
      </c>
      <c r="AV192" s="147">
        <f t="shared" si="295"/>
        <v>0.1749816394209896</v>
      </c>
      <c r="AW192" s="147">
        <f t="shared" si="296"/>
        <v>0.17270262080498511</v>
      </c>
      <c r="AX192" s="147">
        <f t="shared" si="366"/>
        <v>4.0067542589777627E-2</v>
      </c>
      <c r="AY192" s="147">
        <f t="shared" si="367"/>
        <v>4.4549838595540639E-2</v>
      </c>
      <c r="AZ192" s="147">
        <f t="shared" si="368"/>
        <v>3.517568544210764E-2</v>
      </c>
      <c r="BA192" s="147">
        <f t="shared" si="369"/>
        <v>0.11645613618510944</v>
      </c>
      <c r="BB192" s="147">
        <f t="shared" si="370"/>
        <v>0.2307998649184973</v>
      </c>
      <c r="BC192" s="147">
        <f t="shared" si="297"/>
        <v>-3.9234733387746076E-4</v>
      </c>
      <c r="BD192" s="147">
        <f t="shared" si="298"/>
        <v>-3.4117159467605284E-4</v>
      </c>
      <c r="BE192" s="147">
        <f t="shared" si="299"/>
        <v>-4.2646449334506607E-4</v>
      </c>
      <c r="BF192" s="147">
        <f t="shared" si="300"/>
        <v>0</v>
      </c>
      <c r="BG192" s="147">
        <f t="shared" si="301"/>
        <v>0</v>
      </c>
      <c r="BH192" s="147">
        <f t="shared" si="302"/>
        <v>0</v>
      </c>
      <c r="BI192" s="147">
        <f t="shared" si="371"/>
        <v>3.9675195255900166E-2</v>
      </c>
      <c r="BJ192" s="147">
        <f t="shared" si="372"/>
        <v>4.4208667000864586E-2</v>
      </c>
      <c r="BK192" s="147">
        <f t="shared" si="373"/>
        <v>3.4749220948762573E-2</v>
      </c>
      <c r="BL192" s="147">
        <f t="shared" si="303"/>
        <v>12.903150309112947</v>
      </c>
      <c r="BM192" s="147">
        <f t="shared" si="304"/>
        <v>12.502194854524978</v>
      </c>
      <c r="BN192" s="147">
        <f t="shared" si="305"/>
        <v>12.283833714548402</v>
      </c>
      <c r="BO192" s="150">
        <f t="shared" si="374"/>
        <v>1.5741211185938029E-3</v>
      </c>
      <c r="BP192" s="150">
        <f t="shared" si="374"/>
        <v>1.9544062379933335E-3</v>
      </c>
      <c r="BQ192" s="150">
        <f t="shared" si="374"/>
        <v>1.2075083565459197E-3</v>
      </c>
      <c r="BR192" s="147" t="e">
        <f t="shared" si="306"/>
        <v>#NUM!</v>
      </c>
      <c r="BS192" s="147">
        <f t="shared" si="307"/>
        <v>266.27029548770912</v>
      </c>
      <c r="BT192" s="147">
        <f t="shared" si="308"/>
        <v>0.58257802614725462</v>
      </c>
      <c r="BU192" s="147">
        <f t="shared" si="309"/>
        <v>0.58257802614725462</v>
      </c>
      <c r="BV192" s="147">
        <f t="shared" si="310"/>
        <v>0.19419267538241819</v>
      </c>
      <c r="BW192" s="147">
        <f t="shared" si="311"/>
        <v>20.326223705216201</v>
      </c>
      <c r="CA192" s="150">
        <f t="shared" si="312"/>
        <v>0.22886319545817874</v>
      </c>
      <c r="CB192" s="150">
        <f t="shared" si="375"/>
        <v>0.22886319545817874</v>
      </c>
      <c r="CC192" s="150">
        <f t="shared" si="376"/>
        <v>0</v>
      </c>
      <c r="CD192" s="150">
        <f t="shared" si="377"/>
        <v>5.066776767870404E-2</v>
      </c>
      <c r="CE192" s="150">
        <f t="shared" si="313"/>
        <v>5.0275420344826578E-2</v>
      </c>
      <c r="CI192" s="152">
        <f t="shared" si="314"/>
        <v>0.57684574616651474</v>
      </c>
      <c r="CJ192" s="152">
        <f t="shared" si="315"/>
        <v>0.57684574616651474</v>
      </c>
      <c r="CK192" s="152">
        <f t="shared" si="316"/>
        <v>0.57684574616651474</v>
      </c>
      <c r="CL192" s="152">
        <f t="shared" si="317"/>
        <v>0.57684574616651474</v>
      </c>
      <c r="CM192" s="152">
        <f t="shared" si="318"/>
        <v>0.57684574616651474</v>
      </c>
      <c r="CN192" s="152">
        <f t="shared" si="319"/>
        <v>0.57684574616651474</v>
      </c>
      <c r="CO192" s="152">
        <f t="shared" si="320"/>
        <v>0.57684574616651474</v>
      </c>
      <c r="CP192" s="152">
        <f t="shared" si="321"/>
        <v>0.57684574616651474</v>
      </c>
      <c r="CQ192" s="152">
        <f t="shared" si="322"/>
        <v>0.53767356046231274</v>
      </c>
      <c r="CR192" s="152">
        <f t="shared" si="323"/>
        <v>0.46149716529415807</v>
      </c>
      <c r="CS192" s="152">
        <f t="shared" si="324"/>
        <v>0.38532077012600346</v>
      </c>
      <c r="CT192" s="152">
        <f t="shared" si="325"/>
        <v>0.3091443749578488</v>
      </c>
      <c r="CU192" s="152">
        <f t="shared" si="326"/>
        <v>0.23296797978969427</v>
      </c>
      <c r="CV192" s="152">
        <f t="shared" si="327"/>
        <v>0.18846039540167833</v>
      </c>
      <c r="CW192" s="152">
        <f t="shared" si="328"/>
        <v>0.18846039540167833</v>
      </c>
      <c r="CX192" s="152">
        <f t="shared" si="329"/>
        <v>0.18846039540167833</v>
      </c>
      <c r="CY192" s="152">
        <f t="shared" si="330"/>
        <v>0.18846039540167833</v>
      </c>
      <c r="CZ192" s="152">
        <f t="shared" si="331"/>
        <v>0.18846039540167833</v>
      </c>
      <c r="DA192" s="152">
        <f t="shared" si="332"/>
        <v>0.18846039540167833</v>
      </c>
      <c r="DC192" s="154">
        <f t="shared" si="378"/>
        <v>0.22652043184312118</v>
      </c>
      <c r="DD192" s="154">
        <f t="shared" si="379"/>
        <v>0.22652043184312118</v>
      </c>
      <c r="DE192" s="154">
        <f t="shared" si="380"/>
        <v>0.22652043184312118</v>
      </c>
      <c r="DF192" s="154">
        <f t="shared" si="381"/>
        <v>0.22652043184312118</v>
      </c>
      <c r="DG192" s="154">
        <f t="shared" si="382"/>
        <v>0.22652043184312118</v>
      </c>
      <c r="DH192" s="154">
        <f t="shared" si="383"/>
        <v>0.22652043184312118</v>
      </c>
      <c r="DI192" s="154">
        <f t="shared" si="384"/>
        <v>0.22652043184312118</v>
      </c>
      <c r="DJ192" s="154">
        <f t="shared" si="385"/>
        <v>0.22652043184312118</v>
      </c>
      <c r="DK192" s="154">
        <f t="shared" si="386"/>
        <v>0.21051299774319537</v>
      </c>
      <c r="DL192" s="154">
        <f t="shared" si="387"/>
        <v>0.17939720455412181</v>
      </c>
      <c r="DM192" s="154">
        <f t="shared" si="388"/>
        <v>-2.9550316840963197E-10</v>
      </c>
      <c r="DN192" s="154">
        <f t="shared" si="389"/>
        <v>-3.6297024517406082E-10</v>
      </c>
      <c r="DO192" s="154">
        <f t="shared" si="390"/>
        <v>-4.7035912917783982E-10</v>
      </c>
      <c r="DP192" s="154">
        <f t="shared" si="391"/>
        <v>-5.6865924112107551E-10</v>
      </c>
      <c r="DQ192" s="154">
        <f t="shared" si="392"/>
        <v>-5.6865924112107551E-10</v>
      </c>
      <c r="DR192" s="154">
        <f t="shared" si="393"/>
        <v>-5.6865924112107551E-10</v>
      </c>
      <c r="DS192" s="154">
        <f t="shared" si="394"/>
        <v>-5.6865924112107551E-10</v>
      </c>
      <c r="DT192" s="154">
        <f t="shared" si="395"/>
        <v>-5.6865924112107551E-10</v>
      </c>
      <c r="DU192" s="154">
        <f t="shared" si="396"/>
        <v>-5.6865924112107551E-10</v>
      </c>
      <c r="DW192" s="155">
        <f t="shared" si="333"/>
        <v>4.1528785656860757E-3</v>
      </c>
      <c r="DX192" s="155">
        <f t="shared" si="334"/>
        <v>-7.9241643559392921E-2</v>
      </c>
      <c r="DY192" s="155">
        <f t="shared" si="335"/>
        <v>-1.384855266169098E-3</v>
      </c>
      <c r="DZ192" s="155">
        <f t="shared" si="336"/>
        <v>7.9338305062983144E-2</v>
      </c>
      <c r="EA192" s="156">
        <f t="shared" si="337"/>
        <v>4.1528785656860757E-3</v>
      </c>
      <c r="EB192" s="156">
        <f t="shared" si="338"/>
        <v>-7.9241643559392921E-2</v>
      </c>
      <c r="EC192" s="156">
        <f t="shared" si="339"/>
        <v>-6.9158422223726422E-3</v>
      </c>
      <c r="ED192" s="156">
        <f t="shared" si="340"/>
        <v>7.9048438319365047E-2</v>
      </c>
      <c r="EE192" s="156">
        <f t="shared" si="341"/>
        <v>9.6703799906150412E-3</v>
      </c>
      <c r="EF192" s="156">
        <f t="shared" si="342"/>
        <v>-7.8758924733723507E-2</v>
      </c>
      <c r="EG192" s="156">
        <f t="shared" si="343"/>
        <v>-1.2413135890446896E-2</v>
      </c>
      <c r="EH192" s="156">
        <f t="shared" si="344"/>
        <v>7.8373455530176231E-2</v>
      </c>
      <c r="EI192" s="156">
        <f t="shared" si="345"/>
        <v>1.5140768296293034E-2</v>
      </c>
      <c r="EJ192" s="156">
        <f t="shared" si="346"/>
        <v>-7.7892500343570814E-2</v>
      </c>
      <c r="EK192" s="156">
        <f t="shared" si="347"/>
        <v>-1.7849954008226913E-2</v>
      </c>
      <c r="EL192" s="156">
        <f t="shared" si="348"/>
        <v>7.7316645143716611E-2</v>
      </c>
      <c r="EM192" s="156">
        <f t="shared" si="349"/>
        <v>2.0537392300776124E-2</v>
      </c>
      <c r="EN192" s="156">
        <f t="shared" si="350"/>
        <v>-7.6646591521471019E-2</v>
      </c>
      <c r="EO192" s="156">
        <f t="shared" si="351"/>
        <v>-2.3199808944349885E-2</v>
      </c>
      <c r="EP192" s="156">
        <f t="shared" si="352"/>
        <v>7.5883155833958799E-2</v>
      </c>
      <c r="EQ192" s="156">
        <f t="shared" si="353"/>
        <v>2.5833960194381292E-2</v>
      </c>
      <c r="ER192" s="156">
        <f t="shared" si="354"/>
        <v>-7.5027268209967066E-2</v>
      </c>
      <c r="ES192" s="156">
        <f t="shared" si="355"/>
        <v>3.1004667630740036E-2</v>
      </c>
      <c r="ET192" s="156">
        <f t="shared" si="356"/>
        <v>-7.3042419589458785E-2</v>
      </c>
      <c r="EU192" s="156">
        <f t="shared" si="357"/>
        <v>-3.3534924106542588E-2</v>
      </c>
      <c r="EV192" s="156">
        <f t="shared" si="358"/>
        <v>7.1915876825243821E-2</v>
      </c>
      <c r="EW192" s="156">
        <f t="shared" si="359"/>
        <v>3.6024323442980358E-2</v>
      </c>
      <c r="EX192" s="156">
        <f t="shared" si="360"/>
        <v>-7.0701715642908891E-2</v>
      </c>
      <c r="EY192" s="156">
        <f t="shared" si="361"/>
        <v>-3.8469832690424255E-2</v>
      </c>
      <c r="EZ192" s="156">
        <f t="shared" si="362"/>
        <v>6.9401415310827608E-2</v>
      </c>
    </row>
    <row r="193" spans="15:156" ht="20.100000000000001" customHeight="1" x14ac:dyDescent="0.2">
      <c r="O193" s="158">
        <v>183</v>
      </c>
      <c r="P193" s="158">
        <f t="shared" si="363"/>
        <v>-1.5446163880149817</v>
      </c>
      <c r="Q193" s="147">
        <f t="shared" si="364"/>
        <v>1.5969762655748114</v>
      </c>
      <c r="R193" s="147">
        <f t="shared" si="268"/>
        <v>325.15765774238957</v>
      </c>
      <c r="S193" s="147">
        <f t="shared" si="269"/>
        <v>282.74578934120831</v>
      </c>
      <c r="T193" s="147">
        <f t="shared" si="270"/>
        <v>353.4322366765104</v>
      </c>
      <c r="U193" s="147">
        <f t="shared" si="271"/>
        <v>1</v>
      </c>
      <c r="V193" s="147">
        <f t="shared" si="272"/>
        <v>1</v>
      </c>
      <c r="W193" s="147">
        <f t="shared" si="273"/>
        <v>4.4286209034660316E-2</v>
      </c>
      <c r="X193" s="147">
        <f t="shared" si="274"/>
        <v>5.0929140389859365E-2</v>
      </c>
      <c r="Y193" s="147">
        <f t="shared" si="275"/>
        <v>4.0743312311887492E-2</v>
      </c>
      <c r="Z193" s="147">
        <f t="shared" si="276"/>
        <v>16.041328761163033</v>
      </c>
      <c r="AA193" s="147">
        <f t="shared" si="277"/>
        <v>16.041328761163033</v>
      </c>
      <c r="AB193" s="147">
        <f t="shared" si="278"/>
        <v>15.92801549393047</v>
      </c>
      <c r="AC193" s="147">
        <f t="shared" si="279"/>
        <v>15.138624168314111</v>
      </c>
      <c r="AD193" s="147">
        <f t="shared" si="280"/>
        <v>225.33281413954131</v>
      </c>
      <c r="AE193" s="147">
        <f t="shared" si="281"/>
        <v>293.58328176740326</v>
      </c>
      <c r="AF193" s="147">
        <f t="shared" si="282"/>
        <v>3.5533173852762401</v>
      </c>
      <c r="AG193" s="147">
        <f t="shared" si="283"/>
        <v>4.0560006861112008</v>
      </c>
      <c r="AH193" s="147">
        <f t="shared" si="284"/>
        <v>3.083988462309549</v>
      </c>
      <c r="AI193" s="147">
        <f t="shared" si="285"/>
        <v>19.594646146439274</v>
      </c>
      <c r="AJ193" s="147">
        <f t="shared" si="286"/>
        <v>20.394646146439275</v>
      </c>
      <c r="AK193" s="147">
        <f t="shared" si="287"/>
        <v>20.784016180041672</v>
      </c>
      <c r="AL193" s="147">
        <f t="shared" si="288"/>
        <v>19.022612630623662</v>
      </c>
      <c r="AM193" s="147">
        <f t="shared" si="365"/>
        <v>49.032476112589535</v>
      </c>
      <c r="AN193" s="147">
        <f t="shared" si="397"/>
        <v>48.113896339258673</v>
      </c>
      <c r="AO193" s="147">
        <f t="shared" si="398"/>
        <v>52.569014541679948</v>
      </c>
      <c r="AP193" s="147">
        <f t="shared" si="289"/>
        <v>9.0876617166170828</v>
      </c>
      <c r="AQ193" s="147">
        <f t="shared" si="290"/>
        <v>0.45993121914979351</v>
      </c>
      <c r="AR193" s="147">
        <f t="shared" si="291"/>
        <v>0.45651922174386028</v>
      </c>
      <c r="AS193" s="147">
        <f t="shared" si="292"/>
        <v>0.43389416127985847</v>
      </c>
      <c r="AT193" s="147">
        <f t="shared" si="293"/>
        <v>6.9469933273873311E-2</v>
      </c>
      <c r="AU193" s="147">
        <f t="shared" si="294"/>
        <v>0.18094317621638459</v>
      </c>
      <c r="AV193" s="147">
        <f t="shared" si="295"/>
        <v>0.17492878093469286</v>
      </c>
      <c r="AW193" s="147">
        <f t="shared" si="296"/>
        <v>0.17265137953015863</v>
      </c>
      <c r="AX193" s="147">
        <f t="shared" si="366"/>
        <v>4.0066436683962495E-2</v>
      </c>
      <c r="AY193" s="147">
        <f t="shared" si="367"/>
        <v>4.4544862277246751E-2</v>
      </c>
      <c r="AZ193" s="147">
        <f t="shared" si="368"/>
        <v>3.5171945442877148E-2</v>
      </c>
      <c r="BA193" s="147">
        <f t="shared" si="369"/>
        <v>0.11643477676220315</v>
      </c>
      <c r="BB193" s="147">
        <f t="shared" si="370"/>
        <v>0.23073556444471607</v>
      </c>
      <c r="BC193" s="147">
        <f t="shared" si="297"/>
        <v>-5.8848365207111899E-4</v>
      </c>
      <c r="BD193" s="147">
        <f t="shared" si="298"/>
        <v>-5.1172491484445125E-4</v>
      </c>
      <c r="BE193" s="147">
        <f t="shared" si="299"/>
        <v>-6.3965614355556419E-4</v>
      </c>
      <c r="BF193" s="147">
        <f t="shared" si="300"/>
        <v>0</v>
      </c>
      <c r="BG193" s="147">
        <f t="shared" si="301"/>
        <v>0</v>
      </c>
      <c r="BH193" s="147">
        <f t="shared" si="302"/>
        <v>0</v>
      </c>
      <c r="BI193" s="147">
        <f t="shared" si="371"/>
        <v>3.9477953031891375E-2</v>
      </c>
      <c r="BJ193" s="147">
        <f t="shared" si="372"/>
        <v>4.4033137362402303E-2</v>
      </c>
      <c r="BK193" s="147">
        <f t="shared" si="373"/>
        <v>3.4532289299321582E-2</v>
      </c>
      <c r="BL193" s="147">
        <f t="shared" si="303"/>
        <v>12.836558740313867</v>
      </c>
      <c r="BM193" s="147">
        <f t="shared" si="304"/>
        <v>12.450184180702291</v>
      </c>
      <c r="BN193" s="147">
        <f t="shared" si="305"/>
        <v>12.204824244619553</v>
      </c>
      <c r="BO193" s="150">
        <f t="shared" si="374"/>
        <v>1.5585087755882214E-3</v>
      </c>
      <c r="BP193" s="150">
        <f t="shared" si="374"/>
        <v>1.9389171859761896E-3</v>
      </c>
      <c r="BQ193" s="150">
        <f t="shared" si="374"/>
        <v>1.1924790042520399E-3</v>
      </c>
      <c r="BR193" s="147" t="e">
        <f t="shared" si="306"/>
        <v>#NUM!</v>
      </c>
      <c r="BS193" s="147">
        <f t="shared" si="307"/>
        <v>266.21040870649796</v>
      </c>
      <c r="BT193" s="147">
        <f t="shared" si="308"/>
        <v>0.58246710376905153</v>
      </c>
      <c r="BU193" s="147">
        <f t="shared" si="309"/>
        <v>0.58246710376905153</v>
      </c>
      <c r="BV193" s="147">
        <f t="shared" si="310"/>
        <v>0.19415570125635051</v>
      </c>
      <c r="BW193" s="147">
        <f t="shared" si="311"/>
        <v>20.322353608899348</v>
      </c>
      <c r="CA193" s="150">
        <f t="shared" si="312"/>
        <v>0.22881020729965865</v>
      </c>
      <c r="CB193" s="150">
        <f t="shared" si="375"/>
        <v>0.22881020729965865</v>
      </c>
      <c r="CC193" s="150">
        <f t="shared" si="376"/>
        <v>0</v>
      </c>
      <c r="CD193" s="150">
        <f t="shared" si="377"/>
        <v>5.0665683393933798E-2</v>
      </c>
      <c r="CE193" s="150">
        <f t="shared" si="313"/>
        <v>5.0077199741862678E-2</v>
      </c>
      <c r="CI193" s="152">
        <f t="shared" si="314"/>
        <v>0.57673482378831165</v>
      </c>
      <c r="CJ193" s="152">
        <f t="shared" si="315"/>
        <v>0.57673482378831165</v>
      </c>
      <c r="CK193" s="152">
        <f t="shared" si="316"/>
        <v>0.57673482378831165</v>
      </c>
      <c r="CL193" s="152">
        <f t="shared" si="317"/>
        <v>0.57673482378831165</v>
      </c>
      <c r="CM193" s="152">
        <f t="shared" si="318"/>
        <v>0.57673482378831165</v>
      </c>
      <c r="CN193" s="152">
        <f t="shared" si="319"/>
        <v>0.57673482378831165</v>
      </c>
      <c r="CO193" s="152">
        <f t="shared" si="320"/>
        <v>0.57673482378831165</v>
      </c>
      <c r="CP193" s="152">
        <f t="shared" si="321"/>
        <v>0.57673482378831165</v>
      </c>
      <c r="CQ193" s="152">
        <f t="shared" si="322"/>
        <v>0.53757009643612896</v>
      </c>
      <c r="CR193" s="152">
        <f t="shared" si="323"/>
        <v>0.46140820519111553</v>
      </c>
      <c r="CS193" s="152">
        <f t="shared" si="324"/>
        <v>0.38524631394610215</v>
      </c>
      <c r="CT193" s="152">
        <f t="shared" si="325"/>
        <v>0.30908442270108866</v>
      </c>
      <c r="CU193" s="152">
        <f t="shared" si="326"/>
        <v>0.23292253145607533</v>
      </c>
      <c r="CV193" s="152">
        <f t="shared" si="327"/>
        <v>0.18842342127561065</v>
      </c>
      <c r="CW193" s="152">
        <f t="shared" si="328"/>
        <v>0.18842342127561065</v>
      </c>
      <c r="CX193" s="152">
        <f t="shared" si="329"/>
        <v>0.18842342127561065</v>
      </c>
      <c r="CY193" s="152">
        <f t="shared" si="330"/>
        <v>0.18842342127561065</v>
      </c>
      <c r="CZ193" s="152">
        <f t="shared" si="331"/>
        <v>0.18842342127561065</v>
      </c>
      <c r="DA193" s="152">
        <f t="shared" si="332"/>
        <v>0.18842342127561065</v>
      </c>
      <c r="DC193" s="154">
        <f t="shared" si="378"/>
        <v>0.2264675257717583</v>
      </c>
      <c r="DD193" s="154">
        <f t="shared" si="379"/>
        <v>0.2264675257717583</v>
      </c>
      <c r="DE193" s="154">
        <f t="shared" si="380"/>
        <v>0.2264675257717583</v>
      </c>
      <c r="DF193" s="154">
        <f t="shared" si="381"/>
        <v>0.2264675257717583</v>
      </c>
      <c r="DG193" s="154">
        <f t="shared" si="382"/>
        <v>0.2264675257717583</v>
      </c>
      <c r="DH193" s="154">
        <f t="shared" si="383"/>
        <v>0.2264675257717583</v>
      </c>
      <c r="DI193" s="154">
        <f t="shared" si="384"/>
        <v>0.2264675257717583</v>
      </c>
      <c r="DJ193" s="154">
        <f t="shared" si="385"/>
        <v>0.2264675257717583</v>
      </c>
      <c r="DK193" s="154">
        <f t="shared" si="386"/>
        <v>0.21046370095349987</v>
      </c>
      <c r="DL193" s="154">
        <f t="shared" si="387"/>
        <v>0.17935492771558689</v>
      </c>
      <c r="DM193" s="154">
        <f t="shared" si="388"/>
        <v>-2.9554714928204569E-10</v>
      </c>
      <c r="DN193" s="154">
        <f t="shared" si="389"/>
        <v>-3.6302367549547363E-10</v>
      </c>
      <c r="DO193" s="154">
        <f t="shared" si="390"/>
        <v>-4.7042714651723453E-10</v>
      </c>
      <c r="DP193" s="154">
        <f t="shared" si="391"/>
        <v>-5.68740122188292E-10</v>
      </c>
      <c r="DQ193" s="154">
        <f t="shared" si="392"/>
        <v>-5.68740122188292E-10</v>
      </c>
      <c r="DR193" s="154">
        <f t="shared" si="393"/>
        <v>-5.68740122188292E-10</v>
      </c>
      <c r="DS193" s="154">
        <f t="shared" si="394"/>
        <v>-5.68740122188292E-10</v>
      </c>
      <c r="DT193" s="154">
        <f t="shared" si="395"/>
        <v>-5.68740122188292E-10</v>
      </c>
      <c r="DU193" s="154">
        <f t="shared" si="396"/>
        <v>-5.68740122188292E-10</v>
      </c>
      <c r="DW193" s="155">
        <f t="shared" si="333"/>
        <v>6.1948089921370283E-3</v>
      </c>
      <c r="DX193" s="155">
        <f t="shared" si="334"/>
        <v>-7.8712511355589612E-2</v>
      </c>
      <c r="DY193" s="155">
        <f t="shared" si="335"/>
        <v>-2.0668246716329234E-3</v>
      </c>
      <c r="DZ193" s="155">
        <f t="shared" si="336"/>
        <v>7.8928849846742449E-2</v>
      </c>
      <c r="EA193" s="156">
        <f t="shared" si="337"/>
        <v>6.1948089921370283E-3</v>
      </c>
      <c r="EB193" s="156">
        <f t="shared" si="338"/>
        <v>-7.8712511355589612E-2</v>
      </c>
      <c r="EC193" s="156">
        <f t="shared" si="339"/>
        <v>-1.0305813771789633E-2</v>
      </c>
      <c r="ED193" s="156">
        <f t="shared" si="340"/>
        <v>7.8280427342050679E-2</v>
      </c>
      <c r="EE193" s="156">
        <f t="shared" si="341"/>
        <v>1.4388571032242023E-2</v>
      </c>
      <c r="EF193" s="156">
        <f t="shared" si="342"/>
        <v>-7.763378211837299E-2</v>
      </c>
      <c r="EG193" s="156">
        <f t="shared" si="343"/>
        <v>-1.8431890219632419E-2</v>
      </c>
      <c r="EH193" s="156">
        <f t="shared" si="344"/>
        <v>7.6774348094166875E-2</v>
      </c>
      <c r="EI193" s="156">
        <f t="shared" si="345"/>
        <v>2.2424688877115781E-2</v>
      </c>
      <c r="EJ193" s="156">
        <f t="shared" si="346"/>
        <v>-7.5704480918354133E-2</v>
      </c>
      <c r="EK193" s="156">
        <f t="shared" si="347"/>
        <v>-2.6356023021107976E-2</v>
      </c>
      <c r="EL193" s="156">
        <f t="shared" si="348"/>
        <v>7.4427113022498131E-2</v>
      </c>
      <c r="EM193" s="156">
        <f t="shared" si="349"/>
        <v>3.021511713798402E-2</v>
      </c>
      <c r="EN193" s="156">
        <f t="shared" si="350"/>
        <v>-7.2945745583212665E-2</v>
      </c>
      <c r="EO193" s="156">
        <f t="shared" si="351"/>
        <v>-3.399139371901163E-2</v>
      </c>
      <c r="EP193" s="156">
        <f t="shared" si="352"/>
        <v>7.1264438925680323E-2</v>
      </c>
      <c r="EQ193" s="156">
        <f t="shared" si="353"/>
        <v>3.7674502252568499E-2</v>
      </c>
      <c r="ER193" s="156">
        <f t="shared" si="354"/>
        <v>-6.9387801394583018E-2</v>
      </c>
      <c r="ES193" s="156">
        <f t="shared" si="355"/>
        <v>4.4721117636577767E-2</v>
      </c>
      <c r="ET193" s="156">
        <f t="shared" si="356"/>
        <v>-6.5069629933543177E-2</v>
      </c>
      <c r="EU193" s="156">
        <f t="shared" si="357"/>
        <v>-4.8065310204066486E-2</v>
      </c>
      <c r="EV193" s="156">
        <f t="shared" si="358"/>
        <v>6.2639931811423188E-2</v>
      </c>
      <c r="EW193" s="156">
        <f t="shared" si="359"/>
        <v>5.1277759097264827E-2</v>
      </c>
      <c r="EX193" s="156">
        <f t="shared" si="360"/>
        <v>-6.0038541990256225E-2</v>
      </c>
      <c r="EY193" s="156">
        <f t="shared" si="361"/>
        <v>-5.4349659217050907E-2</v>
      </c>
      <c r="EZ193" s="156">
        <f t="shared" si="362"/>
        <v>5.7272590698721836E-2</v>
      </c>
    </row>
    <row r="194" spans="15:156" ht="20.100000000000001" customHeight="1" x14ac:dyDescent="0.2">
      <c r="O194" s="158">
        <v>184</v>
      </c>
      <c r="P194" s="158">
        <f t="shared" si="363"/>
        <v>-1.5358897417550099</v>
      </c>
      <c r="Q194" s="147">
        <f t="shared" si="364"/>
        <v>1.605702911834783</v>
      </c>
      <c r="R194" s="147">
        <f t="shared" si="268"/>
        <v>325.07097418678387</v>
      </c>
      <c r="S194" s="147">
        <f t="shared" si="269"/>
        <v>282.67041233633381</v>
      </c>
      <c r="T194" s="147">
        <f t="shared" si="270"/>
        <v>353.33801542041726</v>
      </c>
      <c r="U194" s="147">
        <f t="shared" si="271"/>
        <v>1</v>
      </c>
      <c r="V194" s="147">
        <f t="shared" si="272"/>
        <v>1</v>
      </c>
      <c r="W194" s="147">
        <f t="shared" si="273"/>
        <v>4.4298018412821577E-2</v>
      </c>
      <c r="X194" s="147">
        <f t="shared" si="274"/>
        <v>5.0942721174744812E-2</v>
      </c>
      <c r="Y194" s="147">
        <f t="shared" si="275"/>
        <v>4.0754176939795848E-2</v>
      </c>
      <c r="Z194" s="147">
        <f t="shared" si="276"/>
        <v>16.033961230564074</v>
      </c>
      <c r="AA194" s="147">
        <f t="shared" si="277"/>
        <v>16.033961230564074</v>
      </c>
      <c r="AB194" s="147">
        <f t="shared" si="278"/>
        <v>15.922326245478217</v>
      </c>
      <c r="AC194" s="147">
        <f t="shared" si="279"/>
        <v>15.133216878614295</v>
      </c>
      <c r="AD194" s="147">
        <f t="shared" si="280"/>
        <v>225.2401381900369</v>
      </c>
      <c r="AE194" s="147">
        <f t="shared" si="281"/>
        <v>293.46517427877103</v>
      </c>
      <c r="AF194" s="147">
        <f t="shared" si="282"/>
        <v>3.5529953841406225</v>
      </c>
      <c r="AG194" s="147">
        <f t="shared" si="283"/>
        <v>4.0556331318835914</v>
      </c>
      <c r="AH194" s="147">
        <f t="shared" si="284"/>
        <v>3.0837089916967599</v>
      </c>
      <c r="AI194" s="147">
        <f t="shared" si="285"/>
        <v>19.586956614704697</v>
      </c>
      <c r="AJ194" s="147">
        <f t="shared" si="286"/>
        <v>20.386956614704697</v>
      </c>
      <c r="AK194" s="147">
        <f t="shared" si="287"/>
        <v>20.77795937736181</v>
      </c>
      <c r="AL194" s="147">
        <f t="shared" si="288"/>
        <v>19.016925870311056</v>
      </c>
      <c r="AM194" s="147">
        <f t="shared" si="365"/>
        <v>49.050970132477758</v>
      </c>
      <c r="AN194" s="147">
        <f t="shared" si="397"/>
        <v>48.127921603770631</v>
      </c>
      <c r="AO194" s="147">
        <f t="shared" si="398"/>
        <v>52.584734610612607</v>
      </c>
      <c r="AP194" s="147">
        <f t="shared" si="289"/>
        <v>9.0836682874748558</v>
      </c>
      <c r="AQ194" s="147">
        <f t="shared" si="290"/>
        <v>0.45976693861040752</v>
      </c>
      <c r="AR194" s="147">
        <f t="shared" si="291"/>
        <v>0.45635615991881873</v>
      </c>
      <c r="AS194" s="147">
        <f t="shared" si="292"/>
        <v>0.43373918078737689</v>
      </c>
      <c r="AT194" s="147">
        <f t="shared" si="293"/>
        <v>6.9420314898616831E-2</v>
      </c>
      <c r="AU194" s="147">
        <f t="shared" si="294"/>
        <v>0.18088213813805198</v>
      </c>
      <c r="AV194" s="147">
        <f t="shared" si="295"/>
        <v>0.17485479492436906</v>
      </c>
      <c r="AW194" s="147">
        <f t="shared" si="296"/>
        <v>0.17257965682307169</v>
      </c>
      <c r="AX194" s="147">
        <f t="shared" si="366"/>
        <v>4.0063601486378705E-2</v>
      </c>
      <c r="AY194" s="147">
        <f t="shared" si="367"/>
        <v>4.4537895384530457E-2</v>
      </c>
      <c r="AZ194" s="147">
        <f t="shared" si="368"/>
        <v>3.5166709408415632E-2</v>
      </c>
      <c r="BA194" s="147">
        <f t="shared" si="369"/>
        <v>0.11640487649736557</v>
      </c>
      <c r="BB194" s="147">
        <f t="shared" si="370"/>
        <v>0.23064556195108135</v>
      </c>
      <c r="BC194" s="147">
        <f t="shared" si="297"/>
        <v>-7.8457515495626475E-4</v>
      </c>
      <c r="BD194" s="147">
        <f t="shared" si="298"/>
        <v>-6.8223926517936052E-4</v>
      </c>
      <c r="BE194" s="147">
        <f t="shared" si="299"/>
        <v>-8.5279908147420065E-4</v>
      </c>
      <c r="BF194" s="147">
        <f t="shared" si="300"/>
        <v>0</v>
      </c>
      <c r="BG194" s="147">
        <f t="shared" si="301"/>
        <v>0</v>
      </c>
      <c r="BH194" s="147">
        <f t="shared" si="302"/>
        <v>0</v>
      </c>
      <c r="BI194" s="147">
        <f t="shared" si="371"/>
        <v>3.927902633142244E-2</v>
      </c>
      <c r="BJ194" s="147">
        <f t="shared" si="372"/>
        <v>4.3855656119351098E-2</v>
      </c>
      <c r="BK194" s="147">
        <f t="shared" si="373"/>
        <v>3.4313910326941428E-2</v>
      </c>
      <c r="BL194" s="147">
        <f t="shared" si="303"/>
        <v>12.768471354663827</v>
      </c>
      <c r="BM194" s="147">
        <f t="shared" si="304"/>
        <v>12.396696398537436</v>
      </c>
      <c r="BN194" s="147">
        <f t="shared" si="305"/>
        <v>12.124408976235646</v>
      </c>
      <c r="BO194" s="150">
        <f t="shared" si="374"/>
        <v>1.5428419095445773E-3</v>
      </c>
      <c r="BP194" s="150">
        <f t="shared" si="374"/>
        <v>1.9233185736587774E-3</v>
      </c>
      <c r="BQ194" s="150">
        <f t="shared" si="374"/>
        <v>1.1774444419253775E-3</v>
      </c>
      <c r="BR194" s="147" t="e">
        <f t="shared" si="306"/>
        <v>#NUM!</v>
      </c>
      <c r="BS194" s="147">
        <f t="shared" si="307"/>
        <v>266.12657466379437</v>
      </c>
      <c r="BT194" s="147">
        <f t="shared" si="308"/>
        <v>0.58231182426578343</v>
      </c>
      <c r="BU194" s="147">
        <f t="shared" si="309"/>
        <v>0.58231182426578343</v>
      </c>
      <c r="BV194" s="147">
        <f t="shared" si="310"/>
        <v>0.19410394142192783</v>
      </c>
      <c r="BW194" s="147">
        <f t="shared" si="311"/>
        <v>20.316935886673992</v>
      </c>
      <c r="CA194" s="150">
        <f t="shared" si="312"/>
        <v>0.22873603078082419</v>
      </c>
      <c r="CB194" s="150">
        <f t="shared" si="375"/>
        <v>0.22873603078082419</v>
      </c>
      <c r="CC194" s="150">
        <f t="shared" si="376"/>
        <v>0</v>
      </c>
      <c r="CD194" s="150">
        <f t="shared" si="377"/>
        <v>5.0662764561295766E-2</v>
      </c>
      <c r="CE194" s="150">
        <f t="shared" si="313"/>
        <v>4.98781894063395E-2</v>
      </c>
      <c r="CI194" s="152">
        <f t="shared" si="314"/>
        <v>0.57657954428504354</v>
      </c>
      <c r="CJ194" s="152">
        <f t="shared" si="315"/>
        <v>0.57657954428504354</v>
      </c>
      <c r="CK194" s="152">
        <f t="shared" si="316"/>
        <v>0.57657954428504354</v>
      </c>
      <c r="CL194" s="152">
        <f t="shared" si="317"/>
        <v>0.57657954428504354</v>
      </c>
      <c r="CM194" s="152">
        <f t="shared" si="318"/>
        <v>0.57657954428504354</v>
      </c>
      <c r="CN194" s="152">
        <f t="shared" si="319"/>
        <v>0.57657954428504354</v>
      </c>
      <c r="CO194" s="152">
        <f t="shared" si="320"/>
        <v>0.57657954428504354</v>
      </c>
      <c r="CP194" s="152">
        <f t="shared" si="321"/>
        <v>0.57657954428504354</v>
      </c>
      <c r="CQ194" s="152">
        <f t="shared" si="322"/>
        <v>0.53742525783050044</v>
      </c>
      <c r="CR194" s="152">
        <f t="shared" si="323"/>
        <v>0.46128367053151931</v>
      </c>
      <c r="CS194" s="152">
        <f t="shared" si="324"/>
        <v>0.38514208323253807</v>
      </c>
      <c r="CT194" s="152">
        <f t="shared" si="325"/>
        <v>0.30900049593355694</v>
      </c>
      <c r="CU194" s="152">
        <f t="shared" si="326"/>
        <v>0.23285890863457578</v>
      </c>
      <c r="CV194" s="152">
        <f t="shared" si="327"/>
        <v>0.18837166144118794</v>
      </c>
      <c r="CW194" s="152">
        <f t="shared" si="328"/>
        <v>0.18837166144118794</v>
      </c>
      <c r="CX194" s="152">
        <f t="shared" si="329"/>
        <v>0.18837166144118794</v>
      </c>
      <c r="CY194" s="152">
        <f t="shared" si="330"/>
        <v>0.18837166144118794</v>
      </c>
      <c r="CZ194" s="152">
        <f t="shared" si="331"/>
        <v>0.18837166144118794</v>
      </c>
      <c r="DA194" s="152">
        <f t="shared" si="332"/>
        <v>0.18837166144118794</v>
      </c>
      <c r="DC194" s="154">
        <f t="shared" si="378"/>
        <v>0.2263934642093971</v>
      </c>
      <c r="DD194" s="154">
        <f t="shared" si="379"/>
        <v>0.2263934642093971</v>
      </c>
      <c r="DE194" s="154">
        <f t="shared" si="380"/>
        <v>0.2263934642093971</v>
      </c>
      <c r="DF194" s="154">
        <f t="shared" si="381"/>
        <v>0.2263934642093971</v>
      </c>
      <c r="DG194" s="154">
        <f t="shared" si="382"/>
        <v>0.2263934642093971</v>
      </c>
      <c r="DH194" s="154">
        <f t="shared" si="383"/>
        <v>0.2263934642093971</v>
      </c>
      <c r="DI194" s="154">
        <f t="shared" si="384"/>
        <v>0.2263934642093971</v>
      </c>
      <c r="DJ194" s="154">
        <f t="shared" si="385"/>
        <v>0.2263934642093971</v>
      </c>
      <c r="DK194" s="154">
        <f t="shared" si="386"/>
        <v>0.21039469193703322</v>
      </c>
      <c r="DL194" s="154">
        <f t="shared" si="387"/>
        <v>0.1792957457587617</v>
      </c>
      <c r="DM194" s="154">
        <f t="shared" si="388"/>
        <v>-2.9560873981296371E-10</v>
      </c>
      <c r="DN194" s="154">
        <f t="shared" si="389"/>
        <v>-3.630984986813142E-10</v>
      </c>
      <c r="DO194" s="154">
        <f t="shared" si="390"/>
        <v>-4.7052239659628804E-10</v>
      </c>
      <c r="DP194" s="154">
        <f t="shared" si="391"/>
        <v>-5.6885338572092207E-10</v>
      </c>
      <c r="DQ194" s="154">
        <f t="shared" si="392"/>
        <v>-5.6885338572092207E-10</v>
      </c>
      <c r="DR194" s="154">
        <f t="shared" si="393"/>
        <v>-5.6885338572092207E-10</v>
      </c>
      <c r="DS194" s="154">
        <f t="shared" si="394"/>
        <v>-5.6885338572092207E-10</v>
      </c>
      <c r="DT194" s="154">
        <f t="shared" si="395"/>
        <v>-5.6885338572092207E-10</v>
      </c>
      <c r="DU194" s="154">
        <f t="shared" si="396"/>
        <v>-5.6885338572092207E-10</v>
      </c>
      <c r="DW194" s="155">
        <f t="shared" si="333"/>
        <v>8.2115525221465799E-3</v>
      </c>
      <c r="DX194" s="155">
        <f t="shared" si="334"/>
        <v>-7.8127703430693113E-2</v>
      </c>
      <c r="DY194" s="155">
        <f t="shared" si="335"/>
        <v>-2.7416364998618476E-3</v>
      </c>
      <c r="DZ194" s="155">
        <f t="shared" si="336"/>
        <v>7.8510197219730224E-2</v>
      </c>
      <c r="EA194" s="156">
        <f t="shared" si="337"/>
        <v>8.2115525221465799E-3</v>
      </c>
      <c r="EB194" s="156">
        <f t="shared" si="338"/>
        <v>-7.8127703430693113E-2</v>
      </c>
      <c r="EC194" s="156">
        <f t="shared" si="339"/>
        <v>-1.3641462685965743E-2</v>
      </c>
      <c r="ED194" s="156">
        <f t="shared" si="340"/>
        <v>7.736457932391097E-2</v>
      </c>
      <c r="EE194" s="156">
        <f t="shared" si="341"/>
        <v>1.900491301481395E-2</v>
      </c>
      <c r="EF194" s="156">
        <f t="shared" si="342"/>
        <v>-7.622454276332305E-2</v>
      </c>
      <c r="EG194" s="156">
        <f t="shared" si="343"/>
        <v>-2.4275773317821089E-2</v>
      </c>
      <c r="EH194" s="156">
        <f t="shared" si="344"/>
        <v>7.4713147892456477E-2</v>
      </c>
      <c r="EI194" s="156">
        <f t="shared" si="345"/>
        <v>2.9428364493416077E-2</v>
      </c>
      <c r="EJ194" s="156">
        <f t="shared" si="346"/>
        <v>-7.2837758075197212E-2</v>
      </c>
      <c r="EK194" s="156">
        <f t="shared" si="347"/>
        <v>-3.4437583635328062E-2</v>
      </c>
      <c r="EL194" s="156">
        <f t="shared" si="348"/>
        <v>7.0607510022221404E-2</v>
      </c>
      <c r="EM194" s="156">
        <f t="shared" si="349"/>
        <v>3.9279026331422398E-2</v>
      </c>
      <c r="EN194" s="156">
        <f t="shared" si="350"/>
        <v>-6.8033269277859465E-2</v>
      </c>
      <c r="EO194" s="156">
        <f t="shared" si="351"/>
        <v>-4.3929105559543977E-2</v>
      </c>
      <c r="EP194" s="156">
        <f t="shared" si="352"/>
        <v>6.5127577284256111E-2</v>
      </c>
      <c r="EQ194" s="156">
        <f t="shared" si="353"/>
        <v>4.8365166601117698E-2</v>
      </c>
      <c r="ER194" s="156">
        <f t="shared" si="354"/>
        <v>-6.190459028072505E-2</v>
      </c>
      <c r="ES194" s="156">
        <f t="shared" si="355"/>
        <v>5.6509933917484066E-2</v>
      </c>
      <c r="ET194" s="156">
        <f t="shared" si="356"/>
        <v>-5.4571008849203927E-2</v>
      </c>
      <c r="EU194" s="156">
        <f t="shared" si="357"/>
        <v>-6.0178959704620304E-2</v>
      </c>
      <c r="EV194" s="156">
        <f t="shared" si="358"/>
        <v>5.04961428927794E-2</v>
      </c>
      <c r="EW194" s="156">
        <f t="shared" si="359"/>
        <v>6.3554799649243515E-2</v>
      </c>
      <c r="EX194" s="156">
        <f t="shared" si="360"/>
        <v>-4.6175264804035776E-2</v>
      </c>
      <c r="EY194" s="156">
        <f t="shared" si="361"/>
        <v>-6.6621006998481752E-2</v>
      </c>
      <c r="EZ194" s="156">
        <f t="shared" si="362"/>
        <v>4.1629425466688297E-2</v>
      </c>
    </row>
    <row r="195" spans="15:156" ht="20.100000000000001" customHeight="1" x14ac:dyDescent="0.2">
      <c r="O195" s="158">
        <v>185</v>
      </c>
      <c r="P195" s="158">
        <f t="shared" si="363"/>
        <v>-1.5271630954950381</v>
      </c>
      <c r="Q195" s="147">
        <f t="shared" si="364"/>
        <v>1.6144295580947547</v>
      </c>
      <c r="R195" s="147">
        <f t="shared" si="268"/>
        <v>324.95953521793041</v>
      </c>
      <c r="S195" s="147">
        <f t="shared" si="269"/>
        <v>282.57350888515685</v>
      </c>
      <c r="T195" s="147">
        <f t="shared" si="270"/>
        <v>353.21688610644611</v>
      </c>
      <c r="U195" s="147">
        <f t="shared" si="271"/>
        <v>1</v>
      </c>
      <c r="V195" s="147">
        <f t="shared" si="272"/>
        <v>1</v>
      </c>
      <c r="W195" s="147">
        <f t="shared" si="273"/>
        <v>4.4313209613445578E-2</v>
      </c>
      <c r="X195" s="147">
        <f t="shared" si="274"/>
        <v>5.0960191055462414E-2</v>
      </c>
      <c r="Y195" s="147">
        <f t="shared" si="275"/>
        <v>4.076815284436993E-2</v>
      </c>
      <c r="Z195" s="147">
        <f t="shared" si="276"/>
        <v>16.024959353797627</v>
      </c>
      <c r="AA195" s="147">
        <f t="shared" si="277"/>
        <v>16.024959353797627</v>
      </c>
      <c r="AB195" s="147">
        <f t="shared" si="278"/>
        <v>15.915013370867468</v>
      </c>
      <c r="AC195" s="147">
        <f t="shared" si="279"/>
        <v>15.126266429554002</v>
      </c>
      <c r="AD195" s="147">
        <f t="shared" si="280"/>
        <v>225.12101667777864</v>
      </c>
      <c r="AE195" s="147">
        <f t="shared" si="281"/>
        <v>293.31336333637728</v>
      </c>
      <c r="AF195" s="147">
        <f t="shared" si="282"/>
        <v>3.5525814247192282</v>
      </c>
      <c r="AG195" s="147">
        <f t="shared" si="283"/>
        <v>4.055160610148226</v>
      </c>
      <c r="AH195" s="147">
        <f t="shared" si="284"/>
        <v>3.0833497088235968</v>
      </c>
      <c r="AI195" s="147">
        <f t="shared" si="285"/>
        <v>19.577540778516855</v>
      </c>
      <c r="AJ195" s="147">
        <f t="shared" si="286"/>
        <v>20.377540778516856</v>
      </c>
      <c r="AK195" s="147">
        <f t="shared" si="287"/>
        <v>20.770173981015695</v>
      </c>
      <c r="AL195" s="147">
        <f t="shared" si="288"/>
        <v>19.009616138377599</v>
      </c>
      <c r="AM195" s="147">
        <f t="shared" si="365"/>
        <v>49.073635080355523</v>
      </c>
      <c r="AN195" s="147">
        <f t="shared" si="397"/>
        <v>48.145961652223889</v>
      </c>
      <c r="AO195" s="147">
        <f t="shared" si="398"/>
        <v>52.604954919691835</v>
      </c>
      <c r="AP195" s="147">
        <f t="shared" si="289"/>
        <v>9.0785918404417671</v>
      </c>
      <c r="AQ195" s="147">
        <f t="shared" si="290"/>
        <v>0.45955577486960802</v>
      </c>
      <c r="AR195" s="147">
        <f t="shared" si="291"/>
        <v>0.45614656269515447</v>
      </c>
      <c r="AS195" s="147">
        <f t="shared" si="292"/>
        <v>0.43353997118734955</v>
      </c>
      <c r="AT195" s="147">
        <f t="shared" si="293"/>
        <v>6.9356562219534831E-2</v>
      </c>
      <c r="AU195" s="147">
        <f t="shared" si="294"/>
        <v>0.18079952696591567</v>
      </c>
      <c r="AV195" s="147">
        <f t="shared" si="295"/>
        <v>0.17475969725611787</v>
      </c>
      <c r="AW195" s="147">
        <f t="shared" si="296"/>
        <v>0.17248746775717125</v>
      </c>
      <c r="AX195" s="147">
        <f t="shared" si="366"/>
        <v>4.0059036739737729E-2</v>
      </c>
      <c r="AY195" s="147">
        <f t="shared" si="367"/>
        <v>4.4528937869913854E-2</v>
      </c>
      <c r="AZ195" s="147">
        <f t="shared" si="368"/>
        <v>3.5159977302887085E-2</v>
      </c>
      <c r="BA195" s="147">
        <f t="shared" si="369"/>
        <v>0.11636643831685979</v>
      </c>
      <c r="BB195" s="147">
        <f t="shared" si="370"/>
        <v>0.23052987560188776</v>
      </c>
      <c r="BC195" s="147">
        <f t="shared" si="297"/>
        <v>-9.8060690940575965E-4</v>
      </c>
      <c r="BD195" s="147">
        <f t="shared" si="298"/>
        <v>-8.5270166035283424E-4</v>
      </c>
      <c r="BE195" s="147">
        <f t="shared" si="299"/>
        <v>-1.065877075441043E-3</v>
      </c>
      <c r="BF195" s="147">
        <f t="shared" si="300"/>
        <v>0</v>
      </c>
      <c r="BG195" s="147">
        <f t="shared" si="301"/>
        <v>0</v>
      </c>
      <c r="BH195" s="147">
        <f t="shared" si="302"/>
        <v>0</v>
      </c>
      <c r="BI195" s="147">
        <f t="shared" si="371"/>
        <v>3.9078429830331968E-2</v>
      </c>
      <c r="BJ195" s="147">
        <f t="shared" si="372"/>
        <v>4.3676236209561022E-2</v>
      </c>
      <c r="BK195" s="147">
        <f t="shared" si="373"/>
        <v>3.4094100227446043E-2</v>
      </c>
      <c r="BL195" s="147">
        <f t="shared" si="303"/>
        <v>12.698908394711184</v>
      </c>
      <c r="BM195" s="147">
        <f t="shared" si="304"/>
        <v>12.341747320632601</v>
      </c>
      <c r="BN195" s="147">
        <f t="shared" si="305"/>
        <v>12.042611916939567</v>
      </c>
      <c r="BO195" s="150">
        <f t="shared" si="374"/>
        <v>1.5271236780041793E-3</v>
      </c>
      <c r="BP195" s="150">
        <f t="shared" si="374"/>
        <v>1.9076136094333693E-3</v>
      </c>
      <c r="BQ195" s="150">
        <f t="shared" si="374"/>
        <v>1.1624076703191364E-3</v>
      </c>
      <c r="BR195" s="147" t="e">
        <f t="shared" si="306"/>
        <v>#NUM!</v>
      </c>
      <c r="BS195" s="147">
        <f t="shared" si="307"/>
        <v>266.01880081071681</v>
      </c>
      <c r="BT195" s="147">
        <f t="shared" si="308"/>
        <v>0.58211219946258563</v>
      </c>
      <c r="BU195" s="147">
        <f t="shared" si="309"/>
        <v>0.58211219946258563</v>
      </c>
      <c r="BV195" s="147">
        <f t="shared" si="310"/>
        <v>0.19403739982086191</v>
      </c>
      <c r="BW195" s="147">
        <f t="shared" si="311"/>
        <v>20.309970951120651</v>
      </c>
      <c r="CA195" s="150">
        <f t="shared" si="312"/>
        <v>0.22864067280504149</v>
      </c>
      <c r="CB195" s="150">
        <f t="shared" si="375"/>
        <v>0.22864067280504149</v>
      </c>
      <c r="CC195" s="150">
        <f t="shared" si="376"/>
        <v>0</v>
      </c>
      <c r="CD195" s="150">
        <f t="shared" si="377"/>
        <v>5.065901034614563E-2</v>
      </c>
      <c r="CE195" s="150">
        <f t="shared" si="313"/>
        <v>4.9678403436739869E-2</v>
      </c>
      <c r="CI195" s="152">
        <f t="shared" si="314"/>
        <v>0.57637991948184586</v>
      </c>
      <c r="CJ195" s="152">
        <f t="shared" si="315"/>
        <v>0.57637991948184586</v>
      </c>
      <c r="CK195" s="152">
        <f t="shared" si="316"/>
        <v>0.57637991948184586</v>
      </c>
      <c r="CL195" s="152">
        <f t="shared" si="317"/>
        <v>0.57637991948184586</v>
      </c>
      <c r="CM195" s="152">
        <f t="shared" si="318"/>
        <v>0.57637991948184586</v>
      </c>
      <c r="CN195" s="152">
        <f t="shared" si="319"/>
        <v>0.57637991948184586</v>
      </c>
      <c r="CO195" s="152">
        <f t="shared" si="320"/>
        <v>0.57637991948184586</v>
      </c>
      <c r="CP195" s="152">
        <f t="shared" si="321"/>
        <v>0.57637991948184586</v>
      </c>
      <c r="CQ195" s="152">
        <f t="shared" si="322"/>
        <v>0.53723905567544783</v>
      </c>
      <c r="CR195" s="152">
        <f t="shared" si="323"/>
        <v>0.46112357079916577</v>
      </c>
      <c r="CS195" s="152">
        <f t="shared" si="324"/>
        <v>0.38500808592288377</v>
      </c>
      <c r="CT195" s="152">
        <f t="shared" si="325"/>
        <v>0.30889260104660171</v>
      </c>
      <c r="CU195" s="152">
        <f t="shared" si="326"/>
        <v>0.23277711617031985</v>
      </c>
      <c r="CV195" s="152">
        <f t="shared" si="327"/>
        <v>0.18830511984012202</v>
      </c>
      <c r="CW195" s="152">
        <f t="shared" si="328"/>
        <v>0.18830511984012202</v>
      </c>
      <c r="CX195" s="152">
        <f t="shared" si="329"/>
        <v>0.18830511984012202</v>
      </c>
      <c r="CY195" s="152">
        <f t="shared" si="330"/>
        <v>0.18830511984012202</v>
      </c>
      <c r="CZ195" s="152">
        <f t="shared" si="331"/>
        <v>0.18830511984012202</v>
      </c>
      <c r="DA195" s="152">
        <f t="shared" si="332"/>
        <v>0.18830511984012202</v>
      </c>
      <c r="DC195" s="154">
        <f t="shared" si="378"/>
        <v>0.22629825409388732</v>
      </c>
      <c r="DD195" s="154">
        <f t="shared" si="379"/>
        <v>0.22629825409388732</v>
      </c>
      <c r="DE195" s="154">
        <f t="shared" si="380"/>
        <v>0.22629825409388732</v>
      </c>
      <c r="DF195" s="154">
        <f t="shared" si="381"/>
        <v>0.22629825409388732</v>
      </c>
      <c r="DG195" s="154">
        <f t="shared" si="382"/>
        <v>0.22629825409388732</v>
      </c>
      <c r="DH195" s="154">
        <f t="shared" si="383"/>
        <v>0.22629825409388732</v>
      </c>
      <c r="DI195" s="154">
        <f t="shared" si="384"/>
        <v>0.22629825409388732</v>
      </c>
      <c r="DJ195" s="154">
        <f t="shared" si="385"/>
        <v>0.22629825409388732</v>
      </c>
      <c r="DK195" s="154">
        <f t="shared" si="386"/>
        <v>0.21030597718319705</v>
      </c>
      <c r="DL195" s="154">
        <f t="shared" si="387"/>
        <v>0.17921966430104863</v>
      </c>
      <c r="DM195" s="154">
        <f t="shared" si="388"/>
        <v>-2.9568795732588648E-10</v>
      </c>
      <c r="DN195" s="154">
        <f t="shared" si="389"/>
        <v>-3.6319473548391665E-10</v>
      </c>
      <c r="DO195" s="154">
        <f t="shared" si="390"/>
        <v>-4.7064490523889439E-10</v>
      </c>
      <c r="DP195" s="154">
        <f t="shared" si="391"/>
        <v>-5.6899906178022839E-10</v>
      </c>
      <c r="DQ195" s="154">
        <f t="shared" si="392"/>
        <v>-5.6899906178022839E-10</v>
      </c>
      <c r="DR195" s="154">
        <f t="shared" si="393"/>
        <v>-5.6899906178022839E-10</v>
      </c>
      <c r="DS195" s="154">
        <f t="shared" si="394"/>
        <v>-5.6899906178022839E-10</v>
      </c>
      <c r="DT195" s="154">
        <f t="shared" si="395"/>
        <v>-5.6899906178022839E-10</v>
      </c>
      <c r="DU195" s="154">
        <f t="shared" si="396"/>
        <v>-5.6899906178022839E-10</v>
      </c>
      <c r="DW195" s="155">
        <f t="shared" si="333"/>
        <v>1.020151728738344E-2</v>
      </c>
      <c r="DX195" s="155">
        <f t="shared" si="334"/>
        <v>-7.7488216891679312E-2</v>
      </c>
      <c r="DY195" s="155">
        <f t="shared" si="335"/>
        <v>-3.4091543367967079E-3</v>
      </c>
      <c r="DZ195" s="155">
        <f t="shared" si="336"/>
        <v>7.8082471648409146E-2</v>
      </c>
      <c r="EA195" s="156">
        <f t="shared" si="337"/>
        <v>1.020151728738344E-2</v>
      </c>
      <c r="EB195" s="156">
        <f t="shared" si="338"/>
        <v>-7.7488216891679312E-2</v>
      </c>
      <c r="EC195" s="156">
        <f t="shared" si="339"/>
        <v>-1.6916240531568635E-2</v>
      </c>
      <c r="ED195" s="156">
        <f t="shared" si="340"/>
        <v>7.6304230015739175E-2</v>
      </c>
      <c r="EE195" s="156">
        <f t="shared" si="341"/>
        <v>2.3502220971003195E-2</v>
      </c>
      <c r="EF195" s="156">
        <f t="shared" si="342"/>
        <v>-7.4539521875625514E-2</v>
      </c>
      <c r="EG195" s="156">
        <f t="shared" si="343"/>
        <v>-2.9909335317819596E-2</v>
      </c>
      <c r="EH195" s="156">
        <f t="shared" si="344"/>
        <v>7.2207522965844401E-2</v>
      </c>
      <c r="EI195" s="156">
        <f t="shared" si="345"/>
        <v>3.6088821563116755E-2</v>
      </c>
      <c r="EJ195" s="156">
        <f t="shared" si="346"/>
        <v>-6.9325981206198845E-2</v>
      </c>
      <c r="EK195" s="156">
        <f t="shared" si="347"/>
        <v>-4.1993650085292537E-2</v>
      </c>
      <c r="EL195" s="156">
        <f t="shared" si="348"/>
        <v>6.5916826869402076E-2</v>
      </c>
      <c r="EM195" s="156">
        <f t="shared" si="349"/>
        <v>4.757888157385981E-2</v>
      </c>
      <c r="EN195" s="156">
        <f t="shared" si="350"/>
        <v>-6.2006005678461019E-2</v>
      </c>
      <c r="EO195" s="156">
        <f t="shared" si="351"/>
        <v>-5.2802009044736073E-2</v>
      </c>
      <c r="EP195" s="156">
        <f t="shared" si="352"/>
        <v>5.762328134405683E-2</v>
      </c>
      <c r="EQ195" s="156">
        <f t="shared" si="353"/>
        <v>5.762328134405692E-2</v>
      </c>
      <c r="ER195" s="156">
        <f t="shared" si="354"/>
        <v>-5.2802009044735976E-2</v>
      </c>
      <c r="ES195" s="156">
        <f t="shared" si="355"/>
        <v>6.5916826869402145E-2</v>
      </c>
      <c r="ET195" s="156">
        <f t="shared" si="356"/>
        <v>-4.1993650085292419E-2</v>
      </c>
      <c r="EU195" s="156">
        <f t="shared" si="357"/>
        <v>-6.93259812061989E-2</v>
      </c>
      <c r="EV195" s="156">
        <f t="shared" si="358"/>
        <v>3.6088821563116644E-2</v>
      </c>
      <c r="EW195" s="156">
        <f t="shared" si="359"/>
        <v>7.2207522965844539E-2</v>
      </c>
      <c r="EX195" s="156">
        <f t="shared" si="360"/>
        <v>-2.990933531781928E-2</v>
      </c>
      <c r="EY195" s="156">
        <f t="shared" si="361"/>
        <v>-7.4539521875625542E-2</v>
      </c>
      <c r="EZ195" s="156">
        <f t="shared" si="362"/>
        <v>2.3502220971003136E-2</v>
      </c>
    </row>
    <row r="196" spans="15:156" ht="20.100000000000001" customHeight="1" x14ac:dyDescent="0.2">
      <c r="O196" s="158">
        <v>186</v>
      </c>
      <c r="P196" s="158">
        <f t="shared" si="363"/>
        <v>-1.5184364492350666</v>
      </c>
      <c r="Q196" s="147">
        <f t="shared" si="364"/>
        <v>1.6231562043547263</v>
      </c>
      <c r="R196" s="147">
        <f t="shared" si="268"/>
        <v>324.82334932233806</v>
      </c>
      <c r="S196" s="147">
        <f t="shared" si="269"/>
        <v>282.45508636725049</v>
      </c>
      <c r="T196" s="147">
        <f t="shared" si="270"/>
        <v>353.06885795906311</v>
      </c>
      <c r="U196" s="147">
        <f t="shared" si="271"/>
        <v>1</v>
      </c>
      <c r="V196" s="147">
        <f t="shared" si="272"/>
        <v>1</v>
      </c>
      <c r="W196" s="147">
        <f t="shared" si="273"/>
        <v>4.433178843221082E-2</v>
      </c>
      <c r="X196" s="147">
        <f t="shared" si="274"/>
        <v>5.0981556697042442E-2</v>
      </c>
      <c r="Y196" s="147">
        <f t="shared" si="275"/>
        <v>4.0785245357633955E-2</v>
      </c>
      <c r="Z196" s="147">
        <f t="shared" si="276"/>
        <v>16.014324859407065</v>
      </c>
      <c r="AA196" s="147">
        <f t="shared" si="277"/>
        <v>16.014324859407065</v>
      </c>
      <c r="AB196" s="147">
        <f t="shared" si="278"/>
        <v>15.906078274477949</v>
      </c>
      <c r="AC196" s="147">
        <f t="shared" si="279"/>
        <v>15.117774155911993</v>
      </c>
      <c r="AD196" s="147">
        <f t="shared" si="280"/>
        <v>224.97547455177522</v>
      </c>
      <c r="AE196" s="147">
        <f t="shared" si="281"/>
        <v>293.12788008352851</v>
      </c>
      <c r="AF196" s="147">
        <f t="shared" si="282"/>
        <v>3.5520755385366707</v>
      </c>
      <c r="AG196" s="147">
        <f t="shared" si="283"/>
        <v>4.0545831568894624</v>
      </c>
      <c r="AH196" s="147">
        <f t="shared" si="284"/>
        <v>3.0829106410508405</v>
      </c>
      <c r="AI196" s="147">
        <f t="shared" si="285"/>
        <v>19.566400397943735</v>
      </c>
      <c r="AJ196" s="147">
        <f t="shared" si="286"/>
        <v>20.366400397943735</v>
      </c>
      <c r="AK196" s="147">
        <f t="shared" si="287"/>
        <v>20.760661431367414</v>
      </c>
      <c r="AL196" s="147">
        <f t="shared" si="288"/>
        <v>19.000684796962833</v>
      </c>
      <c r="AM196" s="147">
        <f t="shared" si="365"/>
        <v>49.100478261291748</v>
      </c>
      <c r="AN196" s="147">
        <f t="shared" si="397"/>
        <v>48.168022165666343</v>
      </c>
      <c r="AO196" s="147">
        <f t="shared" si="398"/>
        <v>52.629682071240147</v>
      </c>
      <c r="AP196" s="147">
        <f t="shared" si="289"/>
        <v>9.0724334174939365</v>
      </c>
      <c r="AQ196" s="147">
        <f t="shared" si="290"/>
        <v>0.45929776847972098</v>
      </c>
      <c r="AR196" s="147">
        <f t="shared" si="291"/>
        <v>0.45589047032435631</v>
      </c>
      <c r="AS196" s="147">
        <f t="shared" si="292"/>
        <v>0.43329657073640426</v>
      </c>
      <c r="AT196" s="147">
        <f t="shared" si="293"/>
        <v>6.9278706977520949E-2</v>
      </c>
      <c r="AU196" s="147">
        <f t="shared" si="294"/>
        <v>0.18069535894394892</v>
      </c>
      <c r="AV196" s="147">
        <f t="shared" si="295"/>
        <v>0.17464350832293821</v>
      </c>
      <c r="AW196" s="147">
        <f t="shared" si="296"/>
        <v>0.17237483170657275</v>
      </c>
      <c r="AX196" s="147">
        <f t="shared" si="366"/>
        <v>4.0052742174459414E-2</v>
      </c>
      <c r="AY196" s="147">
        <f t="shared" si="367"/>
        <v>4.4517989671820427E-2</v>
      </c>
      <c r="AZ196" s="147">
        <f t="shared" si="368"/>
        <v>3.5151749079791655E-2</v>
      </c>
      <c r="BA196" s="147">
        <f t="shared" si="369"/>
        <v>0.11631946598164056</v>
      </c>
      <c r="BB196" s="147">
        <f t="shared" si="370"/>
        <v>0.23038852874356688</v>
      </c>
      <c r="BC196" s="147">
        <f t="shared" si="297"/>
        <v>-1.176563986842524E-3</v>
      </c>
      <c r="BD196" s="147">
        <f t="shared" si="298"/>
        <v>-1.0230991189934991E-3</v>
      </c>
      <c r="BE196" s="147">
        <f t="shared" si="299"/>
        <v>-1.2788738987418737E-3</v>
      </c>
      <c r="BF196" s="147">
        <f t="shared" si="300"/>
        <v>0</v>
      </c>
      <c r="BG196" s="147">
        <f t="shared" si="301"/>
        <v>0</v>
      </c>
      <c r="BH196" s="147">
        <f t="shared" si="302"/>
        <v>0</v>
      </c>
      <c r="BI196" s="147">
        <f t="shared" si="371"/>
        <v>3.8876178187616892E-2</v>
      </c>
      <c r="BJ196" s="147">
        <f t="shared" si="372"/>
        <v>4.3494890552826924E-2</v>
      </c>
      <c r="BK196" s="147">
        <f t="shared" si="373"/>
        <v>3.3872875181049783E-2</v>
      </c>
      <c r="BL196" s="147">
        <f t="shared" si="303"/>
        <v>12.627890407753741</v>
      </c>
      <c r="BM196" s="147">
        <f t="shared" si="304"/>
        <v>12.285353067632837</v>
      </c>
      <c r="BN196" s="147">
        <f t="shared" si="305"/>
        <v>11.95945735596314</v>
      </c>
      <c r="BO196" s="150">
        <f t="shared" si="374"/>
        <v>1.5113572304753394E-3</v>
      </c>
      <c r="BP196" s="150">
        <f t="shared" si="374"/>
        <v>1.8918055042023928E-3</v>
      </c>
      <c r="BQ196" s="150">
        <f t="shared" si="374"/>
        <v>1.1473716730309783E-3</v>
      </c>
      <c r="BR196" s="147" t="e">
        <f t="shared" si="306"/>
        <v>#NUM!</v>
      </c>
      <c r="BS196" s="147">
        <f t="shared" si="307"/>
        <v>265.88709672745625</v>
      </c>
      <c r="BT196" s="147">
        <f t="shared" si="308"/>
        <v>0.58186824456165964</v>
      </c>
      <c r="BU196" s="147">
        <f t="shared" si="309"/>
        <v>0.58186824456165964</v>
      </c>
      <c r="BV196" s="147">
        <f t="shared" si="310"/>
        <v>0.19395608152055319</v>
      </c>
      <c r="BW196" s="147">
        <f t="shared" si="311"/>
        <v>20.301459332646129</v>
      </c>
      <c r="CA196" s="150">
        <f t="shared" si="312"/>
        <v>0.22852414224845846</v>
      </c>
      <c r="CB196" s="150">
        <f t="shared" si="375"/>
        <v>0.22852414224845846</v>
      </c>
      <c r="CC196" s="150">
        <f t="shared" si="376"/>
        <v>0</v>
      </c>
      <c r="CD196" s="150">
        <f t="shared" si="377"/>
        <v>5.0654419674390355E-2</v>
      </c>
      <c r="CE196" s="150">
        <f t="shared" si="313"/>
        <v>4.9477855687547832E-2</v>
      </c>
      <c r="CI196" s="152">
        <f t="shared" si="314"/>
        <v>0.57613596458091976</v>
      </c>
      <c r="CJ196" s="152">
        <f t="shared" si="315"/>
        <v>0.57613596458091976</v>
      </c>
      <c r="CK196" s="152">
        <f t="shared" si="316"/>
        <v>0.57613596458091976</v>
      </c>
      <c r="CL196" s="152">
        <f t="shared" si="317"/>
        <v>0.57613596458091976</v>
      </c>
      <c r="CM196" s="152">
        <f t="shared" si="318"/>
        <v>0.57613596458091976</v>
      </c>
      <c r="CN196" s="152">
        <f t="shared" si="319"/>
        <v>0.57613596458091976</v>
      </c>
      <c r="CO196" s="152">
        <f t="shared" si="320"/>
        <v>0.57613596458091976</v>
      </c>
      <c r="CP196" s="152">
        <f t="shared" si="321"/>
        <v>0.57613596458091976</v>
      </c>
      <c r="CQ196" s="152">
        <f t="shared" si="322"/>
        <v>0.53701150415098575</v>
      </c>
      <c r="CR196" s="152">
        <f t="shared" si="323"/>
        <v>0.46092791818626938</v>
      </c>
      <c r="CS196" s="152">
        <f t="shared" si="324"/>
        <v>0.38484433222155295</v>
      </c>
      <c r="CT196" s="152">
        <f t="shared" si="325"/>
        <v>0.30876074625683658</v>
      </c>
      <c r="CU196" s="152">
        <f t="shared" si="326"/>
        <v>0.23267716029212029</v>
      </c>
      <c r="CV196" s="152">
        <f t="shared" si="327"/>
        <v>0.18822380153981336</v>
      </c>
      <c r="CW196" s="152">
        <f t="shared" si="328"/>
        <v>0.18822380153981336</v>
      </c>
      <c r="CX196" s="152">
        <f t="shared" si="329"/>
        <v>0.18822380153981336</v>
      </c>
      <c r="CY196" s="152">
        <f t="shared" si="330"/>
        <v>0.18822380153981336</v>
      </c>
      <c r="CZ196" s="152">
        <f t="shared" si="331"/>
        <v>0.18822380153981336</v>
      </c>
      <c r="DA196" s="152">
        <f t="shared" si="332"/>
        <v>0.18822380153981336</v>
      </c>
      <c r="DC196" s="154">
        <f t="shared" si="378"/>
        <v>0.22618190434575439</v>
      </c>
      <c r="DD196" s="154">
        <f t="shared" si="379"/>
        <v>0.22618190434575439</v>
      </c>
      <c r="DE196" s="154">
        <f t="shared" si="380"/>
        <v>0.22618190434575439</v>
      </c>
      <c r="DF196" s="154">
        <f t="shared" si="381"/>
        <v>0.22618190434575439</v>
      </c>
      <c r="DG196" s="154">
        <f t="shared" si="382"/>
        <v>0.22618190434575439</v>
      </c>
      <c r="DH196" s="154">
        <f t="shared" si="383"/>
        <v>0.22618190434575439</v>
      </c>
      <c r="DI196" s="154">
        <f t="shared" si="384"/>
        <v>0.22618190434575439</v>
      </c>
      <c r="DJ196" s="154">
        <f t="shared" si="385"/>
        <v>0.22618190434575439</v>
      </c>
      <c r="DK196" s="154">
        <f t="shared" si="386"/>
        <v>0.21019756503592946</v>
      </c>
      <c r="DL196" s="154">
        <f t="shared" si="387"/>
        <v>0.17912669056522176</v>
      </c>
      <c r="DM196" s="154">
        <f t="shared" si="388"/>
        <v>-2.9578482411385069E-10</v>
      </c>
      <c r="DN196" s="154">
        <f t="shared" si="389"/>
        <v>-3.6331241260840554E-10</v>
      </c>
      <c r="DO196" s="154">
        <f t="shared" si="390"/>
        <v>-4.7079470567579049E-10</v>
      </c>
      <c r="DP196" s="154">
        <f t="shared" si="391"/>
        <v>-5.6917718904891485E-10</v>
      </c>
      <c r="DQ196" s="154">
        <f t="shared" si="392"/>
        <v>-5.6917718904891485E-10</v>
      </c>
      <c r="DR196" s="154">
        <f t="shared" si="393"/>
        <v>-5.6917718904891485E-10</v>
      </c>
      <c r="DS196" s="154">
        <f t="shared" si="394"/>
        <v>-5.6917718904891485E-10</v>
      </c>
      <c r="DT196" s="154">
        <f t="shared" si="395"/>
        <v>-5.6917718904891485E-10</v>
      </c>
      <c r="DU196" s="154">
        <f t="shared" si="396"/>
        <v>-5.6917718904891485E-10</v>
      </c>
      <c r="DW196" s="155">
        <f t="shared" si="333"/>
        <v>1.2163148275177046E-2</v>
      </c>
      <c r="DX196" s="155">
        <f t="shared" si="334"/>
        <v>-7.6795095845616446E-2</v>
      </c>
      <c r="DY196" s="155">
        <f t="shared" si="335"/>
        <v>-4.0692439210400066E-3</v>
      </c>
      <c r="DZ196" s="155">
        <f t="shared" si="336"/>
        <v>7.7645799473071542E-2</v>
      </c>
      <c r="EA196" s="156">
        <f t="shared" si="337"/>
        <v>1.2163148275177046E-2</v>
      </c>
      <c r="EB196" s="156">
        <f t="shared" si="338"/>
        <v>-7.6795095845616446E-2</v>
      </c>
      <c r="EC196" s="156">
        <f t="shared" si="339"/>
        <v>-2.012379063150891E-2</v>
      </c>
      <c r="ED196" s="156">
        <f t="shared" si="340"/>
        <v>7.5103009077669799E-2</v>
      </c>
      <c r="EE196" s="156">
        <f t="shared" si="341"/>
        <v>2.7863952526507946E-2</v>
      </c>
      <c r="EF196" s="156">
        <f t="shared" si="342"/>
        <v>-7.2588078025953184E-2</v>
      </c>
      <c r="EG196" s="156">
        <f t="shared" si="343"/>
        <v>-3.5298831126719721E-2</v>
      </c>
      <c r="EH196" s="156">
        <f t="shared" si="344"/>
        <v>6.9277856801352344E-2</v>
      </c>
      <c r="EI196" s="156">
        <f t="shared" si="345"/>
        <v>4.2346968346351793E-2</v>
      </c>
      <c r="EJ196" s="156">
        <f t="shared" si="346"/>
        <v>-6.520861288031235E-2</v>
      </c>
      <c r="EK196" s="156">
        <f t="shared" si="347"/>
        <v>-4.8931143319108458E-2</v>
      </c>
      <c r="EL196" s="156">
        <f t="shared" si="348"/>
        <v>6.0424929750776089E-2</v>
      </c>
      <c r="EM196" s="156">
        <f t="shared" si="349"/>
        <v>5.4979218446160945E-2</v>
      </c>
      <c r="EN196" s="156">
        <f t="shared" si="350"/>
        <v>-5.4979218446160848E-2</v>
      </c>
      <c r="EO196" s="156">
        <f t="shared" si="351"/>
        <v>-6.0424929750775999E-2</v>
      </c>
      <c r="EP196" s="156">
        <f t="shared" si="352"/>
        <v>4.8931143319108576E-2</v>
      </c>
      <c r="EQ196" s="156">
        <f t="shared" si="353"/>
        <v>6.5208612880312267E-2</v>
      </c>
      <c r="ER196" s="156">
        <f t="shared" si="354"/>
        <v>-4.2346968346351918E-2</v>
      </c>
      <c r="ES196" s="156">
        <f t="shared" si="355"/>
        <v>7.258807802595317E-2</v>
      </c>
      <c r="ET196" s="156">
        <f t="shared" si="356"/>
        <v>-2.7863952526508008E-2</v>
      </c>
      <c r="EU196" s="156">
        <f t="shared" si="357"/>
        <v>-7.510300907766973E-2</v>
      </c>
      <c r="EV196" s="156">
        <f t="shared" si="358"/>
        <v>2.012379063150915E-2</v>
      </c>
      <c r="EW196" s="156">
        <f t="shared" si="359"/>
        <v>7.6795095845616446E-2</v>
      </c>
      <c r="EX196" s="156">
        <f t="shared" si="360"/>
        <v>-1.2163148275177015E-2</v>
      </c>
      <c r="EY196" s="156">
        <f t="shared" si="361"/>
        <v>-7.7645799473071528E-2</v>
      </c>
      <c r="EZ196" s="156">
        <f t="shared" si="362"/>
        <v>4.0692439210401757E-3</v>
      </c>
    </row>
    <row r="197" spans="15:156" ht="20.100000000000001" customHeight="1" x14ac:dyDescent="0.2">
      <c r="O197" s="158">
        <v>187</v>
      </c>
      <c r="P197" s="158">
        <f t="shared" si="363"/>
        <v>-1.509709802975095</v>
      </c>
      <c r="Q197" s="147">
        <f t="shared" si="364"/>
        <v>1.6318828506146983</v>
      </c>
      <c r="R197" s="147">
        <f t="shared" si="268"/>
        <v>324.66242687109013</v>
      </c>
      <c r="S197" s="147">
        <f t="shared" si="269"/>
        <v>282.31515380094794</v>
      </c>
      <c r="T197" s="147">
        <f t="shared" si="270"/>
        <v>352.89394225118491</v>
      </c>
      <c r="U197" s="147">
        <f t="shared" si="271"/>
        <v>1</v>
      </c>
      <c r="V197" s="147">
        <f t="shared" si="272"/>
        <v>1</v>
      </c>
      <c r="W197" s="147">
        <f t="shared" si="273"/>
        <v>4.435376196370773E-2</v>
      </c>
      <c r="X197" s="147">
        <f t="shared" si="274"/>
        <v>5.1006826258263895E-2</v>
      </c>
      <c r="Y197" s="147">
        <f t="shared" si="275"/>
        <v>4.0805461006611116E-2</v>
      </c>
      <c r="Z197" s="147">
        <f t="shared" si="276"/>
        <v>16.002059789153819</v>
      </c>
      <c r="AA197" s="147">
        <f t="shared" si="277"/>
        <v>16.002059789153819</v>
      </c>
      <c r="AB197" s="147">
        <f t="shared" si="278"/>
        <v>15.895522672029838</v>
      </c>
      <c r="AC197" s="147">
        <f t="shared" si="279"/>
        <v>15.10774168837748</v>
      </c>
      <c r="AD197" s="147">
        <f t="shared" si="280"/>
        <v>224.80354229308378</v>
      </c>
      <c r="AE197" s="147">
        <f t="shared" si="281"/>
        <v>292.90876256878784</v>
      </c>
      <c r="AF197" s="147">
        <f t="shared" si="282"/>
        <v>3.551477764118141</v>
      </c>
      <c r="AG197" s="147">
        <f t="shared" si="283"/>
        <v>4.0539008160826029</v>
      </c>
      <c r="AH197" s="147">
        <f t="shared" si="284"/>
        <v>3.082391821815202</v>
      </c>
      <c r="AI197" s="147">
        <f t="shared" si="285"/>
        <v>19.553537553271958</v>
      </c>
      <c r="AJ197" s="147">
        <f t="shared" si="286"/>
        <v>20.353537553271959</v>
      </c>
      <c r="AK197" s="147">
        <f t="shared" si="287"/>
        <v>20.749423488112441</v>
      </c>
      <c r="AL197" s="147">
        <f t="shared" si="288"/>
        <v>18.990133510192681</v>
      </c>
      <c r="AM197" s="147">
        <f t="shared" si="365"/>
        <v>49.131508337686668</v>
      </c>
      <c r="AN197" s="147">
        <f t="shared" si="397"/>
        <v>48.194110095295436</v>
      </c>
      <c r="AO197" s="147">
        <f t="shared" si="398"/>
        <v>52.658924144122757</v>
      </c>
      <c r="AP197" s="147">
        <f t="shared" si="289"/>
        <v>9.0651942893444222</v>
      </c>
      <c r="AQ197" s="147">
        <f t="shared" si="290"/>
        <v>0.45899296898321945</v>
      </c>
      <c r="AR197" s="147">
        <f t="shared" si="291"/>
        <v>0.4555879319813666</v>
      </c>
      <c r="AS197" s="147">
        <f t="shared" si="292"/>
        <v>0.43300902617237663</v>
      </c>
      <c r="AT197" s="147">
        <f t="shared" si="293"/>
        <v>6.9186787922352777E-2</v>
      </c>
      <c r="AU197" s="147">
        <f t="shared" si="294"/>
        <v>0.1805696548737554</v>
      </c>
      <c r="AV197" s="147">
        <f t="shared" si="295"/>
        <v>0.17450625304002829</v>
      </c>
      <c r="AW197" s="147">
        <f t="shared" si="296"/>
        <v>0.17224177234154053</v>
      </c>
      <c r="AX197" s="147">
        <f t="shared" si="366"/>
        <v>4.0044717508294324E-2</v>
      </c>
      <c r="AY197" s="147">
        <f t="shared" si="367"/>
        <v>4.4505050714174307E-2</v>
      </c>
      <c r="AZ197" s="147">
        <f t="shared" si="368"/>
        <v>3.5142024681646268E-2</v>
      </c>
      <c r="BA197" s="147">
        <f t="shared" si="369"/>
        <v>0.11626396408631672</v>
      </c>
      <c r="BB197" s="147">
        <f t="shared" si="370"/>
        <v>0.23022154989894544</v>
      </c>
      <c r="BC197" s="147">
        <f t="shared" si="297"/>
        <v>-1.3724314643764476E-3</v>
      </c>
      <c r="BD197" s="147">
        <f t="shared" si="298"/>
        <v>-1.1934186646751718E-3</v>
      </c>
      <c r="BE197" s="147">
        <f t="shared" si="299"/>
        <v>-1.4917733308439649E-3</v>
      </c>
      <c r="BF197" s="147">
        <f t="shared" si="300"/>
        <v>0</v>
      </c>
      <c r="BG197" s="147">
        <f t="shared" si="301"/>
        <v>0</v>
      </c>
      <c r="BH197" s="147">
        <f t="shared" si="302"/>
        <v>0</v>
      </c>
      <c r="BI197" s="147">
        <f t="shared" si="371"/>
        <v>3.8672286043917876E-2</v>
      </c>
      <c r="BJ197" s="147">
        <f t="shared" si="372"/>
        <v>4.3311632049499137E-2</v>
      </c>
      <c r="BK197" s="147">
        <f t="shared" si="373"/>
        <v>3.3650251350802303E-2</v>
      </c>
      <c r="BL197" s="147">
        <f t="shared" si="303"/>
        <v>12.555438239671368</v>
      </c>
      <c r="BM197" s="147">
        <f t="shared" si="304"/>
        <v>12.227530063424414</v>
      </c>
      <c r="BN197" s="147">
        <f t="shared" si="305"/>
        <v>11.874969856927885</v>
      </c>
      <c r="BO197" s="150">
        <f t="shared" si="374"/>
        <v>1.4955457078626054E-3</v>
      </c>
      <c r="BP197" s="150">
        <f t="shared" si="374"/>
        <v>1.8758974707912008E-3</v>
      </c>
      <c r="BQ197" s="150">
        <f t="shared" si="374"/>
        <v>1.1323394159721723E-3</v>
      </c>
      <c r="BR197" s="147" t="e">
        <f t="shared" si="306"/>
        <v>#NUM!</v>
      </c>
      <c r="BS197" s="147">
        <f t="shared" si="307"/>
        <v>265.73147412341467</v>
      </c>
      <c r="BT197" s="147">
        <f t="shared" si="308"/>
        <v>0.58157997814111595</v>
      </c>
      <c r="BU197" s="147">
        <f t="shared" si="309"/>
        <v>0.58157997814111595</v>
      </c>
      <c r="BV197" s="147">
        <f t="shared" si="310"/>
        <v>0.1938599927137053</v>
      </c>
      <c r="BW197" s="147">
        <f t="shared" si="311"/>
        <v>20.291401679443137</v>
      </c>
      <c r="CA197" s="150">
        <f t="shared" si="312"/>
        <v>0.22838644996029928</v>
      </c>
      <c r="CB197" s="150">
        <f t="shared" si="375"/>
        <v>0.22838644996029928</v>
      </c>
      <c r="CC197" s="150">
        <f t="shared" si="376"/>
        <v>0</v>
      </c>
      <c r="CD197" s="150">
        <f t="shared" si="377"/>
        <v>5.0648991231752274E-2</v>
      </c>
      <c r="CE197" s="150">
        <f t="shared" si="313"/>
        <v>4.9276559767375827E-2</v>
      </c>
      <c r="CI197" s="152">
        <f t="shared" si="314"/>
        <v>0.57584769816037618</v>
      </c>
      <c r="CJ197" s="152">
        <f t="shared" si="315"/>
        <v>0.57584769816037618</v>
      </c>
      <c r="CK197" s="152">
        <f t="shared" si="316"/>
        <v>0.57584769816037618</v>
      </c>
      <c r="CL197" s="152">
        <f t="shared" si="317"/>
        <v>0.57584769816037618</v>
      </c>
      <c r="CM197" s="152">
        <f t="shared" si="318"/>
        <v>0.57584769816037618</v>
      </c>
      <c r="CN197" s="152">
        <f t="shared" si="319"/>
        <v>0.57584769816037618</v>
      </c>
      <c r="CO197" s="152">
        <f t="shared" si="320"/>
        <v>0.57584769816037618</v>
      </c>
      <c r="CP197" s="152">
        <f t="shared" si="321"/>
        <v>0.57584769816037618</v>
      </c>
      <c r="CQ197" s="152">
        <f t="shared" si="322"/>
        <v>0.53674262058604416</v>
      </c>
      <c r="CR197" s="152">
        <f t="shared" si="323"/>
        <v>0.46069672759253422</v>
      </c>
      <c r="CS197" s="152">
        <f t="shared" si="324"/>
        <v>0.38465083459902416</v>
      </c>
      <c r="CT197" s="152">
        <f t="shared" si="325"/>
        <v>0.30860494160551416</v>
      </c>
      <c r="CU197" s="152">
        <f t="shared" si="326"/>
        <v>0.23255904861200435</v>
      </c>
      <c r="CV197" s="152">
        <f t="shared" si="327"/>
        <v>0.18812771273296541</v>
      </c>
      <c r="CW197" s="152">
        <f t="shared" si="328"/>
        <v>0.18812771273296541</v>
      </c>
      <c r="CX197" s="152">
        <f t="shared" si="329"/>
        <v>0.18812771273296541</v>
      </c>
      <c r="CY197" s="152">
        <f t="shared" si="330"/>
        <v>0.18812771273296541</v>
      </c>
      <c r="CZ197" s="152">
        <f t="shared" si="331"/>
        <v>0.18812771273296541</v>
      </c>
      <c r="DA197" s="152">
        <f t="shared" si="332"/>
        <v>0.18812771273296541</v>
      </c>
      <c r="DC197" s="154">
        <f t="shared" si="378"/>
        <v>0.22604442586852794</v>
      </c>
      <c r="DD197" s="154">
        <f t="shared" si="379"/>
        <v>0.22604442586852794</v>
      </c>
      <c r="DE197" s="154">
        <f t="shared" si="380"/>
        <v>0.22604442586852794</v>
      </c>
      <c r="DF197" s="154">
        <f t="shared" si="381"/>
        <v>0.22604442586852794</v>
      </c>
      <c r="DG197" s="154">
        <f t="shared" si="382"/>
        <v>0.22604442586852794</v>
      </c>
      <c r="DH197" s="154">
        <f t="shared" si="383"/>
        <v>0.22604442586852794</v>
      </c>
      <c r="DI197" s="154">
        <f t="shared" si="384"/>
        <v>0.22604442586852794</v>
      </c>
      <c r="DJ197" s="154">
        <f t="shared" si="385"/>
        <v>0.22604442586852794</v>
      </c>
      <c r="DK197" s="154">
        <f t="shared" si="386"/>
        <v>0.21006946569402438</v>
      </c>
      <c r="DL197" s="154">
        <f t="shared" si="387"/>
        <v>0.17901683337972799</v>
      </c>
      <c r="DM197" s="154">
        <f t="shared" si="388"/>
        <v>-2.9589936745443678E-10</v>
      </c>
      <c r="DN197" s="154">
        <f t="shared" si="389"/>
        <v>-3.6345156273040134E-10</v>
      </c>
      <c r="DO197" s="154">
        <f t="shared" si="390"/>
        <v>-4.7097183856604457E-10</v>
      </c>
      <c r="DP197" s="154">
        <f t="shared" si="391"/>
        <v>-5.6938781485556074E-10</v>
      </c>
      <c r="DQ197" s="154">
        <f t="shared" si="392"/>
        <v>-5.6938781485556074E-10</v>
      </c>
      <c r="DR197" s="154">
        <f t="shared" si="393"/>
        <v>-5.6938781485556074E-10</v>
      </c>
      <c r="DS197" s="154">
        <f t="shared" si="394"/>
        <v>-5.6938781485556074E-10</v>
      </c>
      <c r="DT197" s="154">
        <f t="shared" si="395"/>
        <v>-5.6938781485556074E-10</v>
      </c>
      <c r="DU197" s="154">
        <f t="shared" si="396"/>
        <v>-5.6938781485556074E-10</v>
      </c>
      <c r="DW197" s="155">
        <f t="shared" si="333"/>
        <v>1.4094928738392073E-2</v>
      </c>
      <c r="DX197" s="155">
        <f t="shared" si="334"/>
        <v>-7.6049430078798552E-2</v>
      </c>
      <c r="DY197" s="155">
        <f t="shared" si="335"/>
        <v>-4.7217731669108344E-3</v>
      </c>
      <c r="DZ197" s="155">
        <f t="shared" si="336"/>
        <v>7.7200308869917494E-2</v>
      </c>
      <c r="EA197" s="156">
        <f t="shared" si="337"/>
        <v>1.4094928738392073E-2</v>
      </c>
      <c r="EB197" s="156">
        <f t="shared" si="338"/>
        <v>-7.6049430078798552E-2</v>
      </c>
      <c r="EC197" s="156">
        <f t="shared" si="339"/>
        <v>-2.3257961386988543E-2</v>
      </c>
      <c r="ED197" s="156">
        <f t="shared" si="340"/>
        <v>7.3764829448537128E-2</v>
      </c>
      <c r="EE197" s="156">
        <f t="shared" si="341"/>
        <v>3.2074271400963909E-2</v>
      </c>
      <c r="EF197" s="156">
        <f t="shared" si="342"/>
        <v>-7.0380565112449403E-2</v>
      </c>
      <c r="EG197" s="156">
        <f t="shared" si="343"/>
        <v>-4.0412427904463449E-2</v>
      </c>
      <c r="EH197" s="156">
        <f t="shared" si="344"/>
        <v>6.5947088656869199E-2</v>
      </c>
      <c r="EI197" s="156">
        <f t="shared" si="345"/>
        <v>4.814812818915129E-2</v>
      </c>
      <c r="EJ197" s="156">
        <f t="shared" si="346"/>
        <v>-6.0530493004199756E-2</v>
      </c>
      <c r="EK197" s="156">
        <f t="shared" si="347"/>
        <v>-5.5166050781286932E-2</v>
      </c>
      <c r="EL197" s="156">
        <f t="shared" si="348"/>
        <v>5.4211527119671622E-2</v>
      </c>
      <c r="EM197" s="156">
        <f t="shared" si="349"/>
        <v>6.1361574619280795E-2</v>
      </c>
      <c r="EN197" s="156">
        <f t="shared" si="350"/>
        <v>-4.7084392230258801E-2</v>
      </c>
      <c r="EO197" s="156">
        <f t="shared" si="351"/>
        <v>-6.6642338712751034E-2</v>
      </c>
      <c r="EP197" s="156">
        <f t="shared" si="352"/>
        <v>3.9255337501356256E-2</v>
      </c>
      <c r="EQ197" s="156">
        <f t="shared" si="353"/>
        <v>7.0929619032156263E-2</v>
      </c>
      <c r="ER197" s="156">
        <f t="shared" si="354"/>
        <v>-3.0841076106446048E-2</v>
      </c>
      <c r="ES197" s="156">
        <f t="shared" si="355"/>
        <v>7.6283837807290894E-2</v>
      </c>
      <c r="ET197" s="156">
        <f t="shared" si="356"/>
        <v>-1.2765536449415645E-2</v>
      </c>
      <c r="EU197" s="156">
        <f t="shared" si="357"/>
        <v>-7.7270957193362119E-2</v>
      </c>
      <c r="EV197" s="156">
        <f t="shared" si="358"/>
        <v>3.3737228505052574E-3</v>
      </c>
      <c r="EW197" s="156">
        <f t="shared" si="359"/>
        <v>7.7106144584534922E-2</v>
      </c>
      <c r="EX197" s="156">
        <f t="shared" si="360"/>
        <v>6.0683851854688754E-3</v>
      </c>
      <c r="EY197" s="156">
        <f t="shared" si="361"/>
        <v>-7.5791856957196882E-2</v>
      </c>
      <c r="EZ197" s="156">
        <f t="shared" si="362"/>
        <v>-1.5420027575533943E-2</v>
      </c>
    </row>
    <row r="198" spans="15:156" ht="20.100000000000001" customHeight="1" x14ac:dyDescent="0.2">
      <c r="O198" s="158">
        <v>188</v>
      </c>
      <c r="P198" s="158">
        <f t="shared" si="363"/>
        <v>-1.5009831567151233</v>
      </c>
      <c r="Q198" s="147">
        <f t="shared" si="364"/>
        <v>1.6406094968746698</v>
      </c>
      <c r="R198" s="147">
        <f t="shared" si="268"/>
        <v>324.47678011905424</v>
      </c>
      <c r="S198" s="147">
        <f t="shared" si="269"/>
        <v>282.15372184265584</v>
      </c>
      <c r="T198" s="147">
        <f t="shared" si="270"/>
        <v>352.6921523033198</v>
      </c>
      <c r="U198" s="147">
        <f t="shared" si="271"/>
        <v>1</v>
      </c>
      <c r="V198" s="147">
        <f t="shared" si="272"/>
        <v>1</v>
      </c>
      <c r="W198" s="147">
        <f t="shared" si="273"/>
        <v>4.4379138608058415E-2</v>
      </c>
      <c r="X198" s="147">
        <f t="shared" si="274"/>
        <v>5.1036009399267175E-2</v>
      </c>
      <c r="Y198" s="147">
        <f t="shared" si="275"/>
        <v>4.0828807519413743E-2</v>
      </c>
      <c r="Z198" s="147">
        <f t="shared" si="276"/>
        <v>15.988166497486629</v>
      </c>
      <c r="AA198" s="147">
        <f t="shared" si="277"/>
        <v>15.988166497486629</v>
      </c>
      <c r="AB198" s="147">
        <f t="shared" si="278"/>
        <v>15.883348590137773</v>
      </c>
      <c r="AC198" s="147">
        <f t="shared" si="279"/>
        <v>15.096170953126217</v>
      </c>
      <c r="AD198" s="147">
        <f t="shared" si="280"/>
        <v>224.60525590751257</v>
      </c>
      <c r="AE198" s="147">
        <f t="shared" si="281"/>
        <v>292.65605573669734</v>
      </c>
      <c r="AF198" s="147">
        <f t="shared" si="282"/>
        <v>3.5507881469864757</v>
      </c>
      <c r="AG198" s="147">
        <f t="shared" si="283"/>
        <v>4.0531136396905421</v>
      </c>
      <c r="AH198" s="147">
        <f t="shared" si="284"/>
        <v>3.0817932906267753</v>
      </c>
      <c r="AI198" s="147">
        <f t="shared" si="285"/>
        <v>19.538954644473105</v>
      </c>
      <c r="AJ198" s="147">
        <f t="shared" si="286"/>
        <v>20.338954644473105</v>
      </c>
      <c r="AK198" s="147">
        <f t="shared" si="287"/>
        <v>20.736462229828316</v>
      </c>
      <c r="AL198" s="147">
        <f t="shared" si="288"/>
        <v>18.977964243752993</v>
      </c>
      <c r="AM198" s="147">
        <f t="shared" si="365"/>
        <v>49.166735335227237</v>
      </c>
      <c r="AN198" s="147">
        <f t="shared" si="397"/>
        <v>48.224233667088704</v>
      </c>
      <c r="AO198" s="147">
        <f t="shared" si="398"/>
        <v>52.692690699381608</v>
      </c>
      <c r="AP198" s="147">
        <f t="shared" si="289"/>
        <v>9.0568759551514049</v>
      </c>
      <c r="AQ198" s="147">
        <f t="shared" si="290"/>
        <v>0.45864143489984416</v>
      </c>
      <c r="AR198" s="147">
        <f t="shared" si="291"/>
        <v>0.45523900575179765</v>
      </c>
      <c r="AS198" s="147">
        <f t="shared" si="292"/>
        <v>0.43267739270216043</v>
      </c>
      <c r="AT198" s="147">
        <f t="shared" si="293"/>
        <v>6.9080850785961767E-2</v>
      </c>
      <c r="AU198" s="147">
        <f t="shared" si="294"/>
        <v>0.18042244010983272</v>
      </c>
      <c r="AV198" s="147">
        <f t="shared" si="295"/>
        <v>0.17434796083904486</v>
      </c>
      <c r="AW198" s="147">
        <f t="shared" si="296"/>
        <v>0.17208831762296814</v>
      </c>
      <c r="AX198" s="147">
        <f t="shared" si="366"/>
        <v>4.0034962445864297E-2</v>
      </c>
      <c r="AY198" s="147">
        <f t="shared" si="367"/>
        <v>4.4490120905909432E-2</v>
      </c>
      <c r="AZ198" s="147">
        <f t="shared" si="368"/>
        <v>3.5130804039593691E-2</v>
      </c>
      <c r="BA198" s="147">
        <f t="shared" si="369"/>
        <v>0.11619993805788216</v>
      </c>
      <c r="BB198" s="147">
        <f t="shared" si="370"/>
        <v>0.23002897276023143</v>
      </c>
      <c r="BC198" s="147">
        <f t="shared" si="297"/>
        <v>-1.5681944259407644E-3</v>
      </c>
      <c r="BD198" s="147">
        <f t="shared" si="298"/>
        <v>-1.3636473269050128E-3</v>
      </c>
      <c r="BE198" s="147">
        <f t="shared" si="299"/>
        <v>-1.7045591586312657E-3</v>
      </c>
      <c r="BF198" s="147">
        <f t="shared" si="300"/>
        <v>0</v>
      </c>
      <c r="BG198" s="147">
        <f t="shared" si="301"/>
        <v>0</v>
      </c>
      <c r="BH198" s="147">
        <f t="shared" si="302"/>
        <v>0</v>
      </c>
      <c r="BI198" s="147">
        <f t="shared" si="371"/>
        <v>3.8466768019923533E-2</v>
      </c>
      <c r="BJ198" s="147">
        <f t="shared" si="372"/>
        <v>4.3126473579004419E-2</v>
      </c>
      <c r="BK198" s="147">
        <f t="shared" si="373"/>
        <v>3.3426244880962422E-2</v>
      </c>
      <c r="BL198" s="147">
        <f t="shared" si="303"/>
        <v>12.481573028691395</v>
      </c>
      <c r="BM198" s="147">
        <f t="shared" si="304"/>
        <v>12.168295030265059</v>
      </c>
      <c r="BN198" s="147">
        <f t="shared" si="305"/>
        <v>11.789174250484463</v>
      </c>
      <c r="BO198" s="150">
        <f t="shared" si="374"/>
        <v>1.4796922418986119E-3</v>
      </c>
      <c r="BP198" s="150">
        <f t="shared" si="374"/>
        <v>1.8598927233605662E-3</v>
      </c>
      <c r="BQ198" s="150">
        <f t="shared" si="374"/>
        <v>1.1173138468420665E-3</v>
      </c>
      <c r="BR198" s="147" t="e">
        <f t="shared" si="306"/>
        <v>#NUM!</v>
      </c>
      <c r="BS198" s="147">
        <f t="shared" si="307"/>
        <v>265.55194683737591</v>
      </c>
      <c r="BT198" s="147">
        <f t="shared" si="308"/>
        <v>0.58124742215355818</v>
      </c>
      <c r="BU198" s="147">
        <f t="shared" si="309"/>
        <v>0.58124742215355818</v>
      </c>
      <c r="BV198" s="147">
        <f t="shared" si="310"/>
        <v>0.19374914071785274</v>
      </c>
      <c r="BW198" s="147">
        <f t="shared" si="311"/>
        <v>20.27979875744089</v>
      </c>
      <c r="CA198" s="150">
        <f t="shared" si="312"/>
        <v>0.22822760876322862</v>
      </c>
      <c r="CB198" s="150">
        <f t="shared" si="375"/>
        <v>0.22822760876322862</v>
      </c>
      <c r="CC198" s="150">
        <f t="shared" si="376"/>
        <v>0</v>
      </c>
      <c r="CD198" s="150">
        <f t="shared" si="377"/>
        <v>5.0642723462867634E-2</v>
      </c>
      <c r="CE198" s="150">
        <f t="shared" si="313"/>
        <v>4.907452903692687E-2</v>
      </c>
      <c r="CI198" s="152">
        <f t="shared" si="314"/>
        <v>0.57551514217281829</v>
      </c>
      <c r="CJ198" s="152">
        <f t="shared" si="315"/>
        <v>0.57551514217281829</v>
      </c>
      <c r="CK198" s="152">
        <f t="shared" si="316"/>
        <v>0.57551514217281829</v>
      </c>
      <c r="CL198" s="152">
        <f t="shared" si="317"/>
        <v>0.57551514217281829</v>
      </c>
      <c r="CM198" s="152">
        <f t="shared" si="318"/>
        <v>0.57551514217281829</v>
      </c>
      <c r="CN198" s="152">
        <f t="shared" si="319"/>
        <v>0.57551514217281829</v>
      </c>
      <c r="CO198" s="152">
        <f t="shared" si="320"/>
        <v>0.57551514217281829</v>
      </c>
      <c r="CP198" s="152">
        <f t="shared" si="321"/>
        <v>0.57551514217281829</v>
      </c>
      <c r="CQ198" s="152">
        <f t="shared" si="322"/>
        <v>0.53643242545714731</v>
      </c>
      <c r="CR198" s="152">
        <f t="shared" si="323"/>
        <v>0.46043001662401895</v>
      </c>
      <c r="CS198" s="152">
        <f t="shared" si="324"/>
        <v>0.38442760779089047</v>
      </c>
      <c r="CT198" s="152">
        <f t="shared" si="325"/>
        <v>0.30842519895776199</v>
      </c>
      <c r="CU198" s="152">
        <f t="shared" si="326"/>
        <v>0.23242279012463365</v>
      </c>
      <c r="CV198" s="152">
        <f t="shared" si="327"/>
        <v>0.18801686073711285</v>
      </c>
      <c r="CW198" s="152">
        <f t="shared" si="328"/>
        <v>0.18801686073711285</v>
      </c>
      <c r="CX198" s="152">
        <f t="shared" si="329"/>
        <v>0.18801686073711285</v>
      </c>
      <c r="CY198" s="152">
        <f t="shared" si="330"/>
        <v>0.18801686073711285</v>
      </c>
      <c r="CZ198" s="152">
        <f t="shared" si="331"/>
        <v>0.18801686073711285</v>
      </c>
      <c r="DA198" s="152">
        <f t="shared" si="332"/>
        <v>0.18801686073711285</v>
      </c>
      <c r="DC198" s="154">
        <f t="shared" si="378"/>
        <v>0.22588583154914296</v>
      </c>
      <c r="DD198" s="154">
        <f t="shared" si="379"/>
        <v>0.22588583154914296</v>
      </c>
      <c r="DE198" s="154">
        <f t="shared" si="380"/>
        <v>0.22588583154914296</v>
      </c>
      <c r="DF198" s="154">
        <f t="shared" si="381"/>
        <v>0.22588583154914296</v>
      </c>
      <c r="DG198" s="154">
        <f t="shared" si="382"/>
        <v>0.22588583154914296</v>
      </c>
      <c r="DH198" s="154">
        <f t="shared" si="383"/>
        <v>0.22588583154914296</v>
      </c>
      <c r="DI198" s="154">
        <f t="shared" si="384"/>
        <v>0.22588583154914296</v>
      </c>
      <c r="DJ198" s="154">
        <f t="shared" si="385"/>
        <v>0.22588583154914296</v>
      </c>
      <c r="DK198" s="154">
        <f t="shared" si="386"/>
        <v>0.20992169121152232</v>
      </c>
      <c r="DL198" s="154">
        <f t="shared" si="387"/>
        <v>0.17889010317905754</v>
      </c>
      <c r="DM198" s="154">
        <f t="shared" si="388"/>
        <v>-2.9603161962814979E-10</v>
      </c>
      <c r="DN198" s="154">
        <f t="shared" si="389"/>
        <v>-3.6361222451770209E-10</v>
      </c>
      <c r="DO198" s="154">
        <f t="shared" si="390"/>
        <v>-4.7117635202337094E-10</v>
      </c>
      <c r="DP198" s="154">
        <f t="shared" si="391"/>
        <v>-5.6963099520454275E-10</v>
      </c>
      <c r="DQ198" s="154">
        <f t="shared" si="392"/>
        <v>-5.6963099520454275E-10</v>
      </c>
      <c r="DR198" s="154">
        <f t="shared" si="393"/>
        <v>-5.6963099520454275E-10</v>
      </c>
      <c r="DS198" s="154">
        <f t="shared" si="394"/>
        <v>-5.6963099520454275E-10</v>
      </c>
      <c r="DT198" s="154">
        <f t="shared" si="395"/>
        <v>-5.6963099520454275E-10</v>
      </c>
      <c r="DU198" s="154">
        <f t="shared" si="396"/>
        <v>-5.6963099520454275E-10</v>
      </c>
      <c r="DW198" s="155">
        <f t="shared" si="333"/>
        <v>1.5995381558633649E-2</v>
      </c>
      <c r="DX198" s="155">
        <f t="shared" si="334"/>
        <v>-7.5252353693344168E-2</v>
      </c>
      <c r="DY198" s="155">
        <f t="shared" si="335"/>
        <v>-5.3666121868063167E-3</v>
      </c>
      <c r="DZ198" s="155">
        <f t="shared" si="336"/>
        <v>7.6746129812719999E-2</v>
      </c>
      <c r="EA198" s="156">
        <f t="shared" si="337"/>
        <v>1.5995381558633649E-2</v>
      </c>
      <c r="EB198" s="156">
        <f t="shared" si="338"/>
        <v>-7.5252353693344168E-2</v>
      </c>
      <c r="EC198" s="156">
        <f t="shared" si="339"/>
        <v>-2.6312819022899059E-2</v>
      </c>
      <c r="ED198" s="156">
        <f t="shared" si="340"/>
        <v>7.229387610761101E-2</v>
      </c>
      <c r="EE198" s="156">
        <f t="shared" si="341"/>
        <v>3.6118107395271638E-2</v>
      </c>
      <c r="EF198" s="156">
        <f t="shared" si="342"/>
        <v>-6.7928280456508477E-2</v>
      </c>
      <c r="EG198" s="156">
        <f t="shared" si="343"/>
        <v>-4.5220397890933697E-2</v>
      </c>
      <c r="EH198" s="156">
        <f t="shared" si="344"/>
        <v>6.2240538093593693E-2</v>
      </c>
      <c r="EI198" s="156">
        <f t="shared" si="345"/>
        <v>5.3442524779088715E-2</v>
      </c>
      <c r="EJ198" s="156">
        <f t="shared" si="346"/>
        <v>-5.5341354454250008E-2</v>
      </c>
      <c r="EK198" s="156">
        <f t="shared" si="347"/>
        <v>-6.0624453712389892E-2</v>
      </c>
      <c r="EL198" s="156">
        <f t="shared" si="348"/>
        <v>4.7365014300311814E-2</v>
      </c>
      <c r="EM198" s="156">
        <f t="shared" si="349"/>
        <v>6.6626396613473249E-2</v>
      </c>
      <c r="EN198" s="156">
        <f t="shared" si="350"/>
        <v>-3.8466768019923499E-2</v>
      </c>
      <c r="EO198" s="156">
        <f t="shared" si="351"/>
        <v>-7.1331532490878341E-2</v>
      </c>
      <c r="EP198" s="156">
        <f t="shared" si="352"/>
        <v>2.8819809855327227E-2</v>
      </c>
      <c r="EQ198" s="156">
        <f t="shared" si="353"/>
        <v>7.4648281226763979E-2</v>
      </c>
      <c r="ER198" s="156">
        <f t="shared" si="354"/>
        <v>-1.8611906873945087E-2</v>
      </c>
      <c r="ES198" s="156">
        <f t="shared" si="355"/>
        <v>7.6886670208366162E-2</v>
      </c>
      <c r="ET198" s="156">
        <f t="shared" si="356"/>
        <v>2.6849416873346204E-3</v>
      </c>
      <c r="EU198" s="156">
        <f t="shared" si="357"/>
        <v>-7.5764742758685499E-2</v>
      </c>
      <c r="EV198" s="156">
        <f t="shared" si="358"/>
        <v>-1.3359368334792667E-2</v>
      </c>
      <c r="EW198" s="156">
        <f t="shared" si="359"/>
        <v>7.3168140772324516E-2</v>
      </c>
      <c r="EX198" s="156">
        <f t="shared" si="360"/>
        <v>2.3773770073670493E-2</v>
      </c>
      <c r="EY198" s="156">
        <f t="shared" si="361"/>
        <v>-6.9147404153356878E-2</v>
      </c>
      <c r="EZ198" s="156">
        <f t="shared" si="362"/>
        <v>-3.3725442420326705E-2</v>
      </c>
    </row>
    <row r="199" spans="15:156" ht="20.100000000000001" customHeight="1" x14ac:dyDescent="0.2">
      <c r="O199" s="158">
        <v>189</v>
      </c>
      <c r="P199" s="158">
        <f t="shared" si="363"/>
        <v>-1.4922565104551517</v>
      </c>
      <c r="Q199" s="147">
        <f t="shared" si="364"/>
        <v>1.6493361431346414</v>
      </c>
      <c r="R199" s="147">
        <f t="shared" si="268"/>
        <v>324.26642320394939</v>
      </c>
      <c r="S199" s="147">
        <f t="shared" si="269"/>
        <v>281.97080278604295</v>
      </c>
      <c r="T199" s="147">
        <f t="shared" si="270"/>
        <v>352.46350348255368</v>
      </c>
      <c r="U199" s="147">
        <f t="shared" si="271"/>
        <v>1</v>
      </c>
      <c r="V199" s="147">
        <f t="shared" si="272"/>
        <v>1</v>
      </c>
      <c r="W199" s="147">
        <f t="shared" si="273"/>
        <v>4.4407928078766978E-2</v>
      </c>
      <c r="X199" s="147">
        <f t="shared" si="274"/>
        <v>5.1069117290582028E-2</v>
      </c>
      <c r="Y199" s="147">
        <f t="shared" si="275"/>
        <v>4.0855293832465625E-2</v>
      </c>
      <c r="Z199" s="147">
        <f t="shared" si="276"/>
        <v>15.972647650929581</v>
      </c>
      <c r="AA199" s="147">
        <f t="shared" si="277"/>
        <v>15.972647650929581</v>
      </c>
      <c r="AB199" s="147">
        <f t="shared" si="278"/>
        <v>15.869558365784034</v>
      </c>
      <c r="AC199" s="147">
        <f t="shared" si="279"/>
        <v>15.083064171319812</v>
      </c>
      <c r="AD199" s="147">
        <f t="shared" si="280"/>
        <v>224.38065691700425</v>
      </c>
      <c r="AE199" s="147">
        <f t="shared" si="281"/>
        <v>292.36981141682304</v>
      </c>
      <c r="AF199" s="147">
        <f t="shared" si="282"/>
        <v>3.5500067396586896</v>
      </c>
      <c r="AG199" s="147">
        <f t="shared" si="283"/>
        <v>4.0522216876598103</v>
      </c>
      <c r="AH199" s="147">
        <f t="shared" si="284"/>
        <v>3.0811150930660274</v>
      </c>
      <c r="AI199" s="147">
        <f t="shared" si="285"/>
        <v>19.522654390588272</v>
      </c>
      <c r="AJ199" s="147">
        <f t="shared" si="286"/>
        <v>20.322654390588273</v>
      </c>
      <c r="AK199" s="147">
        <f t="shared" si="287"/>
        <v>20.721780053443844</v>
      </c>
      <c r="AL199" s="147">
        <f t="shared" si="288"/>
        <v>18.964179264385841</v>
      </c>
      <c r="AM199" s="147">
        <f t="shared" si="365"/>
        <v>49.206170649790465</v>
      </c>
      <c r="AN199" s="147">
        <f t="shared" si="397"/>
        <v>48.258402387289387</v>
      </c>
      <c r="AO199" s="147">
        <f t="shared" si="398"/>
        <v>52.730992786910107</v>
      </c>
      <c r="AP199" s="147">
        <f t="shared" si="289"/>
        <v>9.0474801421734075</v>
      </c>
      <c r="AQ199" s="147">
        <f t="shared" si="290"/>
        <v>0.45824323371139219</v>
      </c>
      <c r="AR199" s="147">
        <f t="shared" si="291"/>
        <v>0.45484375861683346</v>
      </c>
      <c r="AS199" s="147">
        <f t="shared" si="292"/>
        <v>0.4323017339873565</v>
      </c>
      <c r="AT199" s="147">
        <f t="shared" si="293"/>
        <v>6.896094825089609E-2</v>
      </c>
      <c r="AU199" s="147">
        <f t="shared" si="294"/>
        <v>0.18025374455378113</v>
      </c>
      <c r="AV199" s="147">
        <f t="shared" si="295"/>
        <v>0.17416866566132569</v>
      </c>
      <c r="AW199" s="147">
        <f t="shared" si="296"/>
        <v>0.17191449979586007</v>
      </c>
      <c r="AX199" s="147">
        <f t="shared" si="366"/>
        <v>4.0023476678120715E-2</v>
      </c>
      <c r="AY199" s="147">
        <f t="shared" si="367"/>
        <v>4.447320014038849E-2</v>
      </c>
      <c r="AZ199" s="147">
        <f t="shared" si="368"/>
        <v>3.5118087072939168E-2</v>
      </c>
      <c r="BA199" s="147">
        <f t="shared" si="369"/>
        <v>0.11612739415421608</v>
      </c>
      <c r="BB199" s="147">
        <f t="shared" si="370"/>
        <v>0.22981083618073103</v>
      </c>
      <c r="BC199" s="147">
        <f t="shared" si="297"/>
        <v>-1.7638379634280345E-3</v>
      </c>
      <c r="BD199" s="147">
        <f t="shared" si="298"/>
        <v>-1.5337721421113341E-3</v>
      </c>
      <c r="BE199" s="147">
        <f t="shared" si="299"/>
        <v>-1.9172151776391678E-3</v>
      </c>
      <c r="BF199" s="147">
        <f t="shared" si="300"/>
        <v>0</v>
      </c>
      <c r="BG199" s="147">
        <f t="shared" si="301"/>
        <v>0</v>
      </c>
      <c r="BH199" s="147">
        <f t="shared" si="302"/>
        <v>0</v>
      </c>
      <c r="BI199" s="147">
        <f t="shared" si="371"/>
        <v>3.8259638714692679E-2</v>
      </c>
      <c r="BJ199" s="147">
        <f t="shared" si="372"/>
        <v>4.2939427998277158E-2</v>
      </c>
      <c r="BK199" s="147">
        <f t="shared" si="373"/>
        <v>3.3200871895300001E-2</v>
      </c>
      <c r="BL199" s="147">
        <f t="shared" si="303"/>
        <v>12.406316199088742</v>
      </c>
      <c r="BM199" s="147">
        <f t="shared" si="304"/>
        <v>12.1076649838477</v>
      </c>
      <c r="BN199" s="147">
        <f t="shared" si="305"/>
        <v>11.70209562689289</v>
      </c>
      <c r="BO199" s="150">
        <f t="shared" si="374"/>
        <v>1.4637999545788107E-3</v>
      </c>
      <c r="BP199" s="150">
        <f t="shared" si="374"/>
        <v>1.8437944768192284E-3</v>
      </c>
      <c r="BQ199" s="150">
        <f t="shared" si="374"/>
        <v>1.1022978946081214E-3</v>
      </c>
      <c r="BR199" s="147" t="e">
        <f t="shared" si="306"/>
        <v>#NUM!</v>
      </c>
      <c r="BS199" s="147">
        <f t="shared" si="307"/>
        <v>265.34853083771151</v>
      </c>
      <c r="BT199" s="147">
        <f t="shared" si="308"/>
        <v>0.58087060192441253</v>
      </c>
      <c r="BU199" s="147">
        <f t="shared" si="309"/>
        <v>0.58087060192441253</v>
      </c>
      <c r="BV199" s="147">
        <f t="shared" si="310"/>
        <v>0.1936235339748042</v>
      </c>
      <c r="BW199" s="147">
        <f t="shared" si="311"/>
        <v>20.266651450246833</v>
      </c>
      <c r="CA199" s="150">
        <f t="shared" si="312"/>
        <v>0.22804763345378365</v>
      </c>
      <c r="CB199" s="150">
        <f t="shared" si="375"/>
        <v>0.22804763345378365</v>
      </c>
      <c r="CC199" s="150">
        <f t="shared" si="376"/>
        <v>0</v>
      </c>
      <c r="CD199" s="150">
        <f t="shared" si="377"/>
        <v>5.0635614570218868E-2</v>
      </c>
      <c r="CE199" s="150">
        <f t="shared" si="313"/>
        <v>4.8871776606790832E-2</v>
      </c>
      <c r="CI199" s="152">
        <f t="shared" si="314"/>
        <v>0.57513832194367265</v>
      </c>
      <c r="CJ199" s="152">
        <f t="shared" si="315"/>
        <v>0.57513832194367265</v>
      </c>
      <c r="CK199" s="152">
        <f t="shared" si="316"/>
        <v>0.57513832194367265</v>
      </c>
      <c r="CL199" s="152">
        <f t="shared" si="317"/>
        <v>0.57513832194367265</v>
      </c>
      <c r="CM199" s="152">
        <f t="shared" si="318"/>
        <v>0.57513832194367265</v>
      </c>
      <c r="CN199" s="152">
        <f t="shared" si="319"/>
        <v>0.57513832194367265</v>
      </c>
      <c r="CO199" s="152">
        <f t="shared" si="320"/>
        <v>0.57513832194367265</v>
      </c>
      <c r="CP199" s="152">
        <f t="shared" si="321"/>
        <v>0.57513832194367265</v>
      </c>
      <c r="CQ199" s="152">
        <f t="shared" si="322"/>
        <v>0.53608094238685555</v>
      </c>
      <c r="CR199" s="152">
        <f t="shared" si="323"/>
        <v>0.46012780559179656</v>
      </c>
      <c r="CS199" s="152">
        <f t="shared" si="324"/>
        <v>0.38417466879673756</v>
      </c>
      <c r="CT199" s="152">
        <f t="shared" si="325"/>
        <v>0.30822153200167857</v>
      </c>
      <c r="CU199" s="152">
        <f t="shared" si="326"/>
        <v>0.23226839520661954</v>
      </c>
      <c r="CV199" s="152">
        <f t="shared" si="327"/>
        <v>0.18789125399406434</v>
      </c>
      <c r="CW199" s="152">
        <f t="shared" si="328"/>
        <v>0.18789125399406434</v>
      </c>
      <c r="CX199" s="152">
        <f t="shared" si="329"/>
        <v>0.18789125399406434</v>
      </c>
      <c r="CY199" s="152">
        <f t="shared" si="330"/>
        <v>0.18789125399406434</v>
      </c>
      <c r="CZ199" s="152">
        <f t="shared" si="331"/>
        <v>0.18789125399406434</v>
      </c>
      <c r="DA199" s="152">
        <f t="shared" si="332"/>
        <v>0.18789125399406434</v>
      </c>
      <c r="DC199" s="154">
        <f t="shared" si="378"/>
        <v>0.22570613625842009</v>
      </c>
      <c r="DD199" s="154">
        <f t="shared" si="379"/>
        <v>0.22570613625842009</v>
      </c>
      <c r="DE199" s="154">
        <f t="shared" si="380"/>
        <v>0.22570613625842009</v>
      </c>
      <c r="DF199" s="154">
        <f t="shared" si="381"/>
        <v>0.22570613625842009</v>
      </c>
      <c r="DG199" s="154">
        <f t="shared" si="382"/>
        <v>0.22570613625842009</v>
      </c>
      <c r="DH199" s="154">
        <f t="shared" si="383"/>
        <v>0.22570613625842009</v>
      </c>
      <c r="DI199" s="154">
        <f t="shared" si="384"/>
        <v>0.22570613625842009</v>
      </c>
      <c r="DJ199" s="154">
        <f t="shared" si="385"/>
        <v>0.22570613625842009</v>
      </c>
      <c r="DK199" s="154">
        <f t="shared" si="386"/>
        <v>0.20975425549817761</v>
      </c>
      <c r="DL199" s="154">
        <f t="shared" si="387"/>
        <v>0.17874651200418451</v>
      </c>
      <c r="DM199" s="154">
        <f t="shared" si="388"/>
        <v>-2.9618161794019613E-10</v>
      </c>
      <c r="DN199" s="154">
        <f t="shared" si="389"/>
        <v>-3.6379444265597228E-10</v>
      </c>
      <c r="DO199" s="154">
        <f t="shared" si="390"/>
        <v>-4.7140830164730455E-10</v>
      </c>
      <c r="DP199" s="154">
        <f t="shared" si="391"/>
        <v>-5.6990679481147927E-10</v>
      </c>
      <c r="DQ199" s="154">
        <f t="shared" si="392"/>
        <v>-5.6990679481147927E-10</v>
      </c>
      <c r="DR199" s="154">
        <f t="shared" si="393"/>
        <v>-5.6990679481147927E-10</v>
      </c>
      <c r="DS199" s="154">
        <f t="shared" si="394"/>
        <v>-5.6990679481147927E-10</v>
      </c>
      <c r="DT199" s="154">
        <f t="shared" si="395"/>
        <v>-5.6990679481147927E-10</v>
      </c>
      <c r="DU199" s="154">
        <f t="shared" si="396"/>
        <v>-5.6990679481147927E-10</v>
      </c>
      <c r="DW199" s="155">
        <f t="shared" si="333"/>
        <v>1.7863070561493801E-2</v>
      </c>
      <c r="DX199" s="155">
        <f t="shared" si="334"/>
        <v>-7.4405043702899187E-2</v>
      </c>
      <c r="DY199" s="155">
        <f t="shared" si="335"/>
        <v>-6.0036333128576699E-3</v>
      </c>
      <c r="DZ199" s="155">
        <f t="shared" si="336"/>
        <v>7.6283394034088362E-2</v>
      </c>
      <c r="EA199" s="156">
        <f t="shared" si="337"/>
        <v>1.7863070561493801E-2</v>
      </c>
      <c r="EB199" s="156">
        <f t="shared" si="338"/>
        <v>-7.4405043702899187E-2</v>
      </c>
      <c r="EC199" s="156">
        <f t="shared" si="339"/>
        <v>-2.9282659728773763E-2</v>
      </c>
      <c r="ED199" s="156">
        <f t="shared" si="340"/>
        <v>7.0694594259561983E-2</v>
      </c>
      <c r="EE199" s="156">
        <f t="shared" si="341"/>
        <v>3.9981212629955319E-2</v>
      </c>
      <c r="EF199" s="156">
        <f t="shared" si="342"/>
        <v>-6.5243409283647524E-2</v>
      </c>
      <c r="EG199" s="156">
        <f t="shared" si="343"/>
        <v>-4.9695295386150216E-2</v>
      </c>
      <c r="EH199" s="156">
        <f t="shared" si="344"/>
        <v>5.8185715040708408E-2</v>
      </c>
      <c r="EI199" s="156">
        <f t="shared" si="345"/>
        <v>5.8185715040708401E-2</v>
      </c>
      <c r="EJ199" s="156">
        <f t="shared" si="346"/>
        <v>-4.9695295386150223E-2</v>
      </c>
      <c r="EK199" s="156">
        <f t="shared" si="347"/>
        <v>-6.5243409283647524E-2</v>
      </c>
      <c r="EL199" s="156">
        <f t="shared" si="348"/>
        <v>3.9981212629955326E-2</v>
      </c>
      <c r="EM199" s="156">
        <f t="shared" si="349"/>
        <v>7.0694594259562038E-2</v>
      </c>
      <c r="EN199" s="156">
        <f t="shared" si="350"/>
        <v>-2.9282659728773641E-2</v>
      </c>
      <c r="EO199" s="156">
        <f t="shared" si="351"/>
        <v>-7.440504370289916E-2</v>
      </c>
      <c r="EP199" s="156">
        <f t="shared" si="352"/>
        <v>1.7863070561493936E-2</v>
      </c>
      <c r="EQ199" s="156">
        <f t="shared" si="353"/>
        <v>7.6283394034088375E-2</v>
      </c>
      <c r="ER199" s="156">
        <f t="shared" si="354"/>
        <v>-6.0036333128577098E-3</v>
      </c>
      <c r="ES199" s="156">
        <f t="shared" si="355"/>
        <v>7.4405043702899187E-2</v>
      </c>
      <c r="ET199" s="156">
        <f t="shared" si="356"/>
        <v>1.7863070561493798E-2</v>
      </c>
      <c r="EU199" s="156">
        <f t="shared" si="357"/>
        <v>-7.0694594259561983E-2</v>
      </c>
      <c r="EV199" s="156">
        <f t="shared" si="358"/>
        <v>-2.9282659728773759E-2</v>
      </c>
      <c r="EW199" s="156">
        <f t="shared" si="359"/>
        <v>6.5243409283647455E-2</v>
      </c>
      <c r="EX199" s="156">
        <f t="shared" si="360"/>
        <v>3.9981212629955437E-2</v>
      </c>
      <c r="EY199" s="156">
        <f t="shared" si="361"/>
        <v>-5.8185715040708498E-2</v>
      </c>
      <c r="EZ199" s="156">
        <f t="shared" si="362"/>
        <v>-4.9695295386150112E-2</v>
      </c>
    </row>
    <row r="200" spans="15:156" ht="20.100000000000001" customHeight="1" x14ac:dyDescent="0.2">
      <c r="O200" s="158">
        <v>190</v>
      </c>
      <c r="P200" s="158">
        <f t="shared" si="363"/>
        <v>-1.4835298641951802</v>
      </c>
      <c r="Q200" s="147">
        <f t="shared" si="364"/>
        <v>1.6580627893946132</v>
      </c>
      <c r="R200" s="147">
        <f t="shared" si="268"/>
        <v>324.03137214526902</v>
      </c>
      <c r="S200" s="147">
        <f t="shared" si="269"/>
        <v>281.7664105611035</v>
      </c>
      <c r="T200" s="147">
        <f t="shared" si="270"/>
        <v>352.20801320137934</v>
      </c>
      <c r="U200" s="147">
        <f t="shared" si="271"/>
        <v>1</v>
      </c>
      <c r="V200" s="147">
        <f t="shared" si="272"/>
        <v>1</v>
      </c>
      <c r="W200" s="147">
        <f t="shared" si="273"/>
        <v>4.4440141411814363E-2</v>
      </c>
      <c r="X200" s="147">
        <f t="shared" si="274"/>
        <v>5.1106162623586512E-2</v>
      </c>
      <c r="Y200" s="147">
        <f t="shared" si="275"/>
        <v>4.0884930098869218E-2</v>
      </c>
      <c r="Z200" s="147">
        <f t="shared" si="276"/>
        <v>15.955506227389082</v>
      </c>
      <c r="AA200" s="147">
        <f t="shared" si="277"/>
        <v>15.955506227389082</v>
      </c>
      <c r="AB200" s="147">
        <f t="shared" si="278"/>
        <v>15.854154645711102</v>
      </c>
      <c r="AC200" s="147">
        <f t="shared" si="279"/>
        <v>15.068423858528373</v>
      </c>
      <c r="AD200" s="147">
        <f t="shared" si="280"/>
        <v>224.12979234970211</v>
      </c>
      <c r="AE200" s="147">
        <f t="shared" si="281"/>
        <v>292.05008831112406</v>
      </c>
      <c r="AF200" s="147">
        <f t="shared" si="282"/>
        <v>3.5491336016419757</v>
      </c>
      <c r="AG200" s="147">
        <f t="shared" si="283"/>
        <v>4.051225027916006</v>
      </c>
      <c r="AH200" s="147">
        <f t="shared" si="284"/>
        <v>3.0803572807803286</v>
      </c>
      <c r="AI200" s="147">
        <f t="shared" si="285"/>
        <v>19.504639829031056</v>
      </c>
      <c r="AJ200" s="147">
        <f t="shared" si="286"/>
        <v>20.304639829031057</v>
      </c>
      <c r="AK200" s="147">
        <f t="shared" si="287"/>
        <v>20.70537967362711</v>
      </c>
      <c r="AL200" s="147">
        <f t="shared" si="288"/>
        <v>18.948781139308704</v>
      </c>
      <c r="AM200" s="147">
        <f t="shared" si="365"/>
        <v>49.249827055303165</v>
      </c>
      <c r="AN200" s="147">
        <f t="shared" si="397"/>
        <v>48.296627048753017</v>
      </c>
      <c r="AO200" s="147">
        <f t="shared" si="398"/>
        <v>52.773842953177009</v>
      </c>
      <c r="AP200" s="147">
        <f t="shared" si="289"/>
        <v>9.0370088053717179</v>
      </c>
      <c r="AQ200" s="147">
        <f t="shared" si="290"/>
        <v>0.45779844184417645</v>
      </c>
      <c r="AR200" s="147">
        <f t="shared" si="291"/>
        <v>0.45440226643581849</v>
      </c>
      <c r="AS200" s="147">
        <f t="shared" si="292"/>
        <v>0.43188212212772581</v>
      </c>
      <c r="AT200" s="147">
        <f t="shared" si="293"/>
        <v>6.8827139914002897E-2</v>
      </c>
      <c r="AU200" s="147">
        <f t="shared" si="294"/>
        <v>0.1800636026474571</v>
      </c>
      <c r="AV200" s="147">
        <f t="shared" si="295"/>
        <v>0.17396840595007601</v>
      </c>
      <c r="AW200" s="147">
        <f t="shared" si="296"/>
        <v>0.17172035538181959</v>
      </c>
      <c r="AX200" s="147">
        <f t="shared" si="366"/>
        <v>4.0010259881719898E-2</v>
      </c>
      <c r="AY200" s="147">
        <f t="shared" si="367"/>
        <v>4.4454288294730498E-2</v>
      </c>
      <c r="AZ200" s="147">
        <f t="shared" si="368"/>
        <v>3.5103873688614819E-2</v>
      </c>
      <c r="BA200" s="147">
        <f t="shared" si="369"/>
        <v>0.11604633946235106</v>
      </c>
      <c r="BB200" s="147">
        <f t="shared" si="370"/>
        <v>0.22956718416529939</v>
      </c>
      <c r="BC200" s="147">
        <f t="shared" si="297"/>
        <v>-1.9593471778254182E-3</v>
      </c>
      <c r="BD200" s="147">
        <f t="shared" si="298"/>
        <v>-1.7037801546307984E-3</v>
      </c>
      <c r="BE200" s="147">
        <f t="shared" si="299"/>
        <v>-2.1297251932884983E-3</v>
      </c>
      <c r="BF200" s="147">
        <f t="shared" si="300"/>
        <v>0</v>
      </c>
      <c r="BG200" s="147">
        <f t="shared" si="301"/>
        <v>0</v>
      </c>
      <c r="BH200" s="147">
        <f t="shared" si="302"/>
        <v>0</v>
      </c>
      <c r="BI200" s="147">
        <f t="shared" si="371"/>
        <v>3.8050912703894477E-2</v>
      </c>
      <c r="BJ200" s="147">
        <f t="shared" si="372"/>
        <v>4.2750508140099702E-2</v>
      </c>
      <c r="BK200" s="147">
        <f t="shared" si="373"/>
        <v>3.2974148495326323E-2</v>
      </c>
      <c r="BL200" s="147">
        <f t="shared" si="303"/>
        <v>12.329689454822775</v>
      </c>
      <c r="BM200" s="147">
        <f t="shared" si="304"/>
        <v>12.045657228299129</v>
      </c>
      <c r="BN200" s="147">
        <f t="shared" si="305"/>
        <v>11.613759328546136</v>
      </c>
      <c r="BO200" s="150">
        <f t="shared" si="374"/>
        <v>1.4478719575993981E-3</v>
      </c>
      <c r="BP200" s="150">
        <f t="shared" si="374"/>
        <v>1.8276059462367308E-3</v>
      </c>
      <c r="BQ200" s="150">
        <f t="shared" si="374"/>
        <v>1.0872944689918312E-3</v>
      </c>
      <c r="BR200" s="147" t="e">
        <f t="shared" si="306"/>
        <v>#NUM!</v>
      </c>
      <c r="BS200" s="147">
        <f t="shared" si="307"/>
        <v>265.12124422262161</v>
      </c>
      <c r="BT200" s="147">
        <f t="shared" si="308"/>
        <v>0.58044954614999844</v>
      </c>
      <c r="BU200" s="147">
        <f t="shared" si="309"/>
        <v>0.58044954614999844</v>
      </c>
      <c r="BV200" s="147">
        <f t="shared" si="310"/>
        <v>0.19348318204999951</v>
      </c>
      <c r="BW200" s="147">
        <f t="shared" si="311"/>
        <v>20.251960759079314</v>
      </c>
      <c r="CA200" s="150">
        <f t="shared" si="312"/>
        <v>0.22784654080287831</v>
      </c>
      <c r="CB200" s="150">
        <f t="shared" si="375"/>
        <v>0.22784654080287831</v>
      </c>
      <c r="CC200" s="150">
        <f t="shared" si="376"/>
        <v>0</v>
      </c>
      <c r="CD200" s="150">
        <f t="shared" si="377"/>
        <v>5.0627662512898526E-2</v>
      </c>
      <c r="CE200" s="150">
        <f t="shared" si="313"/>
        <v>4.8668315335073105E-2</v>
      </c>
      <c r="CI200" s="152">
        <f t="shared" si="314"/>
        <v>0.57471726616925856</v>
      </c>
      <c r="CJ200" s="152">
        <f t="shared" si="315"/>
        <v>0.57471726616925856</v>
      </c>
      <c r="CK200" s="152">
        <f t="shared" si="316"/>
        <v>0.57471726616925856</v>
      </c>
      <c r="CL200" s="152">
        <f t="shared" si="317"/>
        <v>0.57471726616925856</v>
      </c>
      <c r="CM200" s="152">
        <f t="shared" si="318"/>
        <v>0.57471726616925856</v>
      </c>
      <c r="CN200" s="152">
        <f t="shared" si="319"/>
        <v>0.57471726616925856</v>
      </c>
      <c r="CO200" s="152">
        <f t="shared" si="320"/>
        <v>0.57471726616925856</v>
      </c>
      <c r="CP200" s="152">
        <f t="shared" si="321"/>
        <v>0.57471726616925856</v>
      </c>
      <c r="CQ200" s="152">
        <f t="shared" si="322"/>
        <v>0.53568819814196522</v>
      </c>
      <c r="CR200" s="152">
        <f t="shared" si="323"/>
        <v>0.45979011751040705</v>
      </c>
      <c r="CS200" s="152">
        <f t="shared" si="324"/>
        <v>0.38389203687884899</v>
      </c>
      <c r="CT200" s="152">
        <f t="shared" si="325"/>
        <v>0.30799395624729092</v>
      </c>
      <c r="CU200" s="152">
        <f t="shared" si="326"/>
        <v>0.23209587561573289</v>
      </c>
      <c r="CV200" s="152">
        <f t="shared" si="327"/>
        <v>0.18775090206925965</v>
      </c>
      <c r="CW200" s="152">
        <f t="shared" si="328"/>
        <v>0.18775090206925965</v>
      </c>
      <c r="CX200" s="152">
        <f t="shared" si="329"/>
        <v>0.18775090206925965</v>
      </c>
      <c r="CY200" s="152">
        <f t="shared" si="330"/>
        <v>0.18775090206925965</v>
      </c>
      <c r="CZ200" s="152">
        <f t="shared" si="331"/>
        <v>0.18775090206925965</v>
      </c>
      <c r="DA200" s="152">
        <f t="shared" si="332"/>
        <v>0.18775090206925965</v>
      </c>
      <c r="DC200" s="154">
        <f t="shared" si="378"/>
        <v>0.22550535685162251</v>
      </c>
      <c r="DD200" s="154">
        <f t="shared" si="379"/>
        <v>0.22550535685162251</v>
      </c>
      <c r="DE200" s="154">
        <f t="shared" si="380"/>
        <v>0.22550535685162251</v>
      </c>
      <c r="DF200" s="154">
        <f t="shared" si="381"/>
        <v>0.22550535685162251</v>
      </c>
      <c r="DG200" s="154">
        <f t="shared" si="382"/>
        <v>0.22550535685162251</v>
      </c>
      <c r="DH200" s="154">
        <f t="shared" si="383"/>
        <v>0.22550535685162251</v>
      </c>
      <c r="DI200" s="154">
        <f t="shared" si="384"/>
        <v>0.22550535685162251</v>
      </c>
      <c r="DJ200" s="154">
        <f t="shared" si="385"/>
        <v>0.22550535685162251</v>
      </c>
      <c r="DK200" s="154">
        <f t="shared" si="386"/>
        <v>0.20956717431999927</v>
      </c>
      <c r="DL200" s="154">
        <f t="shared" si="387"/>
        <v>0.17858607350307895</v>
      </c>
      <c r="DM200" s="154">
        <f t="shared" si="388"/>
        <v>-2.9634940474568379E-10</v>
      </c>
      <c r="DN200" s="154">
        <f t="shared" si="389"/>
        <v>-3.6399826787846741E-10</v>
      </c>
      <c r="DO200" s="154">
        <f t="shared" si="390"/>
        <v>-4.7166775055927159E-10</v>
      </c>
      <c r="DP200" s="154">
        <f t="shared" si="391"/>
        <v>-5.7021528714424034E-10</v>
      </c>
      <c r="DQ200" s="154">
        <f t="shared" si="392"/>
        <v>-5.7021528714424034E-10</v>
      </c>
      <c r="DR200" s="154">
        <f t="shared" si="393"/>
        <v>-5.7021528714424034E-10</v>
      </c>
      <c r="DS200" s="154">
        <f t="shared" si="394"/>
        <v>-5.7021528714424034E-10</v>
      </c>
      <c r="DT200" s="154">
        <f t="shared" si="395"/>
        <v>-5.7021528714424034E-10</v>
      </c>
      <c r="DU200" s="154">
        <f t="shared" si="396"/>
        <v>-5.7021528714424034E-10</v>
      </c>
      <c r="DW200" s="155">
        <f t="shared" si="333"/>
        <v>1.9696601782602699E-2</v>
      </c>
      <c r="DX200" s="155">
        <f t="shared" si="334"/>
        <v>-7.3508718589124944E-2</v>
      </c>
      <c r="DY200" s="155">
        <f t="shared" si="335"/>
        <v>-6.6327111178684514E-3</v>
      </c>
      <c r="DZ200" s="155">
        <f t="shared" si="336"/>
        <v>7.5812234986343041E-2</v>
      </c>
      <c r="EA200" s="156">
        <f t="shared" si="337"/>
        <v>1.9696601782602699E-2</v>
      </c>
      <c r="EB200" s="156">
        <f t="shared" si="338"/>
        <v>-7.3508718589124944E-2</v>
      </c>
      <c r="EC200" s="156">
        <f t="shared" si="339"/>
        <v>-3.2162021169133991E-2</v>
      </c>
      <c r="ED200" s="156">
        <f t="shared" si="340"/>
        <v>6.8971676974782695E-2</v>
      </c>
      <c r="EE200" s="156">
        <f t="shared" si="341"/>
        <v>4.3650213817209092E-2</v>
      </c>
      <c r="EF200" s="156">
        <f t="shared" si="342"/>
        <v>-6.2338965856914244E-2</v>
      </c>
      <c r="EG200" s="156">
        <f t="shared" si="343"/>
        <v>-5.3812116806522266E-2</v>
      </c>
      <c r="EH200" s="156">
        <f t="shared" si="344"/>
        <v>5.3812116806522273E-2</v>
      </c>
      <c r="EI200" s="156">
        <f t="shared" si="345"/>
        <v>6.2338965856914286E-2</v>
      </c>
      <c r="EJ200" s="156">
        <f t="shared" si="346"/>
        <v>-4.3650213817209044E-2</v>
      </c>
      <c r="EK200" s="156">
        <f t="shared" si="347"/>
        <v>-6.8971676974782722E-2</v>
      </c>
      <c r="EL200" s="156">
        <f t="shared" si="348"/>
        <v>3.2162021169133928E-2</v>
      </c>
      <c r="EM200" s="156">
        <f t="shared" si="349"/>
        <v>7.3508718589124958E-2</v>
      </c>
      <c r="EN200" s="156">
        <f t="shared" si="350"/>
        <v>-1.9696601782602671E-2</v>
      </c>
      <c r="EO200" s="156">
        <f t="shared" si="351"/>
        <v>-7.5812234986343041E-2</v>
      </c>
      <c r="EP200" s="156">
        <f t="shared" si="352"/>
        <v>6.6327111178684471E-3</v>
      </c>
      <c r="EQ200" s="156">
        <f t="shared" si="353"/>
        <v>7.5812234986343041E-2</v>
      </c>
      <c r="ER200" s="156">
        <f t="shared" si="354"/>
        <v>6.6327111178684384E-3</v>
      </c>
      <c r="ES200" s="156">
        <f t="shared" si="355"/>
        <v>6.8971676974782722E-2</v>
      </c>
      <c r="ET200" s="156">
        <f t="shared" si="356"/>
        <v>3.2162021169133928E-2</v>
      </c>
      <c r="EU200" s="156">
        <f t="shared" si="357"/>
        <v>-6.2338965856914133E-2</v>
      </c>
      <c r="EV200" s="156">
        <f t="shared" si="358"/>
        <v>-4.3650213817209252E-2</v>
      </c>
      <c r="EW200" s="156">
        <f t="shared" si="359"/>
        <v>5.3812116806522314E-2</v>
      </c>
      <c r="EX200" s="156">
        <f t="shared" si="360"/>
        <v>5.3812116806522217E-2</v>
      </c>
      <c r="EY200" s="156">
        <f t="shared" si="361"/>
        <v>-4.3650213817208933E-2</v>
      </c>
      <c r="EZ200" s="156">
        <f t="shared" si="362"/>
        <v>-6.2338965856914362E-2</v>
      </c>
    </row>
    <row r="201" spans="15:156" ht="20.100000000000001" customHeight="1" x14ac:dyDescent="0.2">
      <c r="O201" s="158">
        <v>191</v>
      </c>
      <c r="P201" s="158">
        <f t="shared" si="363"/>
        <v>-1.4748032179352084</v>
      </c>
      <c r="Q201" s="147">
        <f t="shared" si="364"/>
        <v>1.6667894356545847</v>
      </c>
      <c r="R201" s="147">
        <f t="shared" si="268"/>
        <v>323.77164484306132</v>
      </c>
      <c r="S201" s="147">
        <f t="shared" si="269"/>
        <v>281.54056073309681</v>
      </c>
      <c r="T201" s="147">
        <f t="shared" si="270"/>
        <v>351.925700916371</v>
      </c>
      <c r="U201" s="147">
        <f t="shared" si="271"/>
        <v>1</v>
      </c>
      <c r="V201" s="147">
        <f t="shared" si="272"/>
        <v>1</v>
      </c>
      <c r="W201" s="147">
        <f t="shared" si="273"/>
        <v>4.4475790976013271E-2</v>
      </c>
      <c r="X201" s="147">
        <f t="shared" si="274"/>
        <v>5.1147159622415263E-2</v>
      </c>
      <c r="Y201" s="147">
        <f t="shared" si="275"/>
        <v>4.0917727697932206E-2</v>
      </c>
      <c r="Z201" s="147">
        <f t="shared" si="276"/>
        <v>15.936745515379954</v>
      </c>
      <c r="AA201" s="147">
        <f t="shared" si="277"/>
        <v>15.936745515379954</v>
      </c>
      <c r="AB201" s="147">
        <f t="shared" si="278"/>
        <v>15.837140385733806</v>
      </c>
      <c r="AC201" s="147">
        <f t="shared" si="279"/>
        <v>15.052252824076751</v>
      </c>
      <c r="AD201" s="147">
        <f t="shared" si="280"/>
        <v>223.85271472870548</v>
      </c>
      <c r="AE201" s="147">
        <f t="shared" si="281"/>
        <v>291.69695197965564</v>
      </c>
      <c r="AF201" s="147">
        <f t="shared" si="282"/>
        <v>3.548168799429174</v>
      </c>
      <c r="AG201" s="147">
        <f t="shared" si="283"/>
        <v>4.0501237363586302</v>
      </c>
      <c r="AH201" s="147">
        <f t="shared" si="284"/>
        <v>3.079519911480018</v>
      </c>
      <c r="AI201" s="147">
        <f t="shared" si="285"/>
        <v>19.484914314809128</v>
      </c>
      <c r="AJ201" s="147">
        <f t="shared" si="286"/>
        <v>20.284914314809129</v>
      </c>
      <c r="AK201" s="147">
        <f t="shared" si="287"/>
        <v>20.687264122092436</v>
      </c>
      <c r="AL201" s="147">
        <f t="shared" si="288"/>
        <v>18.93177273555677</v>
      </c>
      <c r="AM201" s="147">
        <f t="shared" si="365"/>
        <v>49.297718712567779</v>
      </c>
      <c r="AN201" s="147">
        <f t="shared" si="397"/>
        <v>48.338919738162744</v>
      </c>
      <c r="AO201" s="147">
        <f t="shared" si="398"/>
        <v>52.821255250008718</v>
      </c>
      <c r="AP201" s="147">
        <f t="shared" si="289"/>
        <v>9.025464126960193</v>
      </c>
      <c r="AQ201" s="147">
        <f t="shared" si="290"/>
        <v>0.4573071446491635</v>
      </c>
      <c r="AR201" s="147">
        <f t="shared" si="291"/>
        <v>0.45391461392654364</v>
      </c>
      <c r="AS201" s="147">
        <f t="shared" si="292"/>
        <v>0.43141863764245136</v>
      </c>
      <c r="AT201" s="147">
        <f t="shared" si="293"/>
        <v>6.867949224536106E-2</v>
      </c>
      <c r="AU201" s="147">
        <f t="shared" si="294"/>
        <v>0.17985205336507862</v>
      </c>
      <c r="AV201" s="147">
        <f t="shared" si="295"/>
        <v>0.17374722464152567</v>
      </c>
      <c r="AW201" s="147">
        <f t="shared" si="296"/>
        <v>0.17150592517054367</v>
      </c>
      <c r="AX201" s="147">
        <f t="shared" si="366"/>
        <v>3.9995311718315094E-2</v>
      </c>
      <c r="AY201" s="147">
        <f t="shared" si="367"/>
        <v>4.4433385229047141E-2</v>
      </c>
      <c r="AZ201" s="147">
        <f t="shared" si="368"/>
        <v>3.508816378057053E-2</v>
      </c>
      <c r="BA201" s="147">
        <f t="shared" si="369"/>
        <v>0.11595678189651039</v>
      </c>
      <c r="BB201" s="147">
        <f t="shared" si="370"/>
        <v>0.22929806585952955</v>
      </c>
      <c r="BC201" s="147">
        <f t="shared" si="297"/>
        <v>-2.154707180349285E-3</v>
      </c>
      <c r="BD201" s="147">
        <f t="shared" si="298"/>
        <v>-1.8736584176950301E-3</v>
      </c>
      <c r="BE201" s="147">
        <f t="shared" si="299"/>
        <v>-2.3420730221187873E-3</v>
      </c>
      <c r="BF201" s="147">
        <f t="shared" si="300"/>
        <v>0</v>
      </c>
      <c r="BG201" s="147">
        <f t="shared" si="301"/>
        <v>0</v>
      </c>
      <c r="BH201" s="147">
        <f t="shared" si="302"/>
        <v>0</v>
      </c>
      <c r="BI201" s="147">
        <f t="shared" si="371"/>
        <v>3.7840604537965811E-2</v>
      </c>
      <c r="BJ201" s="147">
        <f t="shared" si="372"/>
        <v>4.255972681135211E-2</v>
      </c>
      <c r="BK201" s="147">
        <f t="shared" si="373"/>
        <v>3.2746090758451744E-2</v>
      </c>
      <c r="BL201" s="147">
        <f t="shared" si="303"/>
        <v>12.251714773113001</v>
      </c>
      <c r="BM201" s="147">
        <f t="shared" si="304"/>
        <v>11.982289351115487</v>
      </c>
      <c r="BN201" s="147">
        <f t="shared" si="305"/>
        <v>11.52419094243923</v>
      </c>
      <c r="BO201" s="150">
        <f t="shared" si="374"/>
        <v>1.4319113517987187E-3</v>
      </c>
      <c r="BP201" s="150">
        <f t="shared" si="374"/>
        <v>1.8113303462569236E-3</v>
      </c>
      <c r="BQ201" s="150">
        <f t="shared" si="374"/>
        <v>1.0723064599607588E-3</v>
      </c>
      <c r="BR201" s="147" t="e">
        <f t="shared" si="306"/>
        <v>#NUM!</v>
      </c>
      <c r="BS201" s="147">
        <f t="shared" si="307"/>
        <v>264.87010722041447</v>
      </c>
      <c r="BT201" s="147">
        <f t="shared" si="308"/>
        <v>0.57998428689534332</v>
      </c>
      <c r="BU201" s="147">
        <f t="shared" si="309"/>
        <v>0.57998428689534332</v>
      </c>
      <c r="BV201" s="147">
        <f t="shared" si="310"/>
        <v>0.19332809563178111</v>
      </c>
      <c r="BW201" s="147">
        <f t="shared" si="311"/>
        <v>20.235727802691336</v>
      </c>
      <c r="CA201" s="150">
        <f t="shared" si="312"/>
        <v>0.22762434955637989</v>
      </c>
      <c r="CB201" s="150">
        <f t="shared" si="375"/>
        <v>0.22762434955637989</v>
      </c>
      <c r="CC201" s="150">
        <f t="shared" si="376"/>
        <v>0</v>
      </c>
      <c r="CD201" s="150">
        <f t="shared" si="377"/>
        <v>5.061886500520401E-2</v>
      </c>
      <c r="CE201" s="150">
        <f t="shared" si="313"/>
        <v>4.8464157824854727E-2</v>
      </c>
      <c r="CI201" s="152">
        <f t="shared" si="314"/>
        <v>0.57425200691460343</v>
      </c>
      <c r="CJ201" s="152">
        <f t="shared" si="315"/>
        <v>0.57425200691460343</v>
      </c>
      <c r="CK201" s="152">
        <f t="shared" si="316"/>
        <v>0.57425200691460343</v>
      </c>
      <c r="CL201" s="152">
        <f t="shared" si="317"/>
        <v>0.57425200691460343</v>
      </c>
      <c r="CM201" s="152">
        <f t="shared" si="318"/>
        <v>0.57425200691460343</v>
      </c>
      <c r="CN201" s="152">
        <f t="shared" si="319"/>
        <v>0.57425200691460343</v>
      </c>
      <c r="CO201" s="152">
        <f t="shared" si="320"/>
        <v>0.57425200691460343</v>
      </c>
      <c r="CP201" s="152">
        <f t="shared" si="321"/>
        <v>0.57425200691460343</v>
      </c>
      <c r="CQ201" s="152">
        <f t="shared" si="322"/>
        <v>0.53525422263147127</v>
      </c>
      <c r="CR201" s="152">
        <f t="shared" si="323"/>
        <v>0.45941697809610549</v>
      </c>
      <c r="CS201" s="152">
        <f t="shared" si="324"/>
        <v>0.38357973356073977</v>
      </c>
      <c r="CT201" s="152">
        <f t="shared" si="325"/>
        <v>0.30774248902537404</v>
      </c>
      <c r="CU201" s="152">
        <f t="shared" si="326"/>
        <v>0.23190524449000841</v>
      </c>
      <c r="CV201" s="152">
        <f t="shared" si="327"/>
        <v>0.18759581565104125</v>
      </c>
      <c r="CW201" s="152">
        <f t="shared" si="328"/>
        <v>0.18759581565104125</v>
      </c>
      <c r="CX201" s="152">
        <f t="shared" si="329"/>
        <v>0.18759581565104125</v>
      </c>
      <c r="CY201" s="152">
        <f t="shared" si="330"/>
        <v>0.18759581565104125</v>
      </c>
      <c r="CZ201" s="152">
        <f t="shared" si="331"/>
        <v>0.18759581565104125</v>
      </c>
      <c r="DA201" s="152">
        <f t="shared" si="332"/>
        <v>0.18759581565104125</v>
      </c>
      <c r="DC201" s="154">
        <f t="shared" si="378"/>
        <v>0.22528351216909404</v>
      </c>
      <c r="DD201" s="154">
        <f t="shared" si="379"/>
        <v>0.22528351216909404</v>
      </c>
      <c r="DE201" s="154">
        <f t="shared" si="380"/>
        <v>0.22528351216909404</v>
      </c>
      <c r="DF201" s="154">
        <f t="shared" si="381"/>
        <v>0.22528351216909404</v>
      </c>
      <c r="DG201" s="154">
        <f t="shared" si="382"/>
        <v>0.22528351216909404</v>
      </c>
      <c r="DH201" s="154">
        <f t="shared" si="383"/>
        <v>0.22528351216909404</v>
      </c>
      <c r="DI201" s="154">
        <f t="shared" si="384"/>
        <v>0.22528351216909404</v>
      </c>
      <c r="DJ201" s="154">
        <f t="shared" si="385"/>
        <v>0.22528351216909404</v>
      </c>
      <c r="DK201" s="154">
        <f t="shared" si="386"/>
        <v>0.20936046529987287</v>
      </c>
      <c r="DL201" s="154">
        <f t="shared" si="387"/>
        <v>0.17840880293129305</v>
      </c>
      <c r="DM201" s="154">
        <f t="shared" si="388"/>
        <v>-2.9653502747827707E-10</v>
      </c>
      <c r="DN201" s="154">
        <f t="shared" si="389"/>
        <v>-3.6422375699983144E-10</v>
      </c>
      <c r="DO201" s="154">
        <f t="shared" si="390"/>
        <v>-4.719547694435993E-10</v>
      </c>
      <c r="DP201" s="154">
        <f t="shared" si="391"/>
        <v>-5.7055655446956764E-10</v>
      </c>
      <c r="DQ201" s="154">
        <f t="shared" si="392"/>
        <v>-5.7055655446956764E-10</v>
      </c>
      <c r="DR201" s="154">
        <f t="shared" si="393"/>
        <v>-5.7055655446956764E-10</v>
      </c>
      <c r="DS201" s="154">
        <f t="shared" si="394"/>
        <v>-5.7055655446956764E-10</v>
      </c>
      <c r="DT201" s="154">
        <f t="shared" si="395"/>
        <v>-5.7055655446956764E-10</v>
      </c>
      <c r="DU201" s="154">
        <f t="shared" si="396"/>
        <v>-5.7055655446956764E-10</v>
      </c>
      <c r="DW201" s="155">
        <f t="shared" si="333"/>
        <v>2.1494624683310346E-2</v>
      </c>
      <c r="DX201" s="155">
        <f t="shared" si="334"/>
        <v>-7.2564636820689046E-2</v>
      </c>
      <c r="DY201" s="155">
        <f t="shared" si="335"/>
        <v>-7.2537224355230731E-3</v>
      </c>
      <c r="DZ201" s="155">
        <f t="shared" si="336"/>
        <v>7.5332787802013967E-2</v>
      </c>
      <c r="EA201" s="156">
        <f t="shared" si="337"/>
        <v>2.1494624683310346E-2</v>
      </c>
      <c r="EB201" s="156">
        <f t="shared" si="338"/>
        <v>-7.2564636820689046E-2</v>
      </c>
      <c r="EC201" s="156">
        <f t="shared" si="339"/>
        <v>-3.4945693338762115E-2</v>
      </c>
      <c r="ED201" s="156">
        <f t="shared" si="340"/>
        <v>6.7130052318377292E-2</v>
      </c>
      <c r="EE201" s="156">
        <f t="shared" si="341"/>
        <v>4.7112660368199333E-2</v>
      </c>
      <c r="EF201" s="156">
        <f t="shared" si="342"/>
        <v>-5.9228731543276986E-2</v>
      </c>
      <c r="EG201" s="156">
        <f t="shared" si="343"/>
        <v>-5.7548442865161586E-2</v>
      </c>
      <c r="EH201" s="156">
        <f t="shared" si="344"/>
        <v>4.9151013529632401E-2</v>
      </c>
      <c r="EI201" s="156">
        <f t="shared" si="345"/>
        <v>6.5869571394855581E-2</v>
      </c>
      <c r="EJ201" s="156">
        <f t="shared" si="346"/>
        <v>-3.7267210406104964E-2</v>
      </c>
      <c r="EK201" s="156">
        <f t="shared" si="347"/>
        <v>-7.1770280821312066E-2</v>
      </c>
      <c r="EL201" s="156">
        <f t="shared" si="348"/>
        <v>2.4014000042160387E-2</v>
      </c>
      <c r="EM201" s="156">
        <f t="shared" si="349"/>
        <v>7.5033745840889371E-2</v>
      </c>
      <c r="EN201" s="156">
        <f t="shared" si="350"/>
        <v>-9.8783800432910226E-3</v>
      </c>
      <c r="EO201" s="156">
        <f t="shared" si="351"/>
        <v>-7.5540048365328169E-2</v>
      </c>
      <c r="EP201" s="156">
        <f t="shared" si="352"/>
        <v>-4.6202272843178915E-3</v>
      </c>
      <c r="EQ201" s="156">
        <f t="shared" si="353"/>
        <v>7.3270583987825433E-2</v>
      </c>
      <c r="ER201" s="156">
        <f t="shared" si="354"/>
        <v>1.89490614352768E-2</v>
      </c>
      <c r="ES201" s="156">
        <f t="shared" si="355"/>
        <v>6.0836859135493679E-2</v>
      </c>
      <c r="ET201" s="156">
        <f t="shared" si="356"/>
        <v>4.501690768725651E-2</v>
      </c>
      <c r="EU201" s="156">
        <f t="shared" si="357"/>
        <v>-5.112948375221274E-2</v>
      </c>
      <c r="EV201" s="156">
        <f t="shared" si="358"/>
        <v>-5.5798040274073139E-2</v>
      </c>
      <c r="EW201" s="156">
        <f t="shared" si="359"/>
        <v>3.954332311814189E-2</v>
      </c>
      <c r="EX201" s="156">
        <f t="shared" si="360"/>
        <v>6.4528838545018757E-2</v>
      </c>
      <c r="EY201" s="156">
        <f t="shared" si="361"/>
        <v>-2.650411804103232E-2</v>
      </c>
      <c r="EZ201" s="156">
        <f t="shared" si="362"/>
        <v>-7.0888483790118542E-2</v>
      </c>
    </row>
    <row r="202" spans="15:156" ht="20.100000000000001" customHeight="1" x14ac:dyDescent="0.2">
      <c r="O202" s="158">
        <v>192</v>
      </c>
      <c r="P202" s="158">
        <f t="shared" si="363"/>
        <v>-1.4660765716752369</v>
      </c>
      <c r="Q202" s="147">
        <f t="shared" si="364"/>
        <v>1.6755160819145563</v>
      </c>
      <c r="R202" s="147">
        <f t="shared" ref="R202:R265" si="399">SQRT(2)*Vintyp*SIN($Q202)</f>
        <v>323.48726107656597</v>
      </c>
      <c r="S202" s="147">
        <f t="shared" ref="S202:S265" si="400">SQRT(2)*Vinmin*SIN($Q202)</f>
        <v>281.29327050136169</v>
      </c>
      <c r="T202" s="147">
        <f t="shared" ref="T202:T265" si="401">SQRT(2)*Vinmax*SIN($Q202)</f>
        <v>351.61658812670214</v>
      </c>
      <c r="U202" s="147">
        <f t="shared" ref="U202:U265" si="402">IF(R_TRIAC/(R_TRIAC+ROVP_H)*R202&gt;0.15,1,0)</f>
        <v>1</v>
      </c>
      <c r="V202" s="147">
        <f t="shared" ref="V202:V265" si="403">IF(R_TRIAC/(R_TRIAC+ROVP_H)*S202&lt;0.15,0,IF(V$5&gt;Q202,0,1))</f>
        <v>1</v>
      </c>
      <c r="W202" s="147">
        <f t="shared" ref="W202:W265" si="404">IF(Vout*Tdrr&gt;Tonmax*R202,Tonmax,Vout*Tdrr/R202)</f>
        <v>4.4514890484641599E-2</v>
      </c>
      <c r="X202" s="147">
        <f t="shared" ref="X202:X265" si="405">IF(Vout*Tdrr&gt;Tonmax*S202,Tonmax,Vout*Tdrr/S202)</f>
        <v>5.1192124057337848E-2</v>
      </c>
      <c r="Y202" s="147">
        <f t="shared" ref="Y202:Y265" si="406">IF(Vout*Tdrr&gt;Tonmax*T202,Tonmax,Vout*Tdrr/T202)</f>
        <v>4.0953699245870272E-2</v>
      </c>
      <c r="Z202" s="147">
        <f t="shared" ref="Z202:Z265" si="407">IF(AF203*R203/Vout&lt;2.5,2.5,AF203*R203/Vout)</f>
        <v>15.916369113170939</v>
      </c>
      <c r="AA202" s="147">
        <f t="shared" ref="AA202:AA265" si="408">IF(AF203*R203/Vout&lt;2.5,2.5,AF203*R203/Vout)</f>
        <v>15.916369113170939</v>
      </c>
      <c r="AB202" s="147">
        <f t="shared" ref="AB202:AB265" si="409">IF(AG202*S202/Vout&lt;2.5,2.5,AG202*S202/Vout)</f>
        <v>15.818518849971131</v>
      </c>
      <c r="AC202" s="147">
        <f t="shared" ref="AC202:AC265" si="410">IF(AH202*T202/Vout&lt;2.5,2.5,AH202*T202/Vout)</f>
        <v>15.034554170314433</v>
      </c>
      <c r="AD202" s="147">
        <f t="shared" ref="AD202:AD265" si="411">((1-THD_comp)*SIN($Q202)+THD_comp)*S202^2/(Vout+S202)</f>
        <v>223.54948205951717</v>
      </c>
      <c r="AE202" s="147">
        <f t="shared" ref="AE202:AE265" si="412">((1-THD_comp)*SIN($Q202)+THD_comp)*T202^2/(Vout+T202)</f>
        <v>291.31047482460622</v>
      </c>
      <c r="AF202" s="147">
        <f t="shared" ref="AF202:AF265" si="413">IF(Tonmax_0*SIN($Q202)*(1-THD_comp)+THD_comp*Tonmax_0&gt;Tonmax,Tonmax,Tonmax_0*SIN($Q202)*(1-THD_comp)+THD_comp*Tonmax_0)</f>
        <v>3.5471124064937092</v>
      </c>
      <c r="AG202" s="147">
        <f t="shared" ref="AG202:AG265" si="414">IF(Tonmax_L*SIN($Q202)*(1-THD_comp)+THD_comp*Tonmax_L&gt;Tonmax,Tonmax,Tonmax_L*SIN($Q202)*(1-THD_comp)+THD_comp*Tonmax_L)</f>
        <v>4.0489178968552961</v>
      </c>
      <c r="AH202" s="147">
        <f t="shared" ref="AH202:AH265" si="415">IF(Tonmax_H*SIN($Q202)*(1-THD_comp)+THD_comp*Tonmax_H&gt;Tonmax,Tonmax,Tonmax_H*SIN($Q202)*(1-THD_comp)+THD_comp*Tonmax_H)</f>
        <v>3.0786030489340099</v>
      </c>
      <c r="AI202" s="147">
        <f t="shared" ref="AI202:AI265" si="416">AA202+AF202</f>
        <v>19.463481519664647</v>
      </c>
      <c r="AJ202" s="147">
        <f t="shared" ref="AJ202:AJ265" si="417">AI202+Ton_delay</f>
        <v>20.263481519664648</v>
      </c>
      <c r="AK202" s="147">
        <f t="shared" ref="AK202:AK265" si="418">AB202+AG202+Ton_delay</f>
        <v>20.667436746826429</v>
      </c>
      <c r="AL202" s="147">
        <f t="shared" ref="AL202:AL265" si="419">AC202+AH202+Ton_delay</f>
        <v>18.913157219248443</v>
      </c>
      <c r="AM202" s="147">
        <f t="shared" si="365"/>
        <v>49.34986117906503</v>
      </c>
      <c r="AN202" s="147">
        <f t="shared" si="397"/>
        <v>48.385293844121925</v>
      </c>
      <c r="AO202" s="147">
        <f t="shared" si="398"/>
        <v>52.873245244441385</v>
      </c>
      <c r="AP202" s="147">
        <f t="shared" ref="AP202:AP265" si="420">R202*AF202/Io*AA202/AJ202</f>
        <v>9.0128485159026575</v>
      </c>
      <c r="AQ202" s="147">
        <f t="shared" ref="AQ202:AQ265" si="421">IF(R202*AF202/Lm/1000&gt;Vcspk/Rcs,Vcspk/Rcs,R202*AF202/Lm/1000)</f>
        <v>0.45676943637979178</v>
      </c>
      <c r="AR202" s="147">
        <f t="shared" ref="AR202:AR265" si="422">IF(S202*AG202/Lm/1000&gt;Vcspk/Rcs,Vcspk/Rcs,S202*AG202/Lm/1000)</f>
        <v>0.45338089464322867</v>
      </c>
      <c r="AS202" s="147">
        <f t="shared" ref="AS202:AS265" si="423">IF(T202*AH202/Lm/1000&gt;Vcspk/Rcs,Vcspk/Rcs,T202*AH202/Lm/1000)</f>
        <v>0.43091136944921249</v>
      </c>
      <c r="AT202" s="147">
        <f t="shared" ref="AT202:AT265" si="424">IF(toffmin&lt;Lm*AR202/Vout*10^3,(1/SQRT(3)*AR202)^2,1/3*AR202^2*(Tonmax+Lm*AR202)/Vout/(Tonmax+toffmin))</f>
        <v>6.8518078542498154E-2</v>
      </c>
      <c r="AU202" s="147">
        <f t="shared" ref="AU202:AU265" si="425">1/2*AQ202*Lm*AQ202/Vout*1/AJ202*1000-1/2*Idrr*Tdrr/AJ202*10^-6-Idrr*Ton_delay/AJ202*10^-6-1/2*Idrr*W202/AJ202*10^-6</f>
        <v>0.17961914020428091</v>
      </c>
      <c r="AV202" s="147">
        <f t="shared" ref="AV202:AV265" si="426">1/2*AR202*Lm*AR202/Vout*1/AK202*1000-1/2*Idrr*Tdrr/AK202*10^-6-Idrr*Ton_delay/AK202*10^-6-1/2*Idrr*X202/AK202*10^-6</f>
        <v>0.17350516915505737</v>
      </c>
      <c r="AW202" s="147">
        <f t="shared" ref="AW202:AW265" si="427">1/2*AS202*Lm*AS202/Vout*1/AL202*1000-1/2*Idrr*Tdrr/AL202*10^-6-Idrr*Ton_delay/AL202*10^-6-1/2*Idrr*Y202/AL202*10^-6</f>
        <v>0.17127125421033063</v>
      </c>
      <c r="AX202" s="147">
        <f t="shared" si="366"/>
        <v>3.9978631833763781E-2</v>
      </c>
      <c r="AY202" s="147">
        <f t="shared" si="367"/>
        <v>4.4410490785586031E-2</v>
      </c>
      <c r="AZ202" s="147">
        <f t="shared" si="368"/>
        <v>3.50709572290911E-2</v>
      </c>
      <c r="BA202" s="147">
        <f t="shared" si="369"/>
        <v>0.11585873019591246</v>
      </c>
      <c r="BB202" s="147">
        <f t="shared" si="370"/>
        <v>0.22900353553768157</v>
      </c>
      <c r="BC202" s="147">
        <f t="shared" ref="BC202:BC265" si="428">Cin*SQRT(2)*Vintyp*COS(Q202)*2*PI()*Fac*10^-9</f>
        <v>-2.3499030935790794E-3</v>
      </c>
      <c r="BD202" s="147">
        <f t="shared" ref="BD202:BD265" si="429">Cin*SQRT(2)*Vinmin*COS(Q202)*2*PI()*Fac*10^-9</f>
        <v>-2.0433939944165904E-3</v>
      </c>
      <c r="BE202" s="147">
        <f t="shared" ref="BE202:BE265" si="430">Cin*SQRT(2)*Vinmax*COS(Q202)*2*PI()*Fac*10^-9</f>
        <v>-2.5542424930207375E-3</v>
      </c>
      <c r="BF202" s="147">
        <f t="shared" ref="BF202:BF265" si="431">Cxin*SQRT(2)*Vintyp*COS(Q202)*2*PI()*Fac*10^-9</f>
        <v>0</v>
      </c>
      <c r="BG202" s="147">
        <f t="shared" ref="BG202:BG265" si="432">Cxin*SQRT(2)*Vinmin*COS(Q202)*2*PI()*Fac*10^-9</f>
        <v>0</v>
      </c>
      <c r="BH202" s="147">
        <f t="shared" ref="BH202:BH265" si="433">Cxin*SQRT(2)*Vinmax*COS(Q202)*2*PI()*Fac*10^-9</f>
        <v>0</v>
      </c>
      <c r="BI202" s="147">
        <f t="shared" si="371"/>
        <v>3.7628728740184698E-2</v>
      </c>
      <c r="BJ202" s="147">
        <f t="shared" si="372"/>
        <v>4.2367096791169442E-2</v>
      </c>
      <c r="BK202" s="147">
        <f t="shared" si="373"/>
        <v>3.251671473607036E-2</v>
      </c>
      <c r="BL202" s="147">
        <f t="shared" ref="BL202:BL265" si="434">BI202*R202</f>
        <v>12.172414397955409</v>
      </c>
      <c r="BM202" s="147">
        <f t="shared" ref="BM202:BM265" si="435">BJ202*S202</f>
        <v>11.917579218035799</v>
      </c>
      <c r="BN202" s="147">
        <f t="shared" ref="BN202:BN265" si="436">BK202*T202</f>
        <v>11.433416292586317</v>
      </c>
      <c r="BO202" s="150">
        <f t="shared" si="374"/>
        <v>1.4159212266024019E-3</v>
      </c>
      <c r="BP202" s="150">
        <f t="shared" si="374"/>
        <v>1.79497089051232E-3</v>
      </c>
      <c r="BQ202" s="150">
        <f t="shared" si="374"/>
        <v>1.0573367372269753E-3</v>
      </c>
      <c r="BR202" s="147" t="e">
        <f t="shared" ref="BR202:BR265" si="437">IF((180-Deg_Triac)/180*PI()&gt;Q202,0,IF(Q202&gt;deg_Ipk,deg_Ipk/Q202*R202^2/(Vout+R202),R202^2/(Vout+R202)))</f>
        <v>#NUM!</v>
      </c>
      <c r="BS202" s="147">
        <f t="shared" ref="BS202:BS265" si="438">IF((180-Deg_Triac)/180*PI()&gt;Q202,0,R202^2/(Vout+R202))</f>
        <v>264.59514218982486</v>
      </c>
      <c r="BT202" s="147">
        <f t="shared" ref="BT202:BT265" si="439">IF((180-Deg_Triac)/180*PI()&gt;Q202,0,IF($R202*Tonmax8/Lm*Rcs&gt;Vcspk*1000,Vcspk/Rcs,$R202*Tonmax8/Lm/1000))</f>
        <v>0.57947485959174061</v>
      </c>
      <c r="BU202" s="147">
        <f t="shared" ref="BU202:BU265" si="440">IF((180-Deg_triacmax)/180*PI()&gt;R202,0,IF($R202*CB$3/Lm*Rcs&gt;Vcspk*1000,Vcspk/Rcs,$R202*CB$3/Lm/1000))</f>
        <v>0.57947485959174061</v>
      </c>
      <c r="BV202" s="147">
        <f t="shared" ref="BV202:BV265" si="441">IF((180-Deg_triacmax)/180*PI()&gt;S202,0,IF($R202*CC$3/Lm*Rcs&gt;Vcspk*1000,Vcspk/Rcs,$R202*CC$3/Lm/1000))</f>
        <v>0.19315828653058018</v>
      </c>
      <c r="BW202" s="147">
        <f t="shared" ref="BW202:BW265" si="442">IF(Lm*BT202/Vout*1000&gt;2.5,Lm*BT202*1000/Vout,2.5)</f>
        <v>20.217953817285377</v>
      </c>
      <c r="CA202" s="150">
        <f t="shared" ref="CA202:CA265" si="443">IF((180-Deg_Triac)/180*PI()&gt;$Q202,0,1/2*BT202*Lm*BT202*1/Vout*1000*1/(Lm*BT202*1/Vout*1000+Lm*BT202*1/(Vintyp*SQRT(2)*SIN($Q202))*1000+Tdrr+Ton_delay+Tdrr*Vout*1/(Vintyp*SQRT(2)*SIN($Q202)))+(-1/2*Idrr*Tdrr*10^-6-Idrr*Ton_delay*10^-6-1/2*Idrr*Tdrr*Vout*1/(Vintyp*SQRT(2)*SIN($Q202))*10^-6)*1/(Lm*BT202*1/Vout*1000+Lm*BT202*1/(Vintyp*SQRT(2)*SIN($Q202))*1000+Tdrr+Ton_delay+Tdrr*Vout*1/(Vintyp*SQRT(2)*SIN($Q202))))</f>
        <v>0.22738108043576105</v>
      </c>
      <c r="CB202" s="150">
        <f t="shared" si="375"/>
        <v>0.22738108043576105</v>
      </c>
      <c r="CC202" s="150">
        <f t="shared" si="376"/>
        <v>0</v>
      </c>
      <c r="CD202" s="150">
        <f t="shared" si="377"/>
        <v>5.0609219515060755E-2</v>
      </c>
      <c r="CE202" s="150">
        <f t="shared" ref="CE202:CE265" si="444">IF(CD202=0,0,IF((CD202+BC202)&gt;0,CD202+BC202+BF202,BF202))</f>
        <v>4.8259316421481672E-2</v>
      </c>
      <c r="CI202" s="152">
        <f t="shared" ref="CI202:CI265" si="445">IF(Lm*Vcspk/Rcs/SQRT(2)/Vintyp*10^3&gt;(DC$3-$W202)*SIN($Q202),Vintyp*SQRT(2)*SIN($Q202)*(DC$3-$W202)/Lm/10^3,Vcspk/Rcs)</f>
        <v>0.57374257961100072</v>
      </c>
      <c r="CJ202" s="152">
        <f t="shared" ref="CJ202:CJ265" si="446">IF(Lm*Vcspk/Rcs/SQRT(2)/Vintyp*10^3&gt;(DD$3-$W202)*SIN($Q202),Vintyp*SQRT(2)*SIN($Q202)*(DD$3-$W202)/Lm/10^3,Vcspk/Rcs)</f>
        <v>0.57374257961100072</v>
      </c>
      <c r="CK202" s="152">
        <f t="shared" ref="CK202:CK265" si="447">IF(Lm*Vcspk/Rcs/SQRT(2)/Vintyp*10^3&gt;(DE$3-$W202)*SIN($Q202),Vintyp*SQRT(2)*SIN($Q202)*(DE$3-$W202)/Lm/10^3,Vcspk/Rcs)</f>
        <v>0.57374257961100072</v>
      </c>
      <c r="CL202" s="152">
        <f t="shared" ref="CL202:CL265" si="448">IF(Lm*Vcspk/Rcs/SQRT(2)/Vintyp*10^3&gt;(DF$3-$W202)*SIN($Q202),Vintyp*SQRT(2)*SIN($Q202)*(DF$3-$W202)/Lm/10^3,Vcspk/Rcs)</f>
        <v>0.57374257961100072</v>
      </c>
      <c r="CM202" s="152">
        <f t="shared" ref="CM202:CM265" si="449">IF(Lm*Vcspk/Rcs/SQRT(2)/Vintyp*10^3&gt;(DG$3-$W202)*SIN($Q202),Vintyp*SQRT(2)*SIN($Q202)*(DG$3-$W202)/Lm/10^3,Vcspk/Rcs)</f>
        <v>0.57374257961100072</v>
      </c>
      <c r="CN202" s="152">
        <f t="shared" ref="CN202:CN265" si="450">IF(Lm*Vcspk/Rcs/SQRT(2)/Vintyp*10^3&gt;(DH$3-$W202)*SIN($Q202),Vintyp*SQRT(2)*SIN($Q202)*(DH$3-$W202)/Lm/10^3,Vcspk/Rcs)</f>
        <v>0.57374257961100072</v>
      </c>
      <c r="CO202" s="152">
        <f t="shared" ref="CO202:CO265" si="451">IF(Lm*Vcspk/Rcs/SQRT(2)/Vintyp*10^3&gt;(DI$3-$W202)*SIN($Q202),Vintyp*SQRT(2)*SIN($Q202)*(DI$3-$W202)/Lm/10^3,Vcspk/Rcs)</f>
        <v>0.57374257961100072</v>
      </c>
      <c r="CP202" s="152">
        <f t="shared" ref="CP202:CP265" si="452">IF(Lm*Vcspk/Rcs/SQRT(2)/Vintyp*10^3&gt;(DJ$3-$W202)*SIN($Q202),Vintyp*SQRT(2)*SIN($Q202)*(DJ$3-$W202)/Lm/10^3,Vcspk/Rcs)</f>
        <v>0.57374257961100072</v>
      </c>
      <c r="CQ202" s="152">
        <f t="shared" ref="CQ202:CQ265" si="453">IF(Lm*Vcspk/Rcs/SQRT(2)/Vintyp*10^3&gt;(DK$3-$W202)*SIN($Q202),Vintyp*SQRT(2)*SIN($Q202)*(DK$3-$W202)/Lm/10^3,Vcspk/Rcs)</f>
        <v>0.53477904890428896</v>
      </c>
      <c r="CR202" s="152">
        <f t="shared" ref="CR202:CR265" si="454">IF(Lm*Vcspk/Rcs/SQRT(2)/Vintyp*10^3&gt;(DL$3-$W202)*SIN($Q202),Vintyp*SQRT(2)*SIN($Q202)*(DL$3-$W202)/Lm/10^3,Vcspk/Rcs)</f>
        <v>0.45900841576490287</v>
      </c>
      <c r="CS202" s="152">
        <f t="shared" ref="CS202:CS265" si="455">IF(Lm*Vcspk/Rcs/SQRT(2)/Vintyp*10^3&gt;(DM$3-$W202)*SIN($Q202),Vintyp*SQRT(2)*SIN($Q202)*(DM$3-$W202)/Lm/10^3,Vcspk/Rcs)</f>
        <v>0.38323778262551661</v>
      </c>
      <c r="CT202" s="152">
        <f t="shared" ref="CT202:CT265" si="456">IF(Lm*Vcspk/Rcs/SQRT(2)/Vintyp*10^3&gt;(DN$3-$W202)*SIN($Q202),Vintyp*SQRT(2)*SIN($Q202)*(DN$3-$W202)/Lm/10^3,Vcspk/Rcs)</f>
        <v>0.30746714948613052</v>
      </c>
      <c r="CU202" s="152">
        <f t="shared" ref="CU202:CU265" si="457">IF(Lm*Vcspk/Rcs/SQRT(2)/Vintyp*10^3&gt;(DO$3-$W202)*SIN($Q202),Vintyp*SQRT(2)*SIN($Q202)*(DO$3-$W202)/Lm/10^3,Vcspk/Rcs)</f>
        <v>0.2316965163467444</v>
      </c>
      <c r="CV202" s="152">
        <f t="shared" ref="CV202:CV265" si="458">IF(Lm*Vcspk/Rcs/SQRT(2)/Vintyp*10^3&gt;(DP$3-$W202)*SIN($Q202),Vintyp*SQRT(2)*SIN($Q202)*(DP$3-$W202)/Lm/10^3,Vcspk/Rcs)</f>
        <v>0.18742600654984035</v>
      </c>
      <c r="CW202" s="152">
        <f t="shared" ref="CW202:CW265" si="459">IF(Lm*Vcspk/Rcs/SQRT(2)/Vintyp*10^3&gt;(DQ$3-$W202)*SIN($Q202),Vintyp*SQRT(2)*SIN($Q202)*(DQ$3-$W202)/Lm/10^3,Vcspk/Rcs)</f>
        <v>0.18742600654984035</v>
      </c>
      <c r="CX202" s="152">
        <f t="shared" ref="CX202:CX265" si="460">IF(Lm*Vcspk/Rcs/SQRT(2)/Vintyp*10^3&gt;(DR$3-$W202)*SIN($Q202),Vintyp*SQRT(2)*SIN($Q202)*(DR$3-$W202)/Lm/10^3,Vcspk/Rcs)</f>
        <v>0.18742600654984035</v>
      </c>
      <c r="CY202" s="152">
        <f t="shared" ref="CY202:CY265" si="461">IF(Lm*Vcspk/Rcs/SQRT(2)/Vintyp*10^3&gt;(DS$3-$W202)*SIN($Q202),Vintyp*SQRT(2)*SIN($Q202)*(DS$3-$W202)/Lm/10^3,Vcspk/Rcs)</f>
        <v>0.18742600654984035</v>
      </c>
      <c r="CZ202" s="152">
        <f t="shared" ref="CZ202:CZ265" si="462">IF(Lm*Vcspk/Rcs/SQRT(2)/Vintyp*10^3&gt;(DT$3-$W202)*SIN($Q202),Vintyp*SQRT(2)*SIN($Q202)*(DT$3-$W202)/Lm/10^3,Vcspk/Rcs)</f>
        <v>0.18742600654984035</v>
      </c>
      <c r="DA202" s="152">
        <f t="shared" ref="DA202:DA265" si="463">IF(Lm*Vcspk/Rcs/SQRT(2)/Vintyp*10^3&gt;(DU$3-$W202)*SIN($Q202),Vintyp*SQRT(2)*SIN($Q202)*(DU$3-$W202)/Lm/10^3,Vcspk/Rcs)</f>
        <v>0.18742600654984035</v>
      </c>
      <c r="DC202" s="154">
        <f t="shared" si="378"/>
        <v>0.22504062303697953</v>
      </c>
      <c r="DD202" s="154">
        <f t="shared" si="379"/>
        <v>0.22504062303697953</v>
      </c>
      <c r="DE202" s="154">
        <f t="shared" si="380"/>
        <v>0.22504062303697953</v>
      </c>
      <c r="DF202" s="154">
        <f t="shared" si="381"/>
        <v>0.22504062303697953</v>
      </c>
      <c r="DG202" s="154">
        <f t="shared" si="382"/>
        <v>0.22504062303697953</v>
      </c>
      <c r="DH202" s="154">
        <f t="shared" si="383"/>
        <v>0.22504062303697953</v>
      </c>
      <c r="DI202" s="154">
        <f t="shared" si="384"/>
        <v>0.22504062303697953</v>
      </c>
      <c r="DJ202" s="154">
        <f t="shared" si="385"/>
        <v>0.22504062303697953</v>
      </c>
      <c r="DK202" s="154">
        <f t="shared" si="386"/>
        <v>0.20913414791825985</v>
      </c>
      <c r="DL202" s="154">
        <f t="shared" si="387"/>
        <v>0.17821471715262141</v>
      </c>
      <c r="DM202" s="154">
        <f t="shared" si="388"/>
        <v>-2.9673853868234281E-10</v>
      </c>
      <c r="DN202" s="154">
        <f t="shared" si="389"/>
        <v>-3.6447097295401118E-10</v>
      </c>
      <c r="DO202" s="154">
        <f t="shared" si="390"/>
        <v>-4.722694365935153E-10</v>
      </c>
      <c r="DP202" s="154">
        <f t="shared" si="391"/>
        <v>-5.7093068790536557E-10</v>
      </c>
      <c r="DQ202" s="154">
        <f t="shared" si="392"/>
        <v>-5.7093068790536557E-10</v>
      </c>
      <c r="DR202" s="154">
        <f t="shared" si="393"/>
        <v>-5.7093068790536557E-10</v>
      </c>
      <c r="DS202" s="154">
        <f t="shared" si="394"/>
        <v>-5.7093068790536557E-10</v>
      </c>
      <c r="DT202" s="154">
        <f t="shared" si="395"/>
        <v>-5.7093068790536557E-10</v>
      </c>
      <c r="DU202" s="154">
        <f t="shared" si="396"/>
        <v>-5.7093068790536557E-10</v>
      </c>
      <c r="DW202" s="155">
        <f t="shared" ref="DW202:DW265" si="464">$BI202*COS(DW$2*$Q202)-$BI202*COS(DW$2*$P202)</f>
        <v>2.325583331488415E-2</v>
      </c>
      <c r="DX202" s="155">
        <f t="shared" ref="DX202:DX265" si="465">$BI202*SIN(DW$2*$Q202)-$BI202*SIN(DW$2*$P202)</f>
        <v>-7.1574095336510768E-2</v>
      </c>
      <c r="DY202" s="155">
        <f t="shared" ref="DY202:DY265" si="466">$BI202*COS(DY$1*$Q202)-$BI202*COS(DY$1*$P202)</f>
        <v>-7.8665463798537789E-3</v>
      </c>
      <c r="DZ202" s="155">
        <f t="shared" ref="DZ202:DZ265" si="467">$BI202*SIN(DY$1*$Q202)-$BI202*SIN(DY$1*$P202)</f>
        <v>7.4845189253974209E-2</v>
      </c>
      <c r="EA202" s="156">
        <f t="shared" ref="EA202:EA265" si="468">$BI202*COS(EA$1*$Q202)-$BI202*COS(EA$1*$P202)</f>
        <v>2.325583331488415E-2</v>
      </c>
      <c r="EB202" s="156">
        <f t="shared" ref="EB202:EB265" si="469">$BI202*SIN(EA$1*$Q202)-$BI202*SIN(EA$1*$P202)</f>
        <v>-7.1574095336510768E-2</v>
      </c>
      <c r="EC202" s="156">
        <f t="shared" ref="EC202:EC265" si="470">$BI202*COS(EC$1*$Q202)-$BI202*COS(EC$1*$P202)</f>
        <v>-3.7628728740184664E-2</v>
      </c>
      <c r="ED202" s="156">
        <f t="shared" ref="ED202:ED265" si="471">$BI202*SIN(EC$1*$Q202)-$BI202*SIN(EC$1*$P202)</f>
        <v>6.5174870002227159E-2</v>
      </c>
      <c r="EE202" s="156">
        <f t="shared" ref="EE202:EE265" si="472">$BI202*COS(EE$1*$Q202)-$BI202*COS(EE$1*$P202)</f>
        <v>5.0357068156865498E-2</v>
      </c>
      <c r="EF202" s="156">
        <f t="shared" ref="EF202:EF265" si="473">$BI202*SIN(EE$1*$Q202)-$BI202*SIN(EE$1*$P202)</f>
        <v>-5.5927190105121594E-2</v>
      </c>
      <c r="EG202" s="156">
        <f t="shared" ref="EG202:EG265" si="474">$BI202*COS(EG$1*$Q202)-$BI202*COS(EG$1*$P202)</f>
        <v>-6.0884562055068848E-2</v>
      </c>
      <c r="EH202" s="156">
        <f t="shared" ref="EH202:EH265" si="475">$BI202*SIN(EG$1*$Q202)-$BI202*SIN(EG$1*$P202)</f>
        <v>4.4235223631988993E-2</v>
      </c>
      <c r="EI202" s="156">
        <f t="shared" ref="EI202:EI265" si="476">$BI202*COS(EI$1*$Q202)-$BI202*COS(EI$1*$P202)</f>
        <v>6.8751108434922575E-2</v>
      </c>
      <c r="EJ202" s="156">
        <f t="shared" ref="EJ202:EJ265" si="477">$BI202*SIN(EI$1*$Q202)-$BI202*SIN(EI$1*$P202)</f>
        <v>-3.0609965621985383E-2</v>
      </c>
      <c r="EK202" s="156">
        <f t="shared" ref="EK202:EK265" si="478">$BI202*COS(EK$1*$Q202)-$BI202*COS(EK$1*$P202)</f>
        <v>-7.3612901471749703E-2</v>
      </c>
      <c r="EL202" s="156">
        <f t="shared" ref="EL202:EL265" si="479">$BI202*SIN(EK$1*$Q202)-$BI202*SIN(EK$1*$P202)</f>
        <v>1.564690523138932E-2</v>
      </c>
      <c r="EM202" s="156">
        <f t="shared" ref="EM202:EM265" si="480">$BI202*COS(EM$1*$Q202)-$BI202*COS(EM$1*$P202)</f>
        <v>7.5257457480369397E-2</v>
      </c>
      <c r="EN202" s="156">
        <f t="shared" ref="EN202:EN265" si="481">$BI202*SIN(EM$1*$Q202)-$BI202*SIN(EM$1*$P202)</f>
        <v>-4.6100778876212834E-18</v>
      </c>
      <c r="EO202" s="156">
        <f t="shared" ref="EO202:EO265" si="482">$BI202*COS(EO$1*$Q202)-$BI202*COS(EO$1*$P202)</f>
        <v>-7.3612901471749759E-2</v>
      </c>
      <c r="EP202" s="156">
        <f t="shared" ref="EP202:EP265" si="483">$BI202*SIN(EO$1*$Q202)-$BI202*SIN(EO$1*$P202)</f>
        <v>-1.5646905231389053E-2</v>
      </c>
      <c r="EQ202" s="156">
        <f t="shared" ref="EQ202:EQ265" si="484">$BI202*COS(EQ$1*$Q202)-$BI202*COS(EQ$1*$P202)</f>
        <v>6.8751108434922686E-2</v>
      </c>
      <c r="ER202" s="156">
        <f t="shared" ref="ER202:ER265" si="485">$BI202*SIN(EQ$1*$Q202)-$BI202*SIN(EQ$1*$P202)</f>
        <v>3.0609965621985129E-2</v>
      </c>
      <c r="ES202" s="156">
        <f t="shared" ref="ES202:ES265" si="486">$BI202*COS(ES$1*$Q202)-$BI202*COS(ES$1*$P202)</f>
        <v>5.0357068156865602E-2</v>
      </c>
      <c r="ET202" s="156">
        <f t="shared" ref="ET202:ET265" si="487">$BI202*SIN(ES$1*$Q202)-$BI202*SIN(ES$1*$P202)</f>
        <v>5.5927190105121496E-2</v>
      </c>
      <c r="EU202" s="156">
        <f t="shared" ref="EU202:EU265" si="488">$BI202*COS(EU$1*$Q202)-$BI202*COS(EU$1*$P202)</f>
        <v>-3.76287287401849E-2</v>
      </c>
      <c r="EV202" s="156">
        <f t="shared" ref="EV202:EV265" si="489">$BI202*SIN(EU$1*$Q202)-$BI202*SIN(EU$1*$P202)</f>
        <v>-6.517487000222702E-2</v>
      </c>
      <c r="EW202" s="156">
        <f t="shared" ref="EW202:EW265" si="490">$BI202*COS(EW$1*$Q202)-$BI202*COS(EW$1*$P202)</f>
        <v>2.3255833314884289E-2</v>
      </c>
      <c r="EX202" s="156">
        <f t="shared" ref="EX202:EX265" si="491">$BI202*SIN(EW$1*$Q202)-$BI202*SIN(EW$1*$P202)</f>
        <v>7.1574095336510726E-2</v>
      </c>
      <c r="EY202" s="156">
        <f t="shared" ref="EY202:EY265" si="492">$BI202*COS(EY$1*$Q202)-$BI202*COS(EY$1*$P202)</f>
        <v>-7.8665463798538379E-3</v>
      </c>
      <c r="EZ202" s="156">
        <f t="shared" ref="EZ202:EZ265" si="493">$BI202*SIN(EY$1*$Q202)-$BI202*SIN(EY$1*$P202)</f>
        <v>-7.4845189253974209E-2</v>
      </c>
    </row>
    <row r="203" spans="15:156" ht="20.100000000000001" customHeight="1" x14ac:dyDescent="0.2">
      <c r="O203" s="158">
        <v>193</v>
      </c>
      <c r="P203" s="158">
        <f t="shared" ref="P203:P266" si="494">-(360-O203)*PI()/360</f>
        <v>-1.4573499254152653</v>
      </c>
      <c r="Q203" s="147">
        <f t="shared" ref="Q203:Q266" si="495">O203*PI()/360</f>
        <v>1.684242728174528</v>
      </c>
      <c r="R203" s="147">
        <f t="shared" si="399"/>
        <v>323.17824250270769</v>
      </c>
      <c r="S203" s="147">
        <f t="shared" si="400"/>
        <v>281.02455869800667</v>
      </c>
      <c r="T203" s="147">
        <f t="shared" si="401"/>
        <v>351.28069837250837</v>
      </c>
      <c r="U203" s="147">
        <f t="shared" si="402"/>
        <v>1</v>
      </c>
      <c r="V203" s="147">
        <f t="shared" si="403"/>
        <v>1</v>
      </c>
      <c r="W203" s="147">
        <f t="shared" si="404"/>
        <v>4.4557455008374686E-2</v>
      </c>
      <c r="X203" s="147">
        <f t="shared" si="405"/>
        <v>5.1241073259630884E-2</v>
      </c>
      <c r="Y203" s="147">
        <f t="shared" si="406"/>
        <v>4.0992858607704706E-2</v>
      </c>
      <c r="Z203" s="147">
        <f t="shared" si="407"/>
        <v>15.894380927849815</v>
      </c>
      <c r="AA203" s="147">
        <f t="shared" si="408"/>
        <v>15.894380927849815</v>
      </c>
      <c r="AB203" s="147">
        <f t="shared" si="409"/>
        <v>15.798293609998089</v>
      </c>
      <c r="AC203" s="147">
        <f t="shared" si="410"/>
        <v>15.015331291809414</v>
      </c>
      <c r="AD203" s="147">
        <f t="shared" si="411"/>
        <v>223.22015781618865</v>
      </c>
      <c r="AE203" s="147">
        <f t="shared" si="412"/>
        <v>290.89073607267903</v>
      </c>
      <c r="AF203" s="147">
        <f t="shared" si="413"/>
        <v>3.5459645032839928</v>
      </c>
      <c r="AG203" s="147">
        <f t="shared" si="414"/>
        <v>4.0476076012353523</v>
      </c>
      <c r="AH203" s="147">
        <f t="shared" si="415"/>
        <v>3.0776067629649368</v>
      </c>
      <c r="AI203" s="147">
        <f t="shared" si="416"/>
        <v>19.440345431133807</v>
      </c>
      <c r="AJ203" s="147">
        <f t="shared" si="417"/>
        <v>20.240345431133807</v>
      </c>
      <c r="AK203" s="147">
        <f t="shared" si="418"/>
        <v>20.64590121123344</v>
      </c>
      <c r="AL203" s="147">
        <f t="shared" si="419"/>
        <v>18.892938054774351</v>
      </c>
      <c r="AM203" s="147">
        <f t="shared" ref="AM203:AM266" si="496">1000/AJ203</f>
        <v>49.406271419745373</v>
      </c>
      <c r="AN203" s="147">
        <f t="shared" si="397"/>
        <v>48.435764066133366</v>
      </c>
      <c r="AO203" s="147">
        <f t="shared" si="398"/>
        <v>52.929830029654617</v>
      </c>
      <c r="AP203" s="147">
        <f t="shared" si="420"/>
        <v>8.9991646073580949</v>
      </c>
      <c r="AQ203" s="147">
        <f t="shared" si="421"/>
        <v>0.45618542016748059</v>
      </c>
      <c r="AR203" s="147">
        <f t="shared" si="422"/>
        <v>0.45280121095221293</v>
      </c>
      <c r="AS203" s="147">
        <f t="shared" si="423"/>
        <v>0.4303604148410799</v>
      </c>
      <c r="AT203" s="147">
        <f t="shared" si="424"/>
        <v>6.8342978879930169E-2</v>
      </c>
      <c r="AU203" s="147">
        <f t="shared" si="425"/>
        <v>0.17936491117613168</v>
      </c>
      <c r="AV203" s="147">
        <f t="shared" si="426"/>
        <v>0.17324229138231312</v>
      </c>
      <c r="AW203" s="147">
        <f t="shared" si="427"/>
        <v>0.17101639179760281</v>
      </c>
      <c r="AX203" s="147">
        <f t="shared" ref="AX203:AX266" si="497">1/2*AQ203*Lm*AQ203/R203*1/AJ203*1000</f>
        <v>3.9960219857249873E-2</v>
      </c>
      <c r="AY203" s="147">
        <f t="shared" ref="AY203:AY266" si="498">1/2*AR203*Lm*AR203/S203*1/AK203*1000</f>
        <v>4.4385604787780912E-2</v>
      </c>
      <c r="AZ203" s="147">
        <f t="shared" ref="AZ203:AZ266" si="499">1/2*AS203*Lm*AS203/T203*1/AL203*1000</f>
        <v>3.5052253900038591E-2</v>
      </c>
      <c r="BA203" s="147">
        <f t="shared" ref="BA203:BA266" si="500">SQRT(AG203/AK203/3)*AR203</f>
        <v>0.11575219392234296</v>
      </c>
      <c r="BB203" s="147">
        <f t="shared" ref="BB203:BB266" si="501">SQRT(AB203/AK203/3)*AR203</f>
        <v>0.22868365258935852</v>
      </c>
      <c r="BC203" s="147">
        <f t="shared" si="428"/>
        <v>-2.5449200525902828E-3</v>
      </c>
      <c r="BD203" s="147">
        <f t="shared" si="429"/>
        <v>-2.212973958774159E-3</v>
      </c>
      <c r="BE203" s="147">
        <f t="shared" si="430"/>
        <v>-2.7662174484676984E-3</v>
      </c>
      <c r="BF203" s="147">
        <f t="shared" si="431"/>
        <v>0</v>
      </c>
      <c r="BG203" s="147">
        <f t="shared" si="432"/>
        <v>0</v>
      </c>
      <c r="BH203" s="147">
        <f t="shared" si="433"/>
        <v>0</v>
      </c>
      <c r="BI203" s="147">
        <f t="shared" ref="BI203:BI266" si="502">IF((AX203+BC203)&gt;0,AX203+BC203+BF203,BF203)</f>
        <v>3.7415299804659588E-2</v>
      </c>
      <c r="BJ203" s="147">
        <f t="shared" ref="BJ203:BJ266" si="503">IF((AY203+BD203)&gt;0,AY203+BD203+BG203,BG203)</f>
        <v>4.2172630829006755E-2</v>
      </c>
      <c r="BK203" s="147">
        <f t="shared" ref="BK203:BK266" si="504">IF((AZ203+BE203)&gt;0,AZ203+BE203+BH203,BH203)</f>
        <v>3.2286036451570896E-2</v>
      </c>
      <c r="BL203" s="147">
        <f t="shared" si="434"/>
        <v>12.091810833581787</v>
      </c>
      <c r="BM203" s="147">
        <f t="shared" si="435"/>
        <v>11.851544967855574</v>
      </c>
      <c r="BN203" s="147">
        <f t="shared" si="436"/>
        <v>11.341461432388087</v>
      </c>
      <c r="BO203" s="150">
        <f t="shared" ref="BO203:BQ266" si="505">BI203^2</f>
        <v>1.3999046594725599E-3</v>
      </c>
      <c r="BP203" s="150">
        <f t="shared" si="505"/>
        <v>1.778530791039691E-3</v>
      </c>
      <c r="BQ203" s="150">
        <f t="shared" si="505"/>
        <v>1.0423881497521647E-3</v>
      </c>
      <c r="BR203" s="147" t="e">
        <f t="shared" si="437"/>
        <v>#NUM!</v>
      </c>
      <c r="BS203" s="147">
        <f t="shared" si="438"/>
        <v>264.29637362037539</v>
      </c>
      <c r="BT203" s="147">
        <f t="shared" si="439"/>
        <v>0.57892130303405154</v>
      </c>
      <c r="BU203" s="147">
        <f t="shared" si="440"/>
        <v>0.57892130303405154</v>
      </c>
      <c r="BV203" s="147">
        <f t="shared" si="441"/>
        <v>0.19297376767801719</v>
      </c>
      <c r="BW203" s="147">
        <f t="shared" si="442"/>
        <v>20.198640156419227</v>
      </c>
      <c r="CA203" s="150">
        <f t="shared" si="443"/>
        <v>0.22711675613882984</v>
      </c>
      <c r="CB203" s="150">
        <f t="shared" ref="CB203:CB266" si="506">IF((180-Deg_triacmax)/180*PI()&gt;$Q203,0,1/2*BU203*Lm*BU203*1/Vout*1000*1/(Lm*BU203*1/Vout*1000+Lm*BU203*1/(Vintyp*SQRT(2)*SIN($Q203))*1000+Tdrr+Ton_delay+Tdrr*Vout*1/(Vintyp*SQRT(2)*SIN($Q203)))+(-1/2*Idrr*Tdrr*10^-6-Idrr*Ton_delay*10^-6-1/2*Idrr*Tdrr*Vout*1/(Vintyp*SQRT(2)*SIN($Q203))*10^-6)*1/(Lm*BU203*1/Vout*1000+Lm*BU203*1/(Vintyp*SQRT(2)*SIN($Q203))*1000+Tdrr+Ton_delay+Tdrr*Vout*1/(Vintyp*SQRT(2)*SIN($Q203))))</f>
        <v>0.22711675613882984</v>
      </c>
      <c r="CC203" s="150">
        <f t="shared" ref="CC203:CC266" si="507">IF((180-Deg_triacmin)/180*PI()&gt;$Q203,0,1/2*BV203*Lm*BV203*1/Vout*1000*1/(Lm*BV203*1/Vout*1000+Lm*BV203*1/(Vintyp*SQRT(2)*SIN($Q203))*1000+Tdrr+Ton_delay+Tdrr*Vout*1/(Vintyp*SQRT(2)*SIN($Q203)))+(-1/2*Idrr*Tdrr*10^-6-Idrr*Ton_delay*10^-6-1/2*Idrr*Tdrr*Vout*1/(Vintyp*SQRT(2)*SIN($Q203))*10^-6)*1/(Lm*BV203*1/Vout*1000+Lm*BV203*1/(Vintyp*SQRT(2)*SIN($Q203))*1000+Tdrr+Ton_delay+Tdrr*Vout*1/(Vintyp*SQRT(2)*SIN($Q203))))</f>
        <v>0</v>
      </c>
      <c r="CD203" s="150">
        <f t="shared" ref="CD203:CD266" si="508">IF((180-Deg_Triac)/180*PI()&gt;$Q203,0,1/2*BT203*Lm*BT203*1/(Vintyp*SQRT(2)*SIN($Q203))*1000*1/(Lm*BT203*1/Vout*1000+Lm*BT203*1/(Vintyp*SQRT(2)*SIN($Q203))*1000+Tdrr+Ton_delay+Tdrr*Vout*1/(Vintyp*SQRT(2)*SIN($Q203))))</f>
        <v>5.0598723262272348E-2</v>
      </c>
      <c r="CE203" s="150">
        <f t="shared" si="444"/>
        <v>4.8053803209682062E-2</v>
      </c>
      <c r="CI203" s="152">
        <f t="shared" si="445"/>
        <v>0.57318902305331176</v>
      </c>
      <c r="CJ203" s="152">
        <f t="shared" si="446"/>
        <v>0.57318902305331176</v>
      </c>
      <c r="CK203" s="152">
        <f t="shared" si="447"/>
        <v>0.57318902305331176</v>
      </c>
      <c r="CL203" s="152">
        <f t="shared" si="448"/>
        <v>0.57318902305331176</v>
      </c>
      <c r="CM203" s="152">
        <f t="shared" si="449"/>
        <v>0.57318902305331176</v>
      </c>
      <c r="CN203" s="152">
        <f t="shared" si="450"/>
        <v>0.57318902305331176</v>
      </c>
      <c r="CO203" s="152">
        <f t="shared" si="451"/>
        <v>0.57318902305331176</v>
      </c>
      <c r="CP203" s="152">
        <f t="shared" si="452"/>
        <v>0.57318902305331176</v>
      </c>
      <c r="CQ203" s="152">
        <f t="shared" si="453"/>
        <v>0.53426271314673734</v>
      </c>
      <c r="CR203" s="152">
        <f t="shared" si="454"/>
        <v>0.45856446163040221</v>
      </c>
      <c r="CS203" s="152">
        <f t="shared" si="455"/>
        <v>0.38286621011406707</v>
      </c>
      <c r="CT203" s="152">
        <f t="shared" si="456"/>
        <v>0.30716795859773199</v>
      </c>
      <c r="CU203" s="152">
        <f t="shared" si="457"/>
        <v>0.23146970708139702</v>
      </c>
      <c r="CV203" s="152">
        <f t="shared" si="458"/>
        <v>0.1872414876972773</v>
      </c>
      <c r="CW203" s="152">
        <f t="shared" si="459"/>
        <v>0.1872414876972773</v>
      </c>
      <c r="CX203" s="152">
        <f t="shared" si="460"/>
        <v>0.1872414876972773</v>
      </c>
      <c r="CY203" s="152">
        <f t="shared" si="461"/>
        <v>0.1872414876972773</v>
      </c>
      <c r="CZ203" s="152">
        <f t="shared" si="462"/>
        <v>0.1872414876972773</v>
      </c>
      <c r="DA203" s="152">
        <f t="shared" si="463"/>
        <v>0.1872414876972773</v>
      </c>
      <c r="DC203" s="154">
        <f t="shared" ref="DC203:DC266" si="509">IF(DC$1/180*PI()&gt;$Q203,0,1/2*CI203*Lm*CI203*1/Vout*1000*1/(Lm*CI203*1/Vout*1000+Lm*CI203*1/(Vintyp*SQRT(2)*SIN($Q203))*1000+Tdrr+Ton_delay+Tdrr*Vout*1/(Vintyp*SQRT(2)*SIN($Q203))))+(-1/2*Idrr*Tdrr*10^-6-Idrr*Ton_delay*10^-6-1/2*Idrr*Tdrr*1/(Vintyp*SQRT(2)*SIN($Q203))*10^-6)*1/(Lm*CI203*1/Vout*1000+Lm*CI203*1/(Vintyp*SQRT(2)*SIN($Q203))*1000+Tdrr+Ton_delay+Tdrr*Vout*1/(Vintyp*SQRT(2)*SIN($Q203)))</f>
        <v>0.22477671226803106</v>
      </c>
      <c r="DD203" s="154">
        <f t="shared" ref="DD203:DD266" si="510">IF(DD$1/180*PI()&gt;$Q203,0,1/2*CJ203*Lm*CJ203*1/Vout*1000*1/(Lm*CJ203*1/Vout*1000+Lm*CJ203*1/(Vintyp*SQRT(2)*SIN($Q203))*1000+Tdrr+Ton_delay+Tdrr*Vout*1/(Vintyp*SQRT(2)*SIN($Q203))))+(-1/2*Idrr*Tdrr*10^-6-Idrr*Ton_delay*10^-6-1/2*Idrr*Tdrr*1/(Vintyp*SQRT(2)*SIN($Q203))*10^-6)*1/(Lm*CJ203*1/Vout*1000+Lm*CJ203*1/(Vintyp*SQRT(2)*SIN($Q203))*1000+Tdrr+Ton_delay+Tdrr*Vout*1/(Vintyp*SQRT(2)*SIN($Q203)))</f>
        <v>0.22477671226803106</v>
      </c>
      <c r="DE203" s="154">
        <f t="shared" ref="DE203:DE266" si="511">IF(DE$1/180*PI()&gt;$Q203,0,1/2*CK203*Lm*CK203*1/Vout*1000*1/(Lm*CK203*1/Vout*1000+Lm*CK203*1/(Vintyp*SQRT(2)*SIN($Q203))*1000+Tdrr+Ton_delay+Tdrr*Vout*1/(Vintyp*SQRT(2)*SIN($Q203))))+(-1/2*Idrr*Tdrr*10^-6-Idrr*Ton_delay*10^-6-1/2*Idrr*Tdrr*1/(Vintyp*SQRT(2)*SIN($Q203))*10^-6)*1/(Lm*CK203*1/Vout*1000+Lm*CK203*1/(Vintyp*SQRT(2)*SIN($Q203))*1000+Tdrr+Ton_delay+Tdrr*Vout*1/(Vintyp*SQRT(2)*SIN($Q203)))</f>
        <v>0.22477671226803106</v>
      </c>
      <c r="DF203" s="154">
        <f t="shared" ref="DF203:DF266" si="512">IF(DF$1/180*PI()&gt;$Q203,0,1/2*CL203*Lm*CL203*1/Vout*1000*1/(Lm*CL203*1/Vout*1000+Lm*CL203*1/(Vintyp*SQRT(2)*SIN($Q203))*1000+Tdrr+Ton_delay+Tdrr*Vout*1/(Vintyp*SQRT(2)*SIN($Q203))))+(-1/2*Idrr*Tdrr*10^-6-Idrr*Ton_delay*10^-6-1/2*Idrr*Tdrr*1/(Vintyp*SQRT(2)*SIN($Q203))*10^-6)*1/(Lm*CL203*1/Vout*1000+Lm*CL203*1/(Vintyp*SQRT(2)*SIN($Q203))*1000+Tdrr+Ton_delay+Tdrr*Vout*1/(Vintyp*SQRT(2)*SIN($Q203)))</f>
        <v>0.22477671226803106</v>
      </c>
      <c r="DG203" s="154">
        <f t="shared" ref="DG203:DG266" si="513">IF(DG$1/180*PI()&gt;$Q203,0,1/2*CM203*Lm*CM203*1/Vout*1000*1/(Lm*CM203*1/Vout*1000+Lm*CM203*1/(Vintyp*SQRT(2)*SIN($Q203))*1000+Tdrr+Ton_delay+Tdrr*Vout*1/(Vintyp*SQRT(2)*SIN($Q203))))+(-1/2*Idrr*Tdrr*10^-6-Idrr*Ton_delay*10^-6-1/2*Idrr*Tdrr*1/(Vintyp*SQRT(2)*SIN($Q203))*10^-6)*1/(Lm*CM203*1/Vout*1000+Lm*CM203*1/(Vintyp*SQRT(2)*SIN($Q203))*1000+Tdrr+Ton_delay+Tdrr*Vout*1/(Vintyp*SQRT(2)*SIN($Q203)))</f>
        <v>0.22477671226803106</v>
      </c>
      <c r="DH203" s="154">
        <f t="shared" ref="DH203:DH266" si="514">IF(DH$1/180*PI()&gt;$Q203,0,1/2*CN203*Lm*CN203*1/Vout*1000*1/(Lm*CN203*1/Vout*1000+Lm*CN203*1/(Vintyp*SQRT(2)*SIN($Q203))*1000+Tdrr+Ton_delay+Tdrr*Vout*1/(Vintyp*SQRT(2)*SIN($Q203))))+(-1/2*Idrr*Tdrr*10^-6-Idrr*Ton_delay*10^-6-1/2*Idrr*Tdrr*1/(Vintyp*SQRT(2)*SIN($Q203))*10^-6)*1/(Lm*CN203*1/Vout*1000+Lm*CN203*1/(Vintyp*SQRT(2)*SIN($Q203))*1000+Tdrr+Ton_delay+Tdrr*Vout*1/(Vintyp*SQRT(2)*SIN($Q203)))</f>
        <v>0.22477671226803106</v>
      </c>
      <c r="DI203" s="154">
        <f t="shared" ref="DI203:DI266" si="515">IF(DI$1/180*PI()&gt;$Q203,0,1/2*CO203*Lm*CO203*1/Vout*1000*1/(Lm*CO203*1/Vout*1000+Lm*CO203*1/(Vintyp*SQRT(2)*SIN($Q203))*1000+Tdrr+Ton_delay+Tdrr*Vout*1/(Vintyp*SQRT(2)*SIN($Q203))))+(-1/2*Idrr*Tdrr*10^-6-Idrr*Ton_delay*10^-6-1/2*Idrr*Tdrr*1/(Vintyp*SQRT(2)*SIN($Q203))*10^-6)*1/(Lm*CO203*1/Vout*1000+Lm*CO203*1/(Vintyp*SQRT(2)*SIN($Q203))*1000+Tdrr+Ton_delay+Tdrr*Vout*1/(Vintyp*SQRT(2)*SIN($Q203)))</f>
        <v>0.22477671226803106</v>
      </c>
      <c r="DJ203" s="154">
        <f t="shared" ref="DJ203:DJ266" si="516">IF(DJ$1/180*PI()&gt;$Q203,0,1/2*CP203*Lm*CP203*1/Vout*1000*1/(Lm*CP203*1/Vout*1000+Lm*CP203*1/(Vintyp*SQRT(2)*SIN($Q203))*1000+Tdrr+Ton_delay+Tdrr*Vout*1/(Vintyp*SQRT(2)*SIN($Q203))))+(-1/2*Idrr*Tdrr*10^-6-Idrr*Ton_delay*10^-6-1/2*Idrr*Tdrr*1/(Vintyp*SQRT(2)*SIN($Q203))*10^-6)*1/(Lm*CP203*1/Vout*1000+Lm*CP203*1/(Vintyp*SQRT(2)*SIN($Q203))*1000+Tdrr+Ton_delay+Tdrr*Vout*1/(Vintyp*SQRT(2)*SIN($Q203)))</f>
        <v>0.22477671226803106</v>
      </c>
      <c r="DK203" s="154">
        <f t="shared" ref="DK203:DK266" si="517">IF(DK$1/180*PI()&gt;$Q203,0,1/2*CQ203*Lm*CQ203*1/Vout*1000*1/(Lm*CQ203*1/Vout*1000+Lm*CQ203*1/(Vintyp*SQRT(2)*SIN($Q203))*1000+Tdrr+Ton_delay+Tdrr*Vout*1/(Vintyp*SQRT(2)*SIN($Q203))))+(-1/2*Idrr*Tdrr*10^-6-Idrr*Ton_delay*10^-6-1/2*Idrr*Tdrr*1/(Vintyp*SQRT(2)*SIN($Q203))*10^-6)*1/(Lm*CQ203*1/Vout*1000+Lm*CQ203*1/(Vintyp*SQRT(2)*SIN($Q203))*1000+Tdrr+Ton_delay+Tdrr*Vout*1/(Vintyp*SQRT(2)*SIN($Q203)))</f>
        <v>0.2088882435139815</v>
      </c>
      <c r="DL203" s="154">
        <f t="shared" ref="DL203:DL266" si="518">IF(DL$1/180*PI()&gt;$Q203,0,1/2*CR203*Lm*CR203*1/Vout*1000*1/(Lm*CR203*1/Vout*1000+Lm*CR203*1/(Vintyp*SQRT(2)*SIN($Q203))*1000+Tdrr+Ton_delay+Tdrr*Vout*1/(Vintyp*SQRT(2)*SIN($Q203))))+(-1/2*Idrr*Tdrr*10^-6-Idrr*Ton_delay*10^-6-1/2*Idrr*Tdrr*1/(Vintyp*SQRT(2)*SIN($Q203))*10^-6)*1/(Lm*CR203*1/Vout*1000+Lm*CR203*1/(Vintyp*SQRT(2)*SIN($Q203))*1000+Tdrr+Ton_delay+Tdrr*Vout*1/(Vintyp*SQRT(2)*SIN($Q203)))</f>
        <v>0.17800383463983982</v>
      </c>
      <c r="DM203" s="154">
        <f t="shared" ref="DM203:DM266" si="519">IF(DM$1/180*PI()&gt;$Q203,0,1/2*CS203*Lm*CS203*1/Vout*1000*1/(Lm*CS203*1/Vout*1000+Lm*CS203*1/(Vintyp*SQRT(2)*SIN($Q203))*1000+Tdrr+Ton_delay+Tdrr*Vout*1/(Vintyp*SQRT(2)*SIN($Q203))))+(-1/2*Idrr*Tdrr*10^-6-Idrr*Ton_delay*10^-6-1/2*Idrr*Tdrr*1/(Vintyp*SQRT(2)*SIN($Q203))*10^-6)*1/(Lm*CS203*1/Vout*1000+Lm*CS203*1/(Vintyp*SQRT(2)*SIN($Q203))*1000+Tdrr+Ton_delay+Tdrr*Vout*1/(Vintyp*SQRT(2)*SIN($Q203)))</f>
        <v>-2.9695999604862752E-10</v>
      </c>
      <c r="DN203" s="154">
        <f t="shared" ref="DN203:DN266" si="520">IF(DN$1/180*PI()&gt;$Q203,0,1/2*CT203*Lm*CT203*1/Vout*1000*1/(Lm*CT203*1/Vout*1000+Lm*CT203*1/(Vintyp*SQRT(2)*SIN($Q203))*1000+Tdrr+Ton_delay+Tdrr*Vout*1/(Vintyp*SQRT(2)*SIN($Q203))))+(-1/2*Idrr*Tdrr*10^-6-Idrr*Ton_delay*10^-6-1/2*Idrr*Tdrr*1/(Vintyp*SQRT(2)*SIN($Q203))*10^-6)*1/(Lm*CT203*1/Vout*1000+Lm*CT203*1/(Vintyp*SQRT(2)*SIN($Q203))*1000+Tdrr+Ton_delay+Tdrr*Vout*1/(Vintyp*SQRT(2)*SIN($Q203)))</f>
        <v>-3.6473998483633183E-10</v>
      </c>
      <c r="DO203" s="154">
        <f t="shared" ref="DO203:DO266" si="521">IF(DO$1/180*PI()&gt;$Q203,0,1/2*CU203*Lm*CU203*1/Vout*1000*1/(Lm*CU203*1/Vout*1000+Lm*CU203*1/(Vintyp*SQRT(2)*SIN($Q203))*1000+Tdrr+Ton_delay+Tdrr*Vout*1/(Vintyp*SQRT(2)*SIN($Q203))))+(-1/2*Idrr*Tdrr*10^-6-Idrr*Ton_delay*10^-6-1/2*Idrr*Tdrr*1/(Vintyp*SQRT(2)*SIN($Q203))*10^-6)*1/(Lm*CU203*1/Vout*1000+Lm*CU203*1/(Vintyp*SQRT(2)*SIN($Q203))*1000+Tdrr+Ton_delay+Tdrr*Vout*1/(Vintyp*SQRT(2)*SIN($Q203)))</f>
        <v>-4.7261183796219229E-10</v>
      </c>
      <c r="DP203" s="154">
        <f t="shared" ref="DP203:DP266" si="522">IF(DP$1/180*PI()&gt;$Q203,0,1/2*CV203*Lm*CV203*1/Vout*1000*1/(Lm*CV203*1/Vout*1000+Lm*CV203*1/(Vintyp*SQRT(2)*SIN($Q203))*1000+Tdrr+Ton_delay+Tdrr*Vout*1/(Vintyp*SQRT(2)*SIN($Q203))))+(-1/2*Idrr*Tdrr*10^-6-Idrr*Ton_delay*10^-6-1/2*Idrr*Tdrr*1/(Vintyp*SQRT(2)*SIN($Q203))*10^-6)*1/(Lm*CV203*1/Vout*1000+Lm*CV203*1/(Vintyp*SQRT(2)*SIN($Q203))*1000+Tdrr+Ton_delay+Tdrr*Vout*1/(Vintyp*SQRT(2)*SIN($Q203)))</f>
        <v>-5.7133778747871761E-10</v>
      </c>
      <c r="DQ203" s="154">
        <f t="shared" ref="DQ203:DQ266" si="523">IF(DQ$1/180*PI()&gt;$Q203,0,1/2*CW203*Lm*CW203*1/Vout*1000*1/(Lm*CW203*1/Vout*1000+Lm*CW203*1/(Vintyp*SQRT(2)*SIN($Q203))*1000+Tdrr+Ton_delay+Tdrr*Vout*1/(Vintyp*SQRT(2)*SIN($Q203))))+(-1/2*Idrr*Tdrr*10^-6-Idrr*Ton_delay*10^-6-1/2*Idrr*Tdrr*1/(Vintyp*SQRT(2)*SIN($Q203))*10^-6)*1/(Lm*CW203*1/Vout*1000+Lm*CW203*1/(Vintyp*SQRT(2)*SIN($Q203))*1000+Tdrr+Ton_delay+Tdrr*Vout*1/(Vintyp*SQRT(2)*SIN($Q203)))</f>
        <v>-5.7133778747871761E-10</v>
      </c>
      <c r="DR203" s="154">
        <f t="shared" ref="DR203:DR266" si="524">IF(DR$1/180*PI()&gt;$Q203,0,1/2*CX203*Lm*CX203*1/Vout*1000*1/(Lm*CX203*1/Vout*1000+Lm*CX203*1/(Vintyp*SQRT(2)*SIN($Q203))*1000+Tdrr+Ton_delay+Tdrr*Vout*1/(Vintyp*SQRT(2)*SIN($Q203))))+(-1/2*Idrr*Tdrr*10^-6-Idrr*Ton_delay*10^-6-1/2*Idrr*Tdrr*1/(Vintyp*SQRT(2)*SIN($Q203))*10^-6)*1/(Lm*CX203*1/Vout*1000+Lm*CX203*1/(Vintyp*SQRT(2)*SIN($Q203))*1000+Tdrr+Ton_delay+Tdrr*Vout*1/(Vintyp*SQRT(2)*SIN($Q203)))</f>
        <v>-5.7133778747871761E-10</v>
      </c>
      <c r="DS203" s="154">
        <f t="shared" ref="DS203:DS266" si="525">IF(DS$1/180*PI()&gt;$Q203,0,1/2*CY203*Lm*CY203*1/Vout*1000*1/(Lm*CY203*1/Vout*1000+Lm*CY203*1/(Vintyp*SQRT(2)*SIN($Q203))*1000+Tdrr+Ton_delay+Tdrr*Vout*1/(Vintyp*SQRT(2)*SIN($Q203))))+(-1/2*Idrr*Tdrr*10^-6-Idrr*Ton_delay*10^-6-1/2*Idrr*Tdrr*1/(Vintyp*SQRT(2)*SIN($Q203))*10^-6)*1/(Lm*CY203*1/Vout*1000+Lm*CY203*1/(Vintyp*SQRT(2)*SIN($Q203))*1000+Tdrr+Ton_delay+Tdrr*Vout*1/(Vintyp*SQRT(2)*SIN($Q203)))</f>
        <v>-5.7133778747871761E-10</v>
      </c>
      <c r="DT203" s="154">
        <f t="shared" ref="DT203:DT266" si="526">IF(DT$1/180*PI()&gt;$Q203,0,1/2*CZ203*Lm*CZ203*1/Vout*1000*1/(Lm*CZ203*1/Vout*1000+Lm*CZ203*1/(Vintyp*SQRT(2)*SIN($Q203))*1000+Tdrr+Ton_delay+Tdrr*Vout*1/(Vintyp*SQRT(2)*SIN($Q203))))+(-1/2*Idrr*Tdrr*10^-6-Idrr*Ton_delay*10^-6-1/2*Idrr*Tdrr*1/(Vintyp*SQRT(2)*SIN($Q203))*10^-6)*1/(Lm*CZ203*1/Vout*1000+Lm*CZ203*1/(Vintyp*SQRT(2)*SIN($Q203))*1000+Tdrr+Ton_delay+Tdrr*Vout*1/(Vintyp*SQRT(2)*SIN($Q203)))</f>
        <v>-5.7133778747871761E-10</v>
      </c>
      <c r="DU203" s="154">
        <f t="shared" ref="DU203:DU266" si="527">IF(DU$1/180*PI()&gt;$Q203,0,1/2*DA203*Lm*DA203*1/Vout*1000*1/(Lm*DA203*1/Vout*1000+Lm*DA203*1/(Vintyp*SQRT(2)*SIN($Q203))*1000+Tdrr+Ton_delay+Tdrr*Vout*1/(Vintyp*SQRT(2)*SIN($Q203))))+(-1/2*Idrr*Tdrr*10^-6-Idrr*Ton_delay*10^-6-1/2*Idrr*Tdrr*1/(Vintyp*SQRT(2)*SIN($Q203))*10^-6)*1/(Lm*DA203*1/Vout*1000+Lm*DA203*1/(Vintyp*SQRT(2)*SIN($Q203))*1000+Tdrr+Ton_delay+Tdrr*Vout*1/(Vintyp*SQRT(2)*SIN($Q203)))</f>
        <v>-5.7133778747871761E-10</v>
      </c>
      <c r="DW203" s="155">
        <f t="shared" si="464"/>
        <v>2.4978967430166657E-2</v>
      </c>
      <c r="DX203" s="155">
        <f t="shared" si="465"/>
        <v>-7.0538427995050418E-2</v>
      </c>
      <c r="DY203" s="155">
        <f t="shared" si="466"/>
        <v>-8.4710643639543913E-3</v>
      </c>
      <c r="DZ203" s="155">
        <f t="shared" si="467"/>
        <v>7.4349577715222978E-2</v>
      </c>
      <c r="EA203" s="156">
        <f t="shared" si="468"/>
        <v>2.4978967430166657E-2</v>
      </c>
      <c r="EB203" s="156">
        <f t="shared" si="469"/>
        <v>-7.0538427995050418E-2</v>
      </c>
      <c r="EC203" s="156">
        <f t="shared" si="470"/>
        <v>-4.0206451862445168E-2</v>
      </c>
      <c r="ED203" s="156">
        <f t="shared" si="471"/>
        <v>6.3111487595548882E-2</v>
      </c>
      <c r="EE203" s="156">
        <f t="shared" si="472"/>
        <v>5.3372958781823597E-2</v>
      </c>
      <c r="EF203" s="156">
        <f t="shared" si="473"/>
        <v>-5.2449460519284646E-2</v>
      </c>
      <c r="EG203" s="156">
        <f t="shared" si="474"/>
        <v>-6.3803574749605158E-2</v>
      </c>
      <c r="EH203" s="156">
        <f t="shared" si="475"/>
        <v>3.9098880892703143E-2</v>
      </c>
      <c r="EI203" s="156">
        <f t="shared" si="476"/>
        <v>7.0963627742781116E-2</v>
      </c>
      <c r="EJ203" s="156">
        <f t="shared" si="477"/>
        <v>-2.3744097697622136E-2</v>
      </c>
      <c r="EK203" s="156">
        <f t="shared" si="478"/>
        <v>-7.44860943726528E-2</v>
      </c>
      <c r="EL203" s="156">
        <f t="shared" si="479"/>
        <v>7.1721951310948643E-3</v>
      </c>
      <c r="EM203" s="156">
        <f t="shared" si="480"/>
        <v>7.4190413456180576E-2</v>
      </c>
      <c r="EN203" s="156">
        <f t="shared" si="481"/>
        <v>9.7673532285476317E-3</v>
      </c>
      <c r="EO203" s="156">
        <f t="shared" si="482"/>
        <v>-7.00917415588313E-2</v>
      </c>
      <c r="EP203" s="156">
        <f t="shared" si="483"/>
        <v>-2.6206228327255325E-2</v>
      </c>
      <c r="EQ203" s="156">
        <f t="shared" si="484"/>
        <v>6.2400176070996197E-2</v>
      </c>
      <c r="ER203" s="156">
        <f t="shared" si="485"/>
        <v>4.1301775557461361E-2</v>
      </c>
      <c r="ES203" s="156">
        <f t="shared" si="486"/>
        <v>3.7979400025081808E-2</v>
      </c>
      <c r="ET203" s="156">
        <f t="shared" si="487"/>
        <v>6.4476226716713617E-2</v>
      </c>
      <c r="EU203" s="156">
        <f t="shared" si="488"/>
        <v>-2.2501995282904773E-2</v>
      </c>
      <c r="EV203" s="156">
        <f t="shared" si="489"/>
        <v>-7.1367211282061249E-2</v>
      </c>
      <c r="EW203" s="156">
        <f t="shared" si="490"/>
        <v>5.8711411781196526E-3</v>
      </c>
      <c r="EX203" s="156">
        <f t="shared" si="491"/>
        <v>7.4599921844173717E-2</v>
      </c>
      <c r="EY203" s="156">
        <f t="shared" si="492"/>
        <v>1.106066686272884E-2</v>
      </c>
      <c r="EZ203" s="156">
        <f t="shared" si="493"/>
        <v>-7.4008650078500757E-2</v>
      </c>
    </row>
    <row r="204" spans="15:156" ht="20.100000000000001" customHeight="1" x14ac:dyDescent="0.2">
      <c r="O204" s="158">
        <v>194</v>
      </c>
      <c r="P204" s="158">
        <f t="shared" si="494"/>
        <v>-1.4486232791552935</v>
      </c>
      <c r="Q204" s="147">
        <f t="shared" si="495"/>
        <v>1.6929693744344996</v>
      </c>
      <c r="R204" s="147">
        <f t="shared" si="399"/>
        <v>322.84461265444747</v>
      </c>
      <c r="S204" s="147">
        <f t="shared" si="400"/>
        <v>280.7344457864761</v>
      </c>
      <c r="T204" s="147">
        <f t="shared" si="401"/>
        <v>350.91805723309511</v>
      </c>
      <c r="U204" s="147">
        <f t="shared" si="402"/>
        <v>1</v>
      </c>
      <c r="V204" s="147">
        <f t="shared" si="403"/>
        <v>1</v>
      </c>
      <c r="W204" s="147">
        <f t="shared" si="404"/>
        <v>4.4603500989539052E-2</v>
      </c>
      <c r="X204" s="147">
        <f t="shared" si="405"/>
        <v>5.1294026137969906E-2</v>
      </c>
      <c r="Y204" s="147">
        <f t="shared" si="406"/>
        <v>4.1035220910375925E-2</v>
      </c>
      <c r="Z204" s="147">
        <f t="shared" si="407"/>
        <v>15.870785174308358</v>
      </c>
      <c r="AA204" s="147">
        <f t="shared" si="408"/>
        <v>15.870785174308358</v>
      </c>
      <c r="AB204" s="147">
        <f t="shared" si="409"/>
        <v>15.776468543917737</v>
      </c>
      <c r="AC204" s="147">
        <f t="shared" si="410"/>
        <v>14.994587874466248</v>
      </c>
      <c r="AD204" s="147">
        <f t="shared" si="411"/>
        <v>222.86481092616981</v>
      </c>
      <c r="AE204" s="147">
        <f t="shared" si="412"/>
        <v>290.43782175582339</v>
      </c>
      <c r="AF204" s="147">
        <f t="shared" si="413"/>
        <v>3.5447251772172992</v>
      </c>
      <c r="AG204" s="147">
        <f t="shared" si="414"/>
        <v>4.0461929492828821</v>
      </c>
      <c r="AH204" s="147">
        <f t="shared" si="415"/>
        <v>3.0765311294438336</v>
      </c>
      <c r="AI204" s="147">
        <f t="shared" si="416"/>
        <v>19.415510351525658</v>
      </c>
      <c r="AJ204" s="147">
        <f t="shared" si="417"/>
        <v>20.215510351525658</v>
      </c>
      <c r="AK204" s="147">
        <f t="shared" si="418"/>
        <v>20.622661493200621</v>
      </c>
      <c r="AL204" s="147">
        <f t="shared" si="419"/>
        <v>18.871119003910081</v>
      </c>
      <c r="AM204" s="147">
        <f t="shared" si="496"/>
        <v>49.466967818822852</v>
      </c>
      <c r="AN204" s="147">
        <f t="shared" si="397"/>
        <v>48.490346424476016</v>
      </c>
      <c r="AO204" s="147">
        <f t="shared" si="398"/>
        <v>52.99102823700072</v>
      </c>
      <c r="AP204" s="147">
        <f t="shared" si="420"/>
        <v>8.9844152620739202</v>
      </c>
      <c r="AQ204" s="147">
        <f t="shared" si="421"/>
        <v>0.45555520799483512</v>
      </c>
      <c r="AR204" s="147">
        <f t="shared" si="422"/>
        <v>0.45217567400535935</v>
      </c>
      <c r="AS204" s="147">
        <f t="shared" si="423"/>
        <v>0.42976587946123812</v>
      </c>
      <c r="AT204" s="147">
        <f t="shared" si="424"/>
        <v>6.8154280054067026E-2</v>
      </c>
      <c r="AU204" s="147">
        <f t="shared" si="425"/>
        <v>0.17908941879410722</v>
      </c>
      <c r="AV204" s="147">
        <f t="shared" si="426"/>
        <v>0.17295864767528282</v>
      </c>
      <c r="AW204" s="147">
        <f t="shared" si="427"/>
        <v>0.17074139146545178</v>
      </c>
      <c r="AX204" s="147">
        <f t="shared" si="497"/>
        <v>3.9940075400319679E-2</v>
      </c>
      <c r="AY204" s="147">
        <f t="shared" si="498"/>
        <v>4.4358727039207416E-2</v>
      </c>
      <c r="AZ204" s="147">
        <f t="shared" si="499"/>
        <v>3.5032053644019442E-2</v>
      </c>
      <c r="BA204" s="147">
        <f t="shared" si="500"/>
        <v>0.11563718345749453</v>
      </c>
      <c r="BB204" s="147">
        <f t="shared" si="501"/>
        <v>0.22833848150493335</v>
      </c>
      <c r="BC204" s="147">
        <f t="shared" si="428"/>
        <v>-2.7397432060864177E-3</v>
      </c>
      <c r="BD204" s="147">
        <f t="shared" si="429"/>
        <v>-2.382385396596885E-3</v>
      </c>
      <c r="BE204" s="147">
        <f t="shared" si="430"/>
        <v>-2.977981745746107E-3</v>
      </c>
      <c r="BF204" s="147">
        <f t="shared" si="431"/>
        <v>0</v>
      </c>
      <c r="BG204" s="147">
        <f t="shared" si="432"/>
        <v>0</v>
      </c>
      <c r="BH204" s="147">
        <f t="shared" si="433"/>
        <v>0</v>
      </c>
      <c r="BI204" s="147">
        <f t="shared" si="502"/>
        <v>3.7200332194233264E-2</v>
      </c>
      <c r="BJ204" s="147">
        <f t="shared" si="503"/>
        <v>4.1976341642610528E-2</v>
      </c>
      <c r="BK204" s="147">
        <f t="shared" si="504"/>
        <v>3.2054071898273334E-2</v>
      </c>
      <c r="BL204" s="147">
        <f t="shared" si="434"/>
        <v>12.009926837864009</v>
      </c>
      <c r="BM204" s="147">
        <f t="shared" si="435"/>
        <v>11.784205007182045</v>
      </c>
      <c r="BN204" s="147">
        <f t="shared" si="436"/>
        <v>11.248352636952028</v>
      </c>
      <c r="BO204" s="150">
        <f t="shared" si="505"/>
        <v>1.3838647153613078E-3</v>
      </c>
      <c r="BP204" s="150">
        <f t="shared" si="505"/>
        <v>1.7620132576971587E-3</v>
      </c>
      <c r="BQ204" s="150">
        <f t="shared" si="505"/>
        <v>1.0274635252596762E-3</v>
      </c>
      <c r="BR204" s="147" t="e">
        <f t="shared" si="437"/>
        <v>#NUM!</v>
      </c>
      <c r="BS204" s="147">
        <f t="shared" si="438"/>
        <v>263.97382813278256</v>
      </c>
      <c r="BT204" s="147">
        <f t="shared" si="439"/>
        <v>0.57832365937775188</v>
      </c>
      <c r="BU204" s="147">
        <f t="shared" si="440"/>
        <v>0.57832365937775188</v>
      </c>
      <c r="BV204" s="147">
        <f t="shared" si="441"/>
        <v>0.19277455312591726</v>
      </c>
      <c r="BW204" s="147">
        <f t="shared" si="442"/>
        <v>20.177788290902971</v>
      </c>
      <c r="CA204" s="150">
        <f t="shared" si="443"/>
        <v>0.22683140134054025</v>
      </c>
      <c r="CB204" s="150">
        <f t="shared" si="506"/>
        <v>0.22683140134054025</v>
      </c>
      <c r="CC204" s="150">
        <f t="shared" si="507"/>
        <v>0</v>
      </c>
      <c r="CD204" s="150">
        <f t="shared" si="508"/>
        <v>5.058737321659483E-2</v>
      </c>
      <c r="CE204" s="150">
        <f t="shared" si="444"/>
        <v>4.7847630010508416E-2</v>
      </c>
      <c r="CI204" s="152">
        <f t="shared" si="445"/>
        <v>0.57259137939701188</v>
      </c>
      <c r="CJ204" s="152">
        <f t="shared" si="446"/>
        <v>0.57259137939701188</v>
      </c>
      <c r="CK204" s="152">
        <f t="shared" si="447"/>
        <v>0.57259137939701188</v>
      </c>
      <c r="CL204" s="152">
        <f t="shared" si="448"/>
        <v>0.57259137939701188</v>
      </c>
      <c r="CM204" s="152">
        <f t="shared" si="449"/>
        <v>0.57259137939701188</v>
      </c>
      <c r="CN204" s="152">
        <f t="shared" si="450"/>
        <v>0.57259137939701188</v>
      </c>
      <c r="CO204" s="152">
        <f t="shared" si="451"/>
        <v>0.57259137939701188</v>
      </c>
      <c r="CP204" s="152">
        <f t="shared" si="452"/>
        <v>0.57259137939701188</v>
      </c>
      <c r="CQ204" s="152">
        <f t="shared" si="453"/>
        <v>0.53370525467978347</v>
      </c>
      <c r="CR204" s="152">
        <f t="shared" si="454"/>
        <v>0.45808514950143009</v>
      </c>
      <c r="CS204" s="152">
        <f t="shared" si="455"/>
        <v>0.38246504432307671</v>
      </c>
      <c r="CT204" s="152">
        <f t="shared" si="456"/>
        <v>0.30684493914472333</v>
      </c>
      <c r="CU204" s="152">
        <f t="shared" si="457"/>
        <v>0.23122483396637011</v>
      </c>
      <c r="CV204" s="152">
        <f t="shared" si="458"/>
        <v>0.18704227314517741</v>
      </c>
      <c r="CW204" s="152">
        <f t="shared" si="459"/>
        <v>0.18704227314517741</v>
      </c>
      <c r="CX204" s="152">
        <f t="shared" si="460"/>
        <v>0.18704227314517741</v>
      </c>
      <c r="CY204" s="152">
        <f t="shared" si="461"/>
        <v>0.18704227314517741</v>
      </c>
      <c r="CZ204" s="152">
        <f t="shared" si="462"/>
        <v>0.18704227314517741</v>
      </c>
      <c r="DA204" s="152">
        <f t="shared" si="463"/>
        <v>0.18704227314517741</v>
      </c>
      <c r="DC204" s="154">
        <f t="shared" si="509"/>
        <v>0.22449180466250215</v>
      </c>
      <c r="DD204" s="154">
        <f t="shared" si="510"/>
        <v>0.22449180466250215</v>
      </c>
      <c r="DE204" s="154">
        <f t="shared" si="511"/>
        <v>0.22449180466250215</v>
      </c>
      <c r="DF204" s="154">
        <f t="shared" si="512"/>
        <v>0.22449180466250215</v>
      </c>
      <c r="DG204" s="154">
        <f t="shared" si="513"/>
        <v>0.22449180466250215</v>
      </c>
      <c r="DH204" s="154">
        <f t="shared" si="514"/>
        <v>0.22449180466250215</v>
      </c>
      <c r="DI204" s="154">
        <f t="shared" si="515"/>
        <v>0.22449180466250215</v>
      </c>
      <c r="DJ204" s="154">
        <f t="shared" si="516"/>
        <v>0.22449180466250215</v>
      </c>
      <c r="DK204" s="154">
        <f t="shared" si="517"/>
        <v>0.20862277528508696</v>
      </c>
      <c r="DL204" s="154">
        <f t="shared" si="518"/>
        <v>0.17777617547552349</v>
      </c>
      <c r="DM204" s="154">
        <f t="shared" si="519"/>
        <v>-2.9719946245351064E-10</v>
      </c>
      <c r="DN204" s="154">
        <f t="shared" si="520"/>
        <v>-3.6503086794978625E-10</v>
      </c>
      <c r="DO204" s="154">
        <f t="shared" si="521"/>
        <v>-4.7298206721889757E-10</v>
      </c>
      <c r="DP204" s="154">
        <f t="shared" si="522"/>
        <v>-5.7177796218970164E-10</v>
      </c>
      <c r="DQ204" s="154">
        <f t="shared" si="523"/>
        <v>-5.7177796218970164E-10</v>
      </c>
      <c r="DR204" s="154">
        <f t="shared" si="524"/>
        <v>-5.7177796218970164E-10</v>
      </c>
      <c r="DS204" s="154">
        <f t="shared" si="525"/>
        <v>-5.7177796218970164E-10</v>
      </c>
      <c r="DT204" s="154">
        <f t="shared" si="526"/>
        <v>-5.7177796218970164E-10</v>
      </c>
      <c r="DU204" s="154">
        <f t="shared" si="527"/>
        <v>-5.7177796218970164E-10</v>
      </c>
      <c r="DW204" s="155">
        <f t="shared" si="464"/>
        <v>2.6662813541702815E-2</v>
      </c>
      <c r="DX204" s="155">
        <f t="shared" si="465"/>
        <v>-6.9459003991459739E-2</v>
      </c>
      <c r="DY204" s="155">
        <f t="shared" si="466"/>
        <v>-9.0671601179291503E-3</v>
      </c>
      <c r="DZ204" s="155">
        <f t="shared" si="467"/>
        <v>7.3846093118330014E-2</v>
      </c>
      <c r="EA204" s="156">
        <f t="shared" si="468"/>
        <v>2.6662813541702815E-2</v>
      </c>
      <c r="EB204" s="156">
        <f t="shared" si="469"/>
        <v>-6.9459003991459739E-2</v>
      </c>
      <c r="EC204" s="156">
        <f t="shared" si="470"/>
        <v>-4.2674467942086763E-2</v>
      </c>
      <c r="ED204" s="156">
        <f t="shared" si="471"/>
        <v>6.0945456330271576E-2</v>
      </c>
      <c r="EE204" s="156">
        <f t="shared" si="472"/>
        <v>5.6150894188914918E-2</v>
      </c>
      <c r="EF204" s="156">
        <f t="shared" si="473"/>
        <v>-4.881122763494597E-2</v>
      </c>
      <c r="EG204" s="156">
        <f t="shared" si="474"/>
        <v>-6.6291477374072816E-2</v>
      </c>
      <c r="EH204" s="156">
        <f t="shared" si="475"/>
        <v>3.3777194806674279E-2</v>
      </c>
      <c r="EI204" s="156">
        <f t="shared" si="476"/>
        <v>7.249378018025468E-2</v>
      </c>
      <c r="EJ204" s="156">
        <f t="shared" si="477"/>
        <v>-1.6736507898069606E-2</v>
      </c>
      <c r="EK204" s="156">
        <f t="shared" si="478"/>
        <v>-7.4389332806912456E-2</v>
      </c>
      <c r="EL204" s="156">
        <f t="shared" si="479"/>
        <v>-1.298470634111358E-3</v>
      </c>
      <c r="EM204" s="156">
        <f t="shared" si="480"/>
        <v>7.1865523225885228E-2</v>
      </c>
      <c r="EN204" s="156">
        <f t="shared" si="481"/>
        <v>1.9256308912015872E-2</v>
      </c>
      <c r="EO204" s="156">
        <f t="shared" si="482"/>
        <v>-6.5072287298417048E-2</v>
      </c>
      <c r="EP204" s="156">
        <f t="shared" si="483"/>
        <v>-3.6070157848247658E-2</v>
      </c>
      <c r="EQ204" s="156">
        <f t="shared" si="484"/>
        <v>5.4413201303430622E-2</v>
      </c>
      <c r="ER204" s="156">
        <f t="shared" si="485"/>
        <v>5.0741131100494476E-2</v>
      </c>
      <c r="ES204" s="156">
        <f t="shared" si="486"/>
        <v>2.4222486995339403E-2</v>
      </c>
      <c r="ET204" s="156">
        <f t="shared" si="487"/>
        <v>7.034721021622567E-2</v>
      </c>
      <c r="EU204" s="156">
        <f t="shared" si="488"/>
        <v>-6.4844451656961739E-3</v>
      </c>
      <c r="EV204" s="156">
        <f t="shared" si="489"/>
        <v>-7.4117547398293682E-2</v>
      </c>
      <c r="EW204" s="156">
        <f t="shared" si="490"/>
        <v>-1.1638828132247312E-2</v>
      </c>
      <c r="EX204" s="156">
        <f t="shared" si="491"/>
        <v>7.3484668749020293E-2</v>
      </c>
      <c r="EY204" s="156">
        <f t="shared" si="492"/>
        <v>2.9070655556857235E-2</v>
      </c>
      <c r="EZ204" s="156">
        <f t="shared" si="493"/>
        <v>-6.8486172669669582E-2</v>
      </c>
    </row>
    <row r="205" spans="15:156" ht="20.100000000000001" customHeight="1" x14ac:dyDescent="0.2">
      <c r="O205" s="158">
        <v>195</v>
      </c>
      <c r="P205" s="158">
        <f t="shared" si="494"/>
        <v>-1.4398966328953218</v>
      </c>
      <c r="Q205" s="147">
        <f t="shared" si="495"/>
        <v>1.7016960206944711</v>
      </c>
      <c r="R205" s="147">
        <f t="shared" si="399"/>
        <v>322.48639693898986</v>
      </c>
      <c r="S205" s="147">
        <f t="shared" si="400"/>
        <v>280.4229538599912</v>
      </c>
      <c r="T205" s="147">
        <f t="shared" si="401"/>
        <v>350.52869232498898</v>
      </c>
      <c r="U205" s="147">
        <f t="shared" si="402"/>
        <v>1</v>
      </c>
      <c r="V205" s="147">
        <f t="shared" si="403"/>
        <v>1</v>
      </c>
      <c r="W205" s="147">
        <f t="shared" si="404"/>
        <v>4.4653046257713283E-2</v>
      </c>
      <c r="X205" s="147">
        <f t="shared" si="405"/>
        <v>5.1351003196370267E-2</v>
      </c>
      <c r="Y205" s="147">
        <f t="shared" si="406"/>
        <v>4.1080802557096216E-2</v>
      </c>
      <c r="Z205" s="147">
        <f t="shared" si="407"/>
        <v>15.845586374147565</v>
      </c>
      <c r="AA205" s="147">
        <f t="shared" si="408"/>
        <v>15.845586374147565</v>
      </c>
      <c r="AB205" s="147">
        <f t="shared" si="409"/>
        <v>15.75304783535371</v>
      </c>
      <c r="AC205" s="147">
        <f t="shared" si="410"/>
        <v>14.972327894568464</v>
      </c>
      <c r="AD205" s="147">
        <f t="shared" si="411"/>
        <v>222.48351575386764</v>
      </c>
      <c r="AE205" s="147">
        <f t="shared" si="412"/>
        <v>289.95182469032324</v>
      </c>
      <c r="AF205" s="147">
        <f t="shared" si="413"/>
        <v>3.5433945226731058</v>
      </c>
      <c r="AG205" s="147">
        <f t="shared" si="414"/>
        <v>4.0446740487291102</v>
      </c>
      <c r="AH205" s="147">
        <f t="shared" si="415"/>
        <v>3.0753762302843559</v>
      </c>
      <c r="AI205" s="147">
        <f t="shared" si="416"/>
        <v>19.388980896820669</v>
      </c>
      <c r="AJ205" s="147">
        <f t="shared" si="417"/>
        <v>20.18898089682067</v>
      </c>
      <c r="AK205" s="147">
        <f t="shared" si="418"/>
        <v>20.597721884082819</v>
      </c>
      <c r="AL205" s="147">
        <f t="shared" si="419"/>
        <v>18.847704124852822</v>
      </c>
      <c r="AM205" s="147">
        <f t="shared" si="496"/>
        <v>49.531970192585526</v>
      </c>
      <c r="AN205" s="147">
        <f t="shared" si="397"/>
        <v>48.549058270990841</v>
      </c>
      <c r="AO205" s="147">
        <f t="shared" si="398"/>
        <v>53.056860049144518</v>
      </c>
      <c r="AP205" s="147">
        <f t="shared" si="420"/>
        <v>8.9686035657275607</v>
      </c>
      <c r="AQ205" s="147">
        <f t="shared" si="421"/>
        <v>0.45487892066655433</v>
      </c>
      <c r="AR205" s="147">
        <f t="shared" si="422"/>
        <v>0.45150440371117784</v>
      </c>
      <c r="AS205" s="147">
        <f t="shared" si="423"/>
        <v>0.42912787727553942</v>
      </c>
      <c r="AT205" s="147">
        <f t="shared" si="424"/>
        <v>6.7952075523528777E-2</v>
      </c>
      <c r="AU205" s="147">
        <f t="shared" si="425"/>
        <v>0.17879272006203523</v>
      </c>
      <c r="AV205" s="147">
        <f t="shared" si="426"/>
        <v>0.17265429883338007</v>
      </c>
      <c r="AW205" s="147">
        <f t="shared" si="427"/>
        <v>0.17044631097120677</v>
      </c>
      <c r="AX205" s="147">
        <f t="shared" si="497"/>
        <v>3.9918198055830273E-2</v>
      </c>
      <c r="AY205" s="147">
        <f t="shared" si="498"/>
        <v>4.4329857322443142E-2</v>
      </c>
      <c r="AZ205" s="147">
        <f t="shared" si="499"/>
        <v>3.5010356295474832E-2</v>
      </c>
      <c r="BA205" s="147">
        <f t="shared" si="500"/>
        <v>0.11551371000007253</v>
      </c>
      <c r="BB205" s="147">
        <f t="shared" si="501"/>
        <v>0.22796809185973077</v>
      </c>
      <c r="BC205" s="147">
        <f t="shared" si="428"/>
        <v>-2.9343577175300626E-3</v>
      </c>
      <c r="BD205" s="147">
        <f t="shared" si="429"/>
        <v>-2.5516154065478806E-3</v>
      </c>
      <c r="BE205" s="147">
        <f t="shared" si="430"/>
        <v>-3.1895192581848507E-3</v>
      </c>
      <c r="BF205" s="147">
        <f t="shared" si="431"/>
        <v>0</v>
      </c>
      <c r="BG205" s="147">
        <f t="shared" si="432"/>
        <v>0</v>
      </c>
      <c r="BH205" s="147">
        <f t="shared" si="433"/>
        <v>0</v>
      </c>
      <c r="BI205" s="147">
        <f t="shared" si="502"/>
        <v>3.6983840338300211E-2</v>
      </c>
      <c r="BJ205" s="147">
        <f t="shared" si="503"/>
        <v>4.1778241915895263E-2</v>
      </c>
      <c r="BK205" s="147">
        <f t="shared" si="504"/>
        <v>3.1820837037289981E-2</v>
      </c>
      <c r="BL205" s="147">
        <f t="shared" si="434"/>
        <v>11.926785415665307</v>
      </c>
      <c r="BM205" s="147">
        <f t="shared" si="435"/>
        <v>11.715578005132647</v>
      </c>
      <c r="BN205" s="147">
        <f t="shared" si="436"/>
        <v>11.154116395367835</v>
      </c>
      <c r="BO205" s="150">
        <f t="shared" si="505"/>
        <v>1.3678044461688818E-3</v>
      </c>
      <c r="BP205" s="150">
        <f t="shared" si="505"/>
        <v>1.7454214975830679E-3</v>
      </c>
      <c r="BQ205" s="150">
        <f t="shared" si="505"/>
        <v>1.0125656697537659E-3</v>
      </c>
      <c r="BR205" s="147" t="e">
        <f t="shared" si="437"/>
        <v>#NUM!</v>
      </c>
      <c r="BS205" s="147">
        <f t="shared" si="438"/>
        <v>263.62753447940986</v>
      </c>
      <c r="BT205" s="147">
        <f t="shared" si="439"/>
        <v>0.57768197413571931</v>
      </c>
      <c r="BU205" s="147">
        <f t="shared" si="440"/>
        <v>0.57768197413571931</v>
      </c>
      <c r="BV205" s="147">
        <f t="shared" si="441"/>
        <v>0.19256065804523975</v>
      </c>
      <c r="BW205" s="147">
        <f t="shared" si="442"/>
        <v>20.155399808686866</v>
      </c>
      <c r="CA205" s="150">
        <f t="shared" si="443"/>
        <v>0.22652504269388526</v>
      </c>
      <c r="CB205" s="150">
        <f t="shared" si="506"/>
        <v>0.22652504269388526</v>
      </c>
      <c r="CC205" s="150">
        <f t="shared" si="507"/>
        <v>0</v>
      </c>
      <c r="CD205" s="150">
        <f t="shared" si="508"/>
        <v>5.0575166095632965E-2</v>
      </c>
      <c r="CE205" s="150">
        <f t="shared" si="444"/>
        <v>4.7640808378102903E-2</v>
      </c>
      <c r="CI205" s="152">
        <f t="shared" si="445"/>
        <v>0.57194969415497943</v>
      </c>
      <c r="CJ205" s="152">
        <f t="shared" si="446"/>
        <v>0.57194969415497943</v>
      </c>
      <c r="CK205" s="152">
        <f t="shared" si="447"/>
        <v>0.57194969415497943</v>
      </c>
      <c r="CL205" s="152">
        <f t="shared" si="448"/>
        <v>0.57194969415497943</v>
      </c>
      <c r="CM205" s="152">
        <f t="shared" si="449"/>
        <v>0.57194969415497943</v>
      </c>
      <c r="CN205" s="152">
        <f t="shared" si="450"/>
        <v>0.57194969415497943</v>
      </c>
      <c r="CO205" s="152">
        <f t="shared" si="451"/>
        <v>0.57194969415497943</v>
      </c>
      <c r="CP205" s="152">
        <f t="shared" si="452"/>
        <v>0.57194969415497943</v>
      </c>
      <c r="CQ205" s="152">
        <f t="shared" si="453"/>
        <v>0.53310671595604786</v>
      </c>
      <c r="CR205" s="152">
        <f t="shared" si="454"/>
        <v>0.45757051587946068</v>
      </c>
      <c r="CS205" s="152">
        <f t="shared" si="455"/>
        <v>0.3820343158028735</v>
      </c>
      <c r="CT205" s="152">
        <f t="shared" si="456"/>
        <v>0.30649811572628638</v>
      </c>
      <c r="CU205" s="152">
        <f t="shared" si="457"/>
        <v>0.23096191564969934</v>
      </c>
      <c r="CV205" s="152">
        <f t="shared" si="458"/>
        <v>0.18682837806449989</v>
      </c>
      <c r="CW205" s="152">
        <f t="shared" si="459"/>
        <v>0.18682837806449989</v>
      </c>
      <c r="CX205" s="152">
        <f t="shared" si="460"/>
        <v>0.18682837806449989</v>
      </c>
      <c r="CY205" s="152">
        <f t="shared" si="461"/>
        <v>0.18682837806449989</v>
      </c>
      <c r="CZ205" s="152">
        <f t="shared" si="462"/>
        <v>0.18682837806449989</v>
      </c>
      <c r="DA205" s="152">
        <f t="shared" si="463"/>
        <v>0.18682837806449989</v>
      </c>
      <c r="DC205" s="154">
        <f t="shared" si="509"/>
        <v>0.22418592700913267</v>
      </c>
      <c r="DD205" s="154">
        <f t="shared" si="510"/>
        <v>0.22418592700913267</v>
      </c>
      <c r="DE205" s="154">
        <f t="shared" si="511"/>
        <v>0.22418592700913267</v>
      </c>
      <c r="DF205" s="154">
        <f t="shared" si="512"/>
        <v>0.22418592700913267</v>
      </c>
      <c r="DG205" s="154">
        <f t="shared" si="513"/>
        <v>0.22418592700913267</v>
      </c>
      <c r="DH205" s="154">
        <f t="shared" si="514"/>
        <v>0.22418592700913267</v>
      </c>
      <c r="DI205" s="154">
        <f t="shared" si="515"/>
        <v>0.22418592700913267</v>
      </c>
      <c r="DJ205" s="154">
        <f t="shared" si="516"/>
        <v>0.22418592700913267</v>
      </c>
      <c r="DK205" s="154">
        <f t="shared" si="517"/>
        <v>0.20833776828981046</v>
      </c>
      <c r="DL205" s="154">
        <f t="shared" si="518"/>
        <v>0.17753176135294754</v>
      </c>
      <c r="DM205" s="154">
        <f t="shared" si="519"/>
        <v>-2.9745700600188444E-10</v>
      </c>
      <c r="DN205" s="154">
        <f t="shared" si="520"/>
        <v>-3.6534370385559827E-10</v>
      </c>
      <c r="DO205" s="154">
        <f t="shared" si="521"/>
        <v>-4.7338022581031827E-10</v>
      </c>
      <c r="DP205" s="154">
        <f t="shared" si="522"/>
        <v>-5.722513300810791E-10</v>
      </c>
      <c r="DQ205" s="154">
        <f t="shared" si="523"/>
        <v>-5.722513300810791E-10</v>
      </c>
      <c r="DR205" s="154">
        <f t="shared" si="524"/>
        <v>-5.722513300810791E-10</v>
      </c>
      <c r="DS205" s="154">
        <f t="shared" si="525"/>
        <v>-5.722513300810791E-10</v>
      </c>
      <c r="DT205" s="154">
        <f t="shared" si="526"/>
        <v>-5.722513300810791E-10</v>
      </c>
      <c r="DU205" s="154">
        <f t="shared" si="527"/>
        <v>-5.722513300810791E-10</v>
      </c>
      <c r="DW205" s="155">
        <f t="shared" si="464"/>
        <v>2.8306205925406374E-2</v>
      </c>
      <c r="DX205" s="155">
        <f t="shared" si="465"/>
        <v>-6.8337226244441732E-2</v>
      </c>
      <c r="DY205" s="155">
        <f t="shared" si="466"/>
        <v>-9.654719706065339E-3</v>
      </c>
      <c r="DZ205" s="155">
        <f t="shared" si="467"/>
        <v>7.3334876914554384E-2</v>
      </c>
      <c r="EA205" s="156">
        <f t="shared" si="468"/>
        <v>2.8306205925406374E-2</v>
      </c>
      <c r="EB205" s="156">
        <f t="shared" si="469"/>
        <v>-6.8337226244441732E-2</v>
      </c>
      <c r="EC205" s="156">
        <f t="shared" si="470"/>
        <v>-4.5028670989147965E-2</v>
      </c>
      <c r="ED205" s="156">
        <f t="shared" si="471"/>
        <v>5.8682506538376436E-2</v>
      </c>
      <c r="EE205" s="156">
        <f t="shared" si="472"/>
        <v>5.8682506538376381E-2</v>
      </c>
      <c r="EF205" s="156">
        <f t="shared" si="473"/>
        <v>-4.502867098914802E-2</v>
      </c>
      <c r="EG205" s="156">
        <f t="shared" si="474"/>
        <v>-6.8337226244441718E-2</v>
      </c>
      <c r="EH205" s="156">
        <f t="shared" si="475"/>
        <v>2.8306205925406409E-2</v>
      </c>
      <c r="EI205" s="156">
        <f t="shared" si="476"/>
        <v>7.3334876914554384E-2</v>
      </c>
      <c r="EJ205" s="156">
        <f t="shared" si="477"/>
        <v>-9.6547197060653372E-3</v>
      </c>
      <c r="EK205" s="156">
        <f t="shared" si="478"/>
        <v>-7.3334876914554398E-2</v>
      </c>
      <c r="EL205" s="156">
        <f t="shared" si="479"/>
        <v>-9.6547197060652609E-3</v>
      </c>
      <c r="EM205" s="156">
        <f t="shared" si="480"/>
        <v>6.8337226244441718E-2</v>
      </c>
      <c r="EN205" s="156">
        <f t="shared" si="481"/>
        <v>2.8306205925406398E-2</v>
      </c>
      <c r="EO205" s="156">
        <f t="shared" si="482"/>
        <v>-5.8682506538376478E-2</v>
      </c>
      <c r="EP205" s="156">
        <f t="shared" si="483"/>
        <v>-4.5028670989147909E-2</v>
      </c>
      <c r="EQ205" s="156">
        <f t="shared" si="484"/>
        <v>4.5028670989148131E-2</v>
      </c>
      <c r="ER205" s="156">
        <f t="shared" si="485"/>
        <v>5.8682506538376304E-2</v>
      </c>
      <c r="ES205" s="156">
        <f t="shared" si="486"/>
        <v>9.6547197060654066E-3</v>
      </c>
      <c r="ET205" s="156">
        <f t="shared" si="487"/>
        <v>7.333487691455437E-2</v>
      </c>
      <c r="EU205" s="156">
        <f t="shared" si="488"/>
        <v>9.6547197060651256E-3</v>
      </c>
      <c r="EV205" s="156">
        <f t="shared" si="489"/>
        <v>-7.3334876914554412E-2</v>
      </c>
      <c r="EW205" s="156">
        <f t="shared" si="490"/>
        <v>-2.8306205925406273E-2</v>
      </c>
      <c r="EX205" s="156">
        <f t="shared" si="491"/>
        <v>6.8337226244441773E-2</v>
      </c>
      <c r="EY205" s="156">
        <f t="shared" si="492"/>
        <v>4.5028670989148006E-2</v>
      </c>
      <c r="EZ205" s="156">
        <f t="shared" si="493"/>
        <v>-5.8682506538376394E-2</v>
      </c>
    </row>
    <row r="206" spans="15:156" ht="20.100000000000001" customHeight="1" x14ac:dyDescent="0.2">
      <c r="O206" s="158">
        <v>196</v>
      </c>
      <c r="P206" s="158">
        <f t="shared" si="494"/>
        <v>-1.43116998663535</v>
      </c>
      <c r="Q206" s="147">
        <f t="shared" si="495"/>
        <v>1.7104226669544429</v>
      </c>
      <c r="R206" s="147">
        <f t="shared" si="399"/>
        <v>322.10362263584847</v>
      </c>
      <c r="S206" s="147">
        <f t="shared" si="400"/>
        <v>280.09010663986822</v>
      </c>
      <c r="T206" s="147">
        <f t="shared" si="401"/>
        <v>350.1126332998353</v>
      </c>
      <c r="U206" s="147">
        <f t="shared" si="402"/>
        <v>1</v>
      </c>
      <c r="V206" s="147">
        <f t="shared" si="403"/>
        <v>1</v>
      </c>
      <c r="W206" s="147">
        <f t="shared" si="404"/>
        <v>4.4706110046703197E-2</v>
      </c>
      <c r="X206" s="147">
        <f t="shared" si="405"/>
        <v>5.1412026553708676E-2</v>
      </c>
      <c r="Y206" s="147">
        <f t="shared" si="406"/>
        <v>4.1129621242966943E-2</v>
      </c>
      <c r="Z206" s="147">
        <f t="shared" si="407"/>
        <v>15.81878935450333</v>
      </c>
      <c r="AA206" s="147">
        <f t="shared" si="408"/>
        <v>15.81878935450333</v>
      </c>
      <c r="AB206" s="147">
        <f t="shared" si="409"/>
        <v>15.72803597236352</v>
      </c>
      <c r="AC206" s="147">
        <f t="shared" si="410"/>
        <v>14.948555617745775</v>
      </c>
      <c r="AD206" s="147">
        <f t="shared" si="411"/>
        <v>222.07635208292317</v>
      </c>
      <c r="AE206" s="147">
        <f t="shared" si="412"/>
        <v>289.43284445425178</v>
      </c>
      <c r="AF206" s="147">
        <f t="shared" si="413"/>
        <v>3.5419726409859082</v>
      </c>
      <c r="AG206" s="147">
        <f t="shared" si="414"/>
        <v>4.0430510152441927</v>
      </c>
      <c r="AH206" s="147">
        <f t="shared" si="415"/>
        <v>3.0741421534365472</v>
      </c>
      <c r="AI206" s="147">
        <f t="shared" si="416"/>
        <v>19.360761995489238</v>
      </c>
      <c r="AJ206" s="147">
        <f t="shared" si="417"/>
        <v>20.160761995489239</v>
      </c>
      <c r="AK206" s="147">
        <f t="shared" si="418"/>
        <v>20.571086987607714</v>
      </c>
      <c r="AL206" s="147">
        <f t="shared" si="419"/>
        <v>18.822697771182323</v>
      </c>
      <c r="AM206" s="147">
        <f t="shared" si="496"/>
        <v>49.601299803238568</v>
      </c>
      <c r="AN206" s="147">
        <f t="shared" si="397"/>
        <v>48.611918300788517</v>
      </c>
      <c r="AO206" s="147">
        <f t="shared" si="398"/>
        <v>53.127347214330072</v>
      </c>
      <c r="AP206" s="147">
        <f t="shared" si="420"/>
        <v>8.951732828216695</v>
      </c>
      <c r="AQ206" s="147">
        <f t="shared" si="421"/>
        <v>0.45415668777805246</v>
      </c>
      <c r="AR206" s="147">
        <f t="shared" si="422"/>
        <v>0.45078752870367944</v>
      </c>
      <c r="AS206" s="147">
        <f t="shared" si="423"/>
        <v>0.42844653054290283</v>
      </c>
      <c r="AT206" s="147">
        <f t="shared" si="424"/>
        <v>6.7736465344923558E-2</v>
      </c>
      <c r="AU206" s="147">
        <f t="shared" si="425"/>
        <v>0.17847487646100976</v>
      </c>
      <c r="AV206" s="147">
        <f t="shared" si="426"/>
        <v>0.17232931008951108</v>
      </c>
      <c r="AW206" s="147">
        <f t="shared" si="427"/>
        <v>0.17013121228303676</v>
      </c>
      <c r="AX206" s="147">
        <f t="shared" si="497"/>
        <v>3.989458739680949E-2</v>
      </c>
      <c r="AY206" s="147">
        <f t="shared" si="498"/>
        <v>4.4298995397831033E-2</v>
      </c>
      <c r="AZ206" s="147">
        <f t="shared" si="499"/>
        <v>3.4987161671693891E-2</v>
      </c>
      <c r="BA206" s="147">
        <f t="shared" si="500"/>
        <v>0.11538178556266704</v>
      </c>
      <c r="BB206" s="147">
        <f t="shared" si="501"/>
        <v>0.22757255829697254</v>
      </c>
      <c r="BC206" s="147">
        <f t="shared" si="428"/>
        <v>-3.1287487662726944E-3</v>
      </c>
      <c r="BD206" s="147">
        <f t="shared" si="429"/>
        <v>-2.7206511011066909E-3</v>
      </c>
      <c r="BE206" s="147">
        <f t="shared" si="430"/>
        <v>-3.4008138763833638E-3</v>
      </c>
      <c r="BF206" s="147">
        <f t="shared" si="431"/>
        <v>0</v>
      </c>
      <c r="BG206" s="147">
        <f t="shared" si="432"/>
        <v>0</v>
      </c>
      <c r="BH206" s="147">
        <f t="shared" si="433"/>
        <v>0</v>
      </c>
      <c r="BI206" s="147">
        <f t="shared" si="502"/>
        <v>3.6765838630536798E-2</v>
      </c>
      <c r="BJ206" s="147">
        <f t="shared" si="503"/>
        <v>4.1578344296724343E-2</v>
      </c>
      <c r="BK206" s="147">
        <f t="shared" si="504"/>
        <v>3.1586347795310526E-2</v>
      </c>
      <c r="BL206" s="147">
        <f t="shared" si="434"/>
        <v>11.842409812140925</v>
      </c>
      <c r="BM206" s="147">
        <f t="shared" si="435"/>
        <v>11.645682887978678</v>
      </c>
      <c r="BN206" s="147">
        <f t="shared" si="436"/>
        <v>11.058779402940615</v>
      </c>
      <c r="BO206" s="150">
        <f t="shared" si="505"/>
        <v>1.351726890206672E-3</v>
      </c>
      <c r="BP206" s="150">
        <f t="shared" si="505"/>
        <v>1.7287587144569497E-3</v>
      </c>
      <c r="BQ206" s="150">
        <f t="shared" si="505"/>
        <v>9.9769736704631812E-4</v>
      </c>
      <c r="BR206" s="147" t="e">
        <f t="shared" si="437"/>
        <v>#NUM!</v>
      </c>
      <c r="BS206" s="147">
        <f t="shared" si="438"/>
        <v>263.25752354477265</v>
      </c>
      <c r="BT206" s="147">
        <f t="shared" si="439"/>
        <v>0.57699629617476955</v>
      </c>
      <c r="BU206" s="147">
        <f t="shared" si="440"/>
        <v>0.57699629617476955</v>
      </c>
      <c r="BV206" s="147">
        <f t="shared" si="441"/>
        <v>0.19233209872492318</v>
      </c>
      <c r="BW206" s="147">
        <f t="shared" si="442"/>
        <v>20.131476414740529</v>
      </c>
      <c r="CA206" s="150">
        <f t="shared" si="443"/>
        <v>0.22619770883087881</v>
      </c>
      <c r="CB206" s="150">
        <f t="shared" si="506"/>
        <v>0.22619770883087881</v>
      </c>
      <c r="CC206" s="150">
        <f t="shared" si="507"/>
        <v>0</v>
      </c>
      <c r="CD206" s="150">
        <f t="shared" si="508"/>
        <v>5.0562098362555923E-2</v>
      </c>
      <c r="CE206" s="150">
        <f t="shared" si="444"/>
        <v>4.7433349596283231E-2</v>
      </c>
      <c r="CI206" s="152">
        <f t="shared" si="445"/>
        <v>0.57126401619402978</v>
      </c>
      <c r="CJ206" s="152">
        <f t="shared" si="446"/>
        <v>0.57126401619402978</v>
      </c>
      <c r="CK206" s="152">
        <f t="shared" si="447"/>
        <v>0.57126401619402978</v>
      </c>
      <c r="CL206" s="152">
        <f t="shared" si="448"/>
        <v>0.57126401619402978</v>
      </c>
      <c r="CM206" s="152">
        <f t="shared" si="449"/>
        <v>0.57126401619402978</v>
      </c>
      <c r="CN206" s="152">
        <f t="shared" si="450"/>
        <v>0.57126401619402978</v>
      </c>
      <c r="CO206" s="152">
        <f t="shared" si="451"/>
        <v>0.57126401619402978</v>
      </c>
      <c r="CP206" s="152">
        <f t="shared" si="452"/>
        <v>0.57126401619402978</v>
      </c>
      <c r="CQ206" s="152">
        <f t="shared" si="453"/>
        <v>0.53246714255657157</v>
      </c>
      <c r="CR206" s="152">
        <f t="shared" si="454"/>
        <v>0.45702059995583683</v>
      </c>
      <c r="CS206" s="152">
        <f t="shared" si="455"/>
        <v>0.38157405735510197</v>
      </c>
      <c r="CT206" s="152">
        <f t="shared" si="456"/>
        <v>0.30612751475436717</v>
      </c>
      <c r="CU206" s="152">
        <f t="shared" si="457"/>
        <v>0.23068097215363248</v>
      </c>
      <c r="CV206" s="152">
        <f t="shared" si="458"/>
        <v>0.18659981874418333</v>
      </c>
      <c r="CW206" s="152">
        <f t="shared" si="459"/>
        <v>0.18659981874418333</v>
      </c>
      <c r="CX206" s="152">
        <f t="shared" si="460"/>
        <v>0.18659981874418333</v>
      </c>
      <c r="CY206" s="152">
        <f t="shared" si="461"/>
        <v>0.18659981874418333</v>
      </c>
      <c r="CZ206" s="152">
        <f t="shared" si="462"/>
        <v>0.18659981874418333</v>
      </c>
      <c r="DA206" s="152">
        <f t="shared" si="463"/>
        <v>0.18659981874418333</v>
      </c>
      <c r="DC206" s="154">
        <f t="shared" si="509"/>
        <v>0.2238591080862295</v>
      </c>
      <c r="DD206" s="154">
        <f t="shared" si="510"/>
        <v>0.2238591080862295</v>
      </c>
      <c r="DE206" s="154">
        <f t="shared" si="511"/>
        <v>0.2238591080862295</v>
      </c>
      <c r="DF206" s="154">
        <f t="shared" si="512"/>
        <v>0.2238591080862295</v>
      </c>
      <c r="DG206" s="154">
        <f t="shared" si="513"/>
        <v>0.2238591080862295</v>
      </c>
      <c r="DH206" s="154">
        <f t="shared" si="514"/>
        <v>0.2238591080862295</v>
      </c>
      <c r="DI206" s="154">
        <f t="shared" si="515"/>
        <v>0.2238591080862295</v>
      </c>
      <c r="DJ206" s="154">
        <f t="shared" si="516"/>
        <v>0.2238591080862295</v>
      </c>
      <c r="DK206" s="154">
        <f t="shared" si="517"/>
        <v>0.20803324944761972</v>
      </c>
      <c r="DL206" s="154">
        <f t="shared" si="518"/>
        <v>0.17727061557707341</v>
      </c>
      <c r="DM206" s="154">
        <f t="shared" si="519"/>
        <v>-2.9773270007371389E-10</v>
      </c>
      <c r="DN206" s="154">
        <f t="shared" si="520"/>
        <v>-3.6567858042811948E-10</v>
      </c>
      <c r="DO206" s="154">
        <f t="shared" si="521"/>
        <v>-4.738064230271354E-10</v>
      </c>
      <c r="DP206" s="154">
        <f t="shared" si="522"/>
        <v>-5.7275801831393828E-10</v>
      </c>
      <c r="DQ206" s="154">
        <f t="shared" si="523"/>
        <v>-5.7275801831393828E-10</v>
      </c>
      <c r="DR206" s="154">
        <f t="shared" si="524"/>
        <v>-5.7275801831393828E-10</v>
      </c>
      <c r="DS206" s="154">
        <f t="shared" si="525"/>
        <v>-5.7275801831393828E-10</v>
      </c>
      <c r="DT206" s="154">
        <f t="shared" si="526"/>
        <v>-5.7275801831393828E-10</v>
      </c>
      <c r="DU206" s="154">
        <f t="shared" si="527"/>
        <v>-5.7275801831393828E-10</v>
      </c>
      <c r="DW206" s="155">
        <f t="shared" si="464"/>
        <v>2.9908027568902235E-2</v>
      </c>
      <c r="DX206" s="155">
        <f t="shared" si="465"/>
        <v>-6.7174529754695511E-2</v>
      </c>
      <c r="DY206" s="155">
        <f t="shared" si="466"/>
        <v>-1.023363154321835E-2</v>
      </c>
      <c r="DZ206" s="155">
        <f t="shared" si="467"/>
        <v>7.2816072032651794E-2</v>
      </c>
      <c r="EA206" s="156">
        <f t="shared" si="468"/>
        <v>2.9908027568902235E-2</v>
      </c>
      <c r="EB206" s="156">
        <f t="shared" si="469"/>
        <v>-6.7174529754695511E-2</v>
      </c>
      <c r="EC206" s="156">
        <f t="shared" si="470"/>
        <v>-4.7265251062887557E-2</v>
      </c>
      <c r="ED206" s="156">
        <f t="shared" si="471"/>
        <v>5.6328532759063542E-2</v>
      </c>
      <c r="EE206" s="156">
        <f t="shared" si="472"/>
        <v>6.096052322242123E-2</v>
      </c>
      <c r="EF206" s="156">
        <f t="shared" si="473"/>
        <v>-4.1118392104693612E-2</v>
      </c>
      <c r="EG206" s="156">
        <f t="shared" si="474"/>
        <v>-6.993278081325624E-2</v>
      </c>
      <c r="EH206" s="156">
        <f t="shared" si="475"/>
        <v>2.272253789856557E-2</v>
      </c>
      <c r="EI206" s="156">
        <f t="shared" si="476"/>
        <v>7.3486883750045584E-2</v>
      </c>
      <c r="EJ206" s="156">
        <f t="shared" si="477"/>
        <v>-2.5662185281021791E-3</v>
      </c>
      <c r="EK206" s="156">
        <f t="shared" si="478"/>
        <v>-7.1347472192325567E-2</v>
      </c>
      <c r="EL206" s="156">
        <f t="shared" si="479"/>
        <v>-1.778892274962196E-2</v>
      </c>
      <c r="EM206" s="156">
        <f t="shared" si="480"/>
        <v>6.3680300490968247E-2</v>
      </c>
      <c r="EN206" s="156">
        <f t="shared" si="481"/>
        <v>3.6765838630536868E-2</v>
      </c>
      <c r="EO206" s="156">
        <f t="shared" si="482"/>
        <v>-5.1079395103294206E-2</v>
      </c>
      <c r="EP206" s="156">
        <f t="shared" si="483"/>
        <v>-5.2894262039546891E-2</v>
      </c>
      <c r="EQ206" s="156">
        <f t="shared" si="484"/>
        <v>3.4521031438023965E-2</v>
      </c>
      <c r="ER206" s="156">
        <f t="shared" si="485"/>
        <v>6.492461743654443E-2</v>
      </c>
      <c r="ES206" s="156">
        <f t="shared" si="486"/>
        <v>-5.1293105142237692E-3</v>
      </c>
      <c r="ET206" s="156">
        <f t="shared" si="487"/>
        <v>7.3352557790954787E-2</v>
      </c>
      <c r="EU206" s="156">
        <f t="shared" si="488"/>
        <v>2.5149314795809171E-2</v>
      </c>
      <c r="EV206" s="156">
        <f t="shared" si="489"/>
        <v>-6.9097174516241838E-2</v>
      </c>
      <c r="EW206" s="156">
        <f t="shared" si="490"/>
        <v>-4.322083547038906E-2</v>
      </c>
      <c r="EX206" s="156">
        <f t="shared" si="491"/>
        <v>5.9488376529102285E-2</v>
      </c>
      <c r="EY206" s="156">
        <f t="shared" si="492"/>
        <v>5.7943752412464876E-2</v>
      </c>
      <c r="EZ206" s="156">
        <f t="shared" si="493"/>
        <v>-4.5270620905722717E-2</v>
      </c>
    </row>
    <row r="207" spans="15:156" ht="20.100000000000001" customHeight="1" x14ac:dyDescent="0.2">
      <c r="O207" s="158">
        <v>197</v>
      </c>
      <c r="P207" s="158">
        <f t="shared" si="494"/>
        <v>-1.4224433403753785</v>
      </c>
      <c r="Q207" s="147">
        <f t="shared" si="495"/>
        <v>1.7191493132144144</v>
      </c>
      <c r="R207" s="147">
        <f t="shared" si="399"/>
        <v>321.69631889476847</v>
      </c>
      <c r="S207" s="147">
        <f t="shared" si="400"/>
        <v>279.73592947371174</v>
      </c>
      <c r="T207" s="147">
        <f t="shared" si="401"/>
        <v>349.66991184213964</v>
      </c>
      <c r="U207" s="147">
        <f t="shared" si="402"/>
        <v>1</v>
      </c>
      <c r="V207" s="147">
        <f t="shared" si="403"/>
        <v>1</v>
      </c>
      <c r="W207" s="147">
        <f t="shared" si="404"/>
        <v>4.4762713012922131E-2</v>
      </c>
      <c r="X207" s="147">
        <f t="shared" si="405"/>
        <v>5.147711996486045E-2</v>
      </c>
      <c r="Y207" s="147">
        <f t="shared" si="406"/>
        <v>4.1181695971888359E-2</v>
      </c>
      <c r="Z207" s="147">
        <f t="shared" si="407"/>
        <v>15.790399246793008</v>
      </c>
      <c r="AA207" s="147">
        <f t="shared" si="408"/>
        <v>15.790399246793008</v>
      </c>
      <c r="AB207" s="147">
        <f t="shared" si="409"/>
        <v>15.701437746272989</v>
      </c>
      <c r="AC207" s="147">
        <f t="shared" si="410"/>
        <v>14.923275597866223</v>
      </c>
      <c r="AD207" s="147">
        <f t="shared" si="411"/>
        <v>221.64340509721202</v>
      </c>
      <c r="AE207" s="147">
        <f t="shared" si="412"/>
        <v>288.88098736330141</v>
      </c>
      <c r="AF207" s="147">
        <f t="shared" si="413"/>
        <v>3.5404596404375015</v>
      </c>
      <c r="AG207" s="147">
        <f t="shared" si="414"/>
        <v>4.0413239724284136</v>
      </c>
      <c r="AH207" s="147">
        <f t="shared" si="415"/>
        <v>3.0728289928801367</v>
      </c>
      <c r="AI207" s="147">
        <f t="shared" si="416"/>
        <v>19.330858887230509</v>
      </c>
      <c r="AJ207" s="147">
        <f t="shared" si="417"/>
        <v>20.130858887230509</v>
      </c>
      <c r="AK207" s="147">
        <f t="shared" si="418"/>
        <v>20.542761718701403</v>
      </c>
      <c r="AL207" s="147">
        <f t="shared" si="419"/>
        <v>18.79610459074636</v>
      </c>
      <c r="AM207" s="147">
        <f t="shared" si="496"/>
        <v>49.674979373797321</v>
      </c>
      <c r="AN207" s="147">
        <f t="shared" si="397"/>
        <v>48.678946564893238</v>
      </c>
      <c r="AO207" s="147">
        <f t="shared" si="398"/>
        <v>53.202513061792438</v>
      </c>
      <c r="AP207" s="147">
        <f t="shared" si="420"/>
        <v>8.9338065828984252</v>
      </c>
      <c r="AQ207" s="147">
        <f t="shared" si="421"/>
        <v>0.45338864768180176</v>
      </c>
      <c r="AR207" s="147">
        <f t="shared" si="422"/>
        <v>0.4500251863089697</v>
      </c>
      <c r="AS207" s="147">
        <f t="shared" si="423"/>
        <v>0.42772196978356153</v>
      </c>
      <c r="AT207" s="147">
        <f t="shared" si="424"/>
        <v>6.7507556104140998E-2</v>
      </c>
      <c r="AU207" s="147">
        <f t="shared" si="425"/>
        <v>0.17813595393528542</v>
      </c>
      <c r="AV207" s="147">
        <f t="shared" si="426"/>
        <v>0.17198375109514441</v>
      </c>
      <c r="AW207" s="147">
        <f t="shared" si="427"/>
        <v>0.16979616156558824</v>
      </c>
      <c r="AX207" s="147">
        <f t="shared" si="497"/>
        <v>3.9869242975225885E-2</v>
      </c>
      <c r="AY207" s="147">
        <f t="shared" si="498"/>
        <v>4.4266141002144918E-2</v>
      </c>
      <c r="AZ207" s="147">
        <f t="shared" si="499"/>
        <v>3.4962469571748117E-2</v>
      </c>
      <c r="BA207" s="147">
        <f t="shared" si="500"/>
        <v>0.11524142296839097</v>
      </c>
      <c r="BB207" s="147">
        <f t="shared" si="501"/>
        <v>0.22715196050949102</v>
      </c>
      <c r="BC207" s="147">
        <f t="shared" si="428"/>
        <v>-3.3229015486833267E-3</v>
      </c>
      <c r="BD207" s="147">
        <f t="shared" si="429"/>
        <v>-2.8894796075507184E-3</v>
      </c>
      <c r="BE207" s="147">
        <f t="shared" si="430"/>
        <v>-3.6118495094383989E-3</v>
      </c>
      <c r="BF207" s="147">
        <f t="shared" si="431"/>
        <v>0</v>
      </c>
      <c r="BG207" s="147">
        <f t="shared" si="432"/>
        <v>0</v>
      </c>
      <c r="BH207" s="147">
        <f t="shared" si="433"/>
        <v>0</v>
      </c>
      <c r="BI207" s="147">
        <f t="shared" si="502"/>
        <v>3.6546341426542561E-2</v>
      </c>
      <c r="BJ207" s="147">
        <f t="shared" si="503"/>
        <v>4.13766613945942E-2</v>
      </c>
      <c r="BK207" s="147">
        <f t="shared" si="504"/>
        <v>3.1350620062309716E-2</v>
      </c>
      <c r="BL207" s="147">
        <f t="shared" si="434"/>
        <v>11.756823505990123</v>
      </c>
      <c r="BM207" s="147">
        <f t="shared" si="435"/>
        <v>11.574538833735854</v>
      </c>
      <c r="BN207" s="147">
        <f t="shared" si="436"/>
        <v>10.962368553384252</v>
      </c>
      <c r="BO207" s="150">
        <f t="shared" si="505"/>
        <v>1.3356350716654209E-3</v>
      </c>
      <c r="BP207" s="150">
        <f t="shared" si="505"/>
        <v>1.712028108162902E-3</v>
      </c>
      <c r="BQ207" s="150">
        <f t="shared" si="505"/>
        <v>9.8286137829129653E-4</v>
      </c>
      <c r="BR207" s="147" t="e">
        <f t="shared" si="437"/>
        <v>#NUM!</v>
      </c>
      <c r="BS207" s="147">
        <f t="shared" si="438"/>
        <v>262.86382834609668</v>
      </c>
      <c r="BT207" s="147">
        <f t="shared" si="439"/>
        <v>0.57626667771193407</v>
      </c>
      <c r="BU207" s="147">
        <f t="shared" si="440"/>
        <v>0.57626667771193407</v>
      </c>
      <c r="BV207" s="147">
        <f t="shared" si="441"/>
        <v>0.19208889257064474</v>
      </c>
      <c r="BW207" s="147">
        <f t="shared" si="442"/>
        <v>20.106019930923026</v>
      </c>
      <c r="CA207" s="150">
        <f t="shared" si="443"/>
        <v>0.2258494303636262</v>
      </c>
      <c r="CB207" s="150">
        <f t="shared" si="506"/>
        <v>0.2258494303636262</v>
      </c>
      <c r="CC207" s="150">
        <f t="shared" si="507"/>
        <v>0</v>
      </c>
      <c r="CD207" s="150">
        <f t="shared" si="508"/>
        <v>5.0548166223628975E-2</v>
      </c>
      <c r="CE207" s="150">
        <f t="shared" si="444"/>
        <v>4.7225264674945651E-2</v>
      </c>
      <c r="CI207" s="152">
        <f t="shared" si="445"/>
        <v>0.5705343977311943</v>
      </c>
      <c r="CJ207" s="152">
        <f t="shared" si="446"/>
        <v>0.5705343977311943</v>
      </c>
      <c r="CK207" s="152">
        <f t="shared" si="447"/>
        <v>0.5705343977311943</v>
      </c>
      <c r="CL207" s="152">
        <f t="shared" si="448"/>
        <v>0.5705343977311943</v>
      </c>
      <c r="CM207" s="152">
        <f t="shared" si="449"/>
        <v>0.5705343977311943</v>
      </c>
      <c r="CN207" s="152">
        <f t="shared" si="450"/>
        <v>0.5705343977311943</v>
      </c>
      <c r="CO207" s="152">
        <f t="shared" si="451"/>
        <v>0.5705343977311943</v>
      </c>
      <c r="CP207" s="152">
        <f t="shared" si="452"/>
        <v>0.5705343977311943</v>
      </c>
      <c r="CQ207" s="152">
        <f t="shared" si="453"/>
        <v>0.5317865831873454</v>
      </c>
      <c r="CR207" s="152">
        <f t="shared" si="454"/>
        <v>0.45643544360878513</v>
      </c>
      <c r="CS207" s="152">
        <f t="shared" si="455"/>
        <v>0.38108430403022486</v>
      </c>
      <c r="CT207" s="152">
        <f t="shared" si="456"/>
        <v>0.30573316445166454</v>
      </c>
      <c r="CU207" s="152">
        <f t="shared" si="457"/>
        <v>0.23038202487310439</v>
      </c>
      <c r="CV207" s="152">
        <f t="shared" si="458"/>
        <v>0.18635661258990485</v>
      </c>
      <c r="CW207" s="152">
        <f t="shared" si="459"/>
        <v>0.18635661258990485</v>
      </c>
      <c r="CX207" s="152">
        <f t="shared" si="460"/>
        <v>0.18635661258990485</v>
      </c>
      <c r="CY207" s="152">
        <f t="shared" si="461"/>
        <v>0.18635661258990485</v>
      </c>
      <c r="CZ207" s="152">
        <f t="shared" si="462"/>
        <v>0.18635661258990485</v>
      </c>
      <c r="DA207" s="152">
        <f t="shared" si="463"/>
        <v>0.18635661258990485</v>
      </c>
      <c r="DC207" s="154">
        <f t="shared" si="509"/>
        <v>0.22351137866284509</v>
      </c>
      <c r="DD207" s="154">
        <f t="shared" si="510"/>
        <v>0.22351137866284509</v>
      </c>
      <c r="DE207" s="154">
        <f t="shared" si="511"/>
        <v>0.22351137866284509</v>
      </c>
      <c r="DF207" s="154">
        <f t="shared" si="512"/>
        <v>0.22351137866284509</v>
      </c>
      <c r="DG207" s="154">
        <f t="shared" si="513"/>
        <v>0.22351137866284509</v>
      </c>
      <c r="DH207" s="154">
        <f t="shared" si="514"/>
        <v>0.22351137866284509</v>
      </c>
      <c r="DI207" s="154">
        <f t="shared" si="515"/>
        <v>0.22351137866284509</v>
      </c>
      <c r="DJ207" s="154">
        <f t="shared" si="516"/>
        <v>0.22351137866284509</v>
      </c>
      <c r="DK207" s="154">
        <f t="shared" si="517"/>
        <v>0.20770924754035977</v>
      </c>
      <c r="DL207" s="154">
        <f t="shared" si="518"/>
        <v>0.17699276306562314</v>
      </c>
      <c r="DM207" s="154">
        <f t="shared" si="519"/>
        <v>-2.9802662337433642E-10</v>
      </c>
      <c r="DN207" s="154">
        <f t="shared" si="520"/>
        <v>-3.6603559191413105E-10</v>
      </c>
      <c r="DO207" s="154">
        <f t="shared" si="521"/>
        <v>-4.7426077607592924E-10</v>
      </c>
      <c r="DP207" s="154">
        <f t="shared" si="522"/>
        <v>-5.7329816324938511E-10</v>
      </c>
      <c r="DQ207" s="154">
        <f t="shared" si="523"/>
        <v>-5.7329816324938511E-10</v>
      </c>
      <c r="DR207" s="154">
        <f t="shared" si="524"/>
        <v>-5.7329816324938511E-10</v>
      </c>
      <c r="DS207" s="154">
        <f t="shared" si="525"/>
        <v>-5.7329816324938511E-10</v>
      </c>
      <c r="DT207" s="154">
        <f t="shared" si="526"/>
        <v>-5.7329816324938511E-10</v>
      </c>
      <c r="DU207" s="154">
        <f t="shared" si="527"/>
        <v>-5.7329816324938511E-10</v>
      </c>
      <c r="DW207" s="155">
        <f t="shared" si="464"/>
        <v>3.1467211063742562E-2</v>
      </c>
      <c r="DX207" s="155">
        <f t="shared" si="465"/>
        <v>-6.5972379936846015E-2</v>
      </c>
      <c r="DY207" s="155">
        <f t="shared" si="466"/>
        <v>-1.0803786410397899E-2</v>
      </c>
      <c r="DZ207" s="155">
        <f t="shared" si="467"/>
        <v>7.228982283738275E-2</v>
      </c>
      <c r="EA207" s="156">
        <f t="shared" si="468"/>
        <v>3.1467211063742562E-2</v>
      </c>
      <c r="EB207" s="156">
        <f t="shared" si="469"/>
        <v>-6.5972379936846015E-2</v>
      </c>
      <c r="EC207" s="156">
        <f t="shared" si="470"/>
        <v>-4.9380700783901388E-2</v>
      </c>
      <c r="ED207" s="156">
        <f t="shared" si="471"/>
        <v>5.3889578554229614E-2</v>
      </c>
      <c r="EE207" s="156">
        <f t="shared" si="472"/>
        <v>6.297878696112244E-2</v>
      </c>
      <c r="EF207" s="156">
        <f t="shared" si="473"/>
        <v>-3.7097340599660744E-2</v>
      </c>
      <c r="EG207" s="156">
        <f t="shared" si="474"/>
        <v>-7.1073126207506998E-2</v>
      </c>
      <c r="EH207" s="156">
        <f t="shared" si="475"/>
        <v>1.7063147943842789E-2</v>
      </c>
      <c r="EI207" s="156">
        <f t="shared" si="476"/>
        <v>7.2956350265677566E-2</v>
      </c>
      <c r="EJ207" s="156">
        <f t="shared" si="477"/>
        <v>4.4622015388652994E-3</v>
      </c>
      <c r="EK207" s="156">
        <f t="shared" si="478"/>
        <v>-6.8463883266038084E-2</v>
      </c>
      <c r="EL207" s="156">
        <f t="shared" si="479"/>
        <v>-2.5597597051207652E-2</v>
      </c>
      <c r="EM207" s="156">
        <f t="shared" si="480"/>
        <v>5.7988324092343051E-2</v>
      </c>
      <c r="EN207" s="156">
        <f t="shared" si="481"/>
        <v>4.449600606372521E-2</v>
      </c>
      <c r="EO207" s="156">
        <f t="shared" si="482"/>
        <v>-4.244513697362879E-2</v>
      </c>
      <c r="EP207" s="156">
        <f t="shared" si="483"/>
        <v>-5.9505887388993484E-2</v>
      </c>
      <c r="EQ207" s="156">
        <f t="shared" si="484"/>
        <v>2.3192648618424516E-2</v>
      </c>
      <c r="ER207" s="156">
        <f t="shared" si="485"/>
        <v>6.9315520172065187E-2</v>
      </c>
      <c r="ES207" s="156">
        <f t="shared" si="486"/>
        <v>-1.9533169868861451E-2</v>
      </c>
      <c r="ET207" s="156">
        <f t="shared" si="487"/>
        <v>7.0434335103952583E-2</v>
      </c>
      <c r="EU207" s="156">
        <f t="shared" si="488"/>
        <v>3.9272669869981361E-2</v>
      </c>
      <c r="EV207" s="156">
        <f t="shared" si="489"/>
        <v>-6.1645743469806114E-2</v>
      </c>
      <c r="EW207" s="156">
        <f t="shared" si="490"/>
        <v>-5.5580112083196909E-2</v>
      </c>
      <c r="EX207" s="156">
        <f t="shared" si="491"/>
        <v>4.7469900226153341E-2</v>
      </c>
      <c r="EY207" s="156">
        <f t="shared" si="492"/>
        <v>6.7030381174258538E-2</v>
      </c>
      <c r="EZ207" s="156">
        <f t="shared" si="493"/>
        <v>-2.9145639232915972E-2</v>
      </c>
    </row>
    <row r="208" spans="15:156" ht="20.100000000000001" customHeight="1" x14ac:dyDescent="0.2">
      <c r="O208" s="158">
        <v>198</v>
      </c>
      <c r="P208" s="158">
        <f t="shared" si="494"/>
        <v>-1.4137166941154069</v>
      </c>
      <c r="Q208" s="147">
        <f t="shared" si="495"/>
        <v>1.7278759594743864</v>
      </c>
      <c r="R208" s="147">
        <f t="shared" si="399"/>
        <v>321.2645167335067</v>
      </c>
      <c r="S208" s="147">
        <f t="shared" si="400"/>
        <v>279.3604493334841</v>
      </c>
      <c r="T208" s="147">
        <f t="shared" si="401"/>
        <v>349.20056166685515</v>
      </c>
      <c r="U208" s="147">
        <f t="shared" si="402"/>
        <v>1</v>
      </c>
      <c r="V208" s="147">
        <f t="shared" si="403"/>
        <v>1</v>
      </c>
      <c r="W208" s="147">
        <f t="shared" si="404"/>
        <v>4.4822877255208976E-2</v>
      </c>
      <c r="X208" s="147">
        <f t="shared" si="405"/>
        <v>5.1546308843490318E-2</v>
      </c>
      <c r="Y208" s="147">
        <f t="shared" si="406"/>
        <v>4.1237047074792255E-2</v>
      </c>
      <c r="Z208" s="147">
        <f t="shared" si="407"/>
        <v>15.760421485383155</v>
      </c>
      <c r="AA208" s="147">
        <f t="shared" si="408"/>
        <v>15.760421485383155</v>
      </c>
      <c r="AB208" s="147">
        <f t="shared" si="409"/>
        <v>15.67325825043207</v>
      </c>
      <c r="AC208" s="147">
        <f t="shared" si="410"/>
        <v>14.8964926758537</v>
      </c>
      <c r="AD208" s="147">
        <f t="shared" si="411"/>
        <v>221.1847653605775</v>
      </c>
      <c r="AE208" s="147">
        <f t="shared" si="412"/>
        <v>288.29636644499766</v>
      </c>
      <c r="AF208" s="147">
        <f t="shared" si="413"/>
        <v>3.5388556362487367</v>
      </c>
      <c r="AG208" s="147">
        <f t="shared" si="414"/>
        <v>4.0394930518027712</v>
      </c>
      <c r="AH208" s="147">
        <f t="shared" si="415"/>
        <v>3.0714368486173846</v>
      </c>
      <c r="AI208" s="147">
        <f t="shared" si="416"/>
        <v>19.299277121631892</v>
      </c>
      <c r="AJ208" s="147">
        <f t="shared" si="417"/>
        <v>20.099277121631893</v>
      </c>
      <c r="AK208" s="147">
        <f t="shared" si="418"/>
        <v>20.512751302234843</v>
      </c>
      <c r="AL208" s="147">
        <f t="shared" si="419"/>
        <v>18.767929524471086</v>
      </c>
      <c r="AM208" s="147">
        <f t="shared" si="496"/>
        <v>49.75303310404869</v>
      </c>
      <c r="AN208" s="147">
        <f t="shared" si="397"/>
        <v>48.75016448383748</v>
      </c>
      <c r="AO208" s="147">
        <f t="shared" si="398"/>
        <v>53.282382518333854</v>
      </c>
      <c r="AP208" s="147">
        <f t="shared" si="420"/>
        <v>8.9148285857777552</v>
      </c>
      <c r="AQ208" s="147">
        <f t="shared" si="421"/>
        <v>0.45257494745140714</v>
      </c>
      <c r="AR208" s="147">
        <f t="shared" si="422"/>
        <v>0.44921752250958852</v>
      </c>
      <c r="AS208" s="147">
        <f t="shared" si="423"/>
        <v>0.426954333745171</v>
      </c>
      <c r="AT208" s="147">
        <f t="shared" si="424"/>
        <v>6.7265460843217578E-2</v>
      </c>
      <c r="AU208" s="147">
        <f t="shared" si="425"/>
        <v>0.17777602287715563</v>
      </c>
      <c r="AV208" s="147">
        <f t="shared" si="426"/>
        <v>0.17161769590438616</v>
      </c>
      <c r="AW208" s="147">
        <f t="shared" si="427"/>
        <v>0.16944122916466697</v>
      </c>
      <c r="AX208" s="147">
        <f t="shared" si="497"/>
        <v>3.9842164320667652E-2</v>
      </c>
      <c r="AY208" s="147">
        <f t="shared" si="498"/>
        <v>4.4231293847155392E-2</v>
      </c>
      <c r="AZ208" s="147">
        <f t="shared" si="499"/>
        <v>3.493627977534617E-2</v>
      </c>
      <c r="BA208" s="147">
        <f t="shared" si="500"/>
        <v>0.11509263584728247</v>
      </c>
      <c r="BB208" s="147">
        <f t="shared" si="501"/>
        <v>0.22670638322021724</v>
      </c>
      <c r="BC208" s="147">
        <f t="shared" si="428"/>
        <v>-3.5168012792759005E-3</v>
      </c>
      <c r="BD208" s="147">
        <f t="shared" si="429"/>
        <v>-3.0580880689355652E-3</v>
      </c>
      <c r="BE208" s="147">
        <f t="shared" si="430"/>
        <v>-3.8226100861694563E-3</v>
      </c>
      <c r="BF208" s="147">
        <f t="shared" si="431"/>
        <v>0</v>
      </c>
      <c r="BG208" s="147">
        <f t="shared" si="432"/>
        <v>0</v>
      </c>
      <c r="BH208" s="147">
        <f t="shared" si="433"/>
        <v>0</v>
      </c>
      <c r="BI208" s="147">
        <f t="shared" si="502"/>
        <v>3.6325363041391751E-2</v>
      </c>
      <c r="BJ208" s="147">
        <f t="shared" si="503"/>
        <v>4.1173205778219826E-2</v>
      </c>
      <c r="BK208" s="147">
        <f t="shared" si="504"/>
        <v>3.1113669689176712E-2</v>
      </c>
      <c r="BL208" s="147">
        <f t="shared" si="434"/>
        <v>11.670050202661905</v>
      </c>
      <c r="BM208" s="147">
        <f t="shared" si="435"/>
        <v>11.502165266703495</v>
      </c>
      <c r="BN208" s="147">
        <f t="shared" si="436"/>
        <v>10.864910930977514</v>
      </c>
      <c r="BO208" s="150">
        <f t="shared" si="505"/>
        <v>1.3195320000889098E-3</v>
      </c>
      <c r="BP208" s="150">
        <f t="shared" si="505"/>
        <v>1.6952328740556346E-3</v>
      </c>
      <c r="BQ208" s="150">
        <f t="shared" si="505"/>
        <v>9.6806044152719368E-4</v>
      </c>
      <c r="BR208" s="147" t="e">
        <f t="shared" si="437"/>
        <v>#NUM!</v>
      </c>
      <c r="BS208" s="147">
        <f t="shared" si="438"/>
        <v>262.44648403393546</v>
      </c>
      <c r="BT208" s="147">
        <f t="shared" si="439"/>
        <v>0.57549317431048386</v>
      </c>
      <c r="BU208" s="147">
        <f t="shared" si="440"/>
        <v>0.57549317431048386</v>
      </c>
      <c r="BV208" s="147">
        <f t="shared" si="441"/>
        <v>0.1918310581034946</v>
      </c>
      <c r="BW208" s="147">
        <f t="shared" si="442"/>
        <v>20.079032295844168</v>
      </c>
      <c r="CA208" s="150">
        <f t="shared" si="443"/>
        <v>0.22548023988549076</v>
      </c>
      <c r="CB208" s="150">
        <f t="shared" si="506"/>
        <v>0.22548023988549076</v>
      </c>
      <c r="CC208" s="150">
        <f t="shared" si="507"/>
        <v>0</v>
      </c>
      <c r="CD208" s="150">
        <f t="shared" si="508"/>
        <v>5.053336562555847E-2</v>
      </c>
      <c r="CE208" s="150">
        <f t="shared" si="444"/>
        <v>4.7016564346282569E-2</v>
      </c>
      <c r="CI208" s="152">
        <f t="shared" si="445"/>
        <v>0.56976089432974386</v>
      </c>
      <c r="CJ208" s="152">
        <f t="shared" si="446"/>
        <v>0.56976089432974386</v>
      </c>
      <c r="CK208" s="152">
        <f t="shared" si="447"/>
        <v>0.56976089432974386</v>
      </c>
      <c r="CL208" s="152">
        <f t="shared" si="448"/>
        <v>0.56976089432974386</v>
      </c>
      <c r="CM208" s="152">
        <f t="shared" si="449"/>
        <v>0.56976089432974386</v>
      </c>
      <c r="CN208" s="152">
        <f t="shared" si="450"/>
        <v>0.56976089432974386</v>
      </c>
      <c r="CO208" s="152">
        <f t="shared" si="451"/>
        <v>0.56976089432974386</v>
      </c>
      <c r="CP208" s="152">
        <f t="shared" si="452"/>
        <v>0.56976089432974386</v>
      </c>
      <c r="CQ208" s="152">
        <f t="shared" si="453"/>
        <v>0.53106508967559996</v>
      </c>
      <c r="CR208" s="152">
        <f t="shared" si="454"/>
        <v>0.45581509140022702</v>
      </c>
      <c r="CS208" s="152">
        <f t="shared" si="455"/>
        <v>0.38056509312485393</v>
      </c>
      <c r="CT208" s="152">
        <f t="shared" si="456"/>
        <v>0.30531509484948094</v>
      </c>
      <c r="CU208" s="152">
        <f t="shared" si="457"/>
        <v>0.23006509657410804</v>
      </c>
      <c r="CV208" s="152">
        <f t="shared" si="458"/>
        <v>0.18609877812275474</v>
      </c>
      <c r="CW208" s="152">
        <f t="shared" si="459"/>
        <v>0.18609877812275474</v>
      </c>
      <c r="CX208" s="152">
        <f t="shared" si="460"/>
        <v>0.18609877812275474</v>
      </c>
      <c r="CY208" s="152">
        <f t="shared" si="461"/>
        <v>0.18609877812275474</v>
      </c>
      <c r="CZ208" s="152">
        <f t="shared" si="462"/>
        <v>0.18609877812275474</v>
      </c>
      <c r="DA208" s="152">
        <f t="shared" si="463"/>
        <v>0.18609877812275474</v>
      </c>
      <c r="DC208" s="154">
        <f t="shared" si="509"/>
        <v>0.22314277150005934</v>
      </c>
      <c r="DD208" s="154">
        <f t="shared" si="510"/>
        <v>0.22314277150005934</v>
      </c>
      <c r="DE208" s="154">
        <f t="shared" si="511"/>
        <v>0.22314277150005934</v>
      </c>
      <c r="DF208" s="154">
        <f t="shared" si="512"/>
        <v>0.22314277150005934</v>
      </c>
      <c r="DG208" s="154">
        <f t="shared" si="513"/>
        <v>0.22314277150005934</v>
      </c>
      <c r="DH208" s="154">
        <f t="shared" si="514"/>
        <v>0.22314277150005934</v>
      </c>
      <c r="DI208" s="154">
        <f t="shared" si="515"/>
        <v>0.22314277150005934</v>
      </c>
      <c r="DJ208" s="154">
        <f t="shared" si="516"/>
        <v>0.22314277150005934</v>
      </c>
      <c r="DK208" s="154">
        <f t="shared" si="517"/>
        <v>0.20736579321349566</v>
      </c>
      <c r="DL208" s="154">
        <f t="shared" si="518"/>
        <v>0.17669823035024632</v>
      </c>
      <c r="DM208" s="154">
        <f t="shared" si="519"/>
        <v>-2.9833885998856512E-10</v>
      </c>
      <c r="DN208" s="154">
        <f t="shared" si="520"/>
        <v>-3.6641483899662318E-10</v>
      </c>
      <c r="DO208" s="154">
        <f t="shared" si="521"/>
        <v>-4.7474341015649983E-10</v>
      </c>
      <c r="DP208" s="154">
        <f t="shared" si="522"/>
        <v>-5.7387191053637507E-10</v>
      </c>
      <c r="DQ208" s="154">
        <f t="shared" si="523"/>
        <v>-5.7387191053637507E-10</v>
      </c>
      <c r="DR208" s="154">
        <f t="shared" si="524"/>
        <v>-5.7387191053637507E-10</v>
      </c>
      <c r="DS208" s="154">
        <f t="shared" si="525"/>
        <v>-5.7387191053637507E-10</v>
      </c>
      <c r="DT208" s="154">
        <f t="shared" si="526"/>
        <v>-5.7387191053637507E-10</v>
      </c>
      <c r="DU208" s="154">
        <f t="shared" si="527"/>
        <v>-5.7387191053637507E-10</v>
      </c>
      <c r="DW208" s="155">
        <f t="shared" si="464"/>
        <v>3.2982739440763839E-2</v>
      </c>
      <c r="DX208" s="155">
        <f t="shared" si="465"/>
        <v>-6.4732270926782104E-2</v>
      </c>
      <c r="DY208" s="155">
        <f t="shared" si="466"/>
        <v>-1.1365077469544592E-2</v>
      </c>
      <c r="DZ208" s="155">
        <f t="shared" si="467"/>
        <v>7.1756275087736326E-2</v>
      </c>
      <c r="EA208" s="156">
        <f t="shared" si="468"/>
        <v>3.2982739440763839E-2</v>
      </c>
      <c r="EB208" s="156">
        <f t="shared" si="469"/>
        <v>-6.4732270926782104E-2</v>
      </c>
      <c r="EC208" s="156">
        <f t="shared" si="470"/>
        <v>-5.1371821071262612E-2</v>
      </c>
      <c r="ED208" s="156">
        <f t="shared" si="471"/>
        <v>5.1371821071262577E-2</v>
      </c>
      <c r="EE208" s="156">
        <f t="shared" si="472"/>
        <v>6.4732270926782159E-2</v>
      </c>
      <c r="EF208" s="156">
        <f t="shared" si="473"/>
        <v>-3.2982739440763756E-2</v>
      </c>
      <c r="EG208" s="156">
        <f t="shared" si="474"/>
        <v>-7.175627508773634E-2</v>
      </c>
      <c r="EH208" s="156">
        <f t="shared" si="475"/>
        <v>1.1365077469544526E-2</v>
      </c>
      <c r="EI208" s="156">
        <f t="shared" si="476"/>
        <v>7.1756275087736326E-2</v>
      </c>
      <c r="EJ208" s="156">
        <f t="shared" si="477"/>
        <v>1.1365077469544644E-2</v>
      </c>
      <c r="EK208" s="156">
        <f t="shared" si="478"/>
        <v>-6.4732270926782104E-2</v>
      </c>
      <c r="EL208" s="156">
        <f t="shared" si="479"/>
        <v>-3.298273944076386E-2</v>
      </c>
      <c r="EM208" s="156">
        <f t="shared" si="480"/>
        <v>5.1371821071262466E-2</v>
      </c>
      <c r="EN208" s="156">
        <f t="shared" si="481"/>
        <v>5.1371821071262723E-2</v>
      </c>
      <c r="EO208" s="156">
        <f t="shared" si="482"/>
        <v>-3.2982739440763756E-2</v>
      </c>
      <c r="EP208" s="156">
        <f t="shared" si="483"/>
        <v>-6.4732270926782159E-2</v>
      </c>
      <c r="EQ208" s="156">
        <f t="shared" si="484"/>
        <v>1.1365077469544529E-2</v>
      </c>
      <c r="ER208" s="156">
        <f t="shared" si="485"/>
        <v>7.1756275087736326E-2</v>
      </c>
      <c r="ES208" s="156">
        <f t="shared" si="486"/>
        <v>-3.2982739440763964E-2</v>
      </c>
      <c r="ET208" s="156">
        <f t="shared" si="487"/>
        <v>6.4732270926782048E-2</v>
      </c>
      <c r="EU208" s="156">
        <f t="shared" si="488"/>
        <v>5.1371821071262633E-2</v>
      </c>
      <c r="EV208" s="156">
        <f t="shared" si="489"/>
        <v>-5.1371821071262549E-2</v>
      </c>
      <c r="EW208" s="156">
        <f t="shared" si="490"/>
        <v>-6.4732270926782215E-2</v>
      </c>
      <c r="EX208" s="156">
        <f t="shared" si="491"/>
        <v>3.2982739440763645E-2</v>
      </c>
      <c r="EY208" s="156">
        <f t="shared" si="492"/>
        <v>7.1756275087736382E-2</v>
      </c>
      <c r="EZ208" s="156">
        <f t="shared" si="493"/>
        <v>-1.1365077469544278E-2</v>
      </c>
    </row>
    <row r="209" spans="15:156" ht="20.100000000000001" customHeight="1" x14ac:dyDescent="0.2">
      <c r="O209" s="158">
        <v>199</v>
      </c>
      <c r="P209" s="158">
        <f t="shared" si="494"/>
        <v>-1.4049900478554351</v>
      </c>
      <c r="Q209" s="147">
        <f t="shared" si="495"/>
        <v>1.736602605734358</v>
      </c>
      <c r="R209" s="147">
        <f t="shared" si="399"/>
        <v>320.8082490354696</v>
      </c>
      <c r="S209" s="147">
        <f t="shared" si="400"/>
        <v>278.96369481345181</v>
      </c>
      <c r="T209" s="147">
        <f t="shared" si="401"/>
        <v>348.70461851681478</v>
      </c>
      <c r="U209" s="147">
        <f t="shared" si="402"/>
        <v>1</v>
      </c>
      <c r="V209" s="147">
        <f t="shared" si="403"/>
        <v>1</v>
      </c>
      <c r="W209" s="147">
        <f t="shared" si="404"/>
        <v>4.4886626336119832E-2</v>
      </c>
      <c r="X209" s="147">
        <f t="shared" si="405"/>
        <v>5.1619620286537812E-2</v>
      </c>
      <c r="Y209" s="147">
        <f t="shared" si="406"/>
        <v>4.1295696229230246E-2</v>
      </c>
      <c r="Z209" s="147">
        <f t="shared" si="407"/>
        <v>15.728861806178875</v>
      </c>
      <c r="AA209" s="147">
        <f t="shared" si="408"/>
        <v>15.728861806178875</v>
      </c>
      <c r="AB209" s="147">
        <f t="shared" si="409"/>
        <v>15.643502878892498</v>
      </c>
      <c r="AC209" s="147">
        <f t="shared" si="410"/>
        <v>14.868211978431109</v>
      </c>
      <c r="AD209" s="147">
        <f t="shared" si="411"/>
        <v>220.70052879530499</v>
      </c>
      <c r="AE209" s="147">
        <f t="shared" si="412"/>
        <v>287.67910141130812</v>
      </c>
      <c r="AF209" s="147">
        <f t="shared" si="413"/>
        <v>3.5371607505707416</v>
      </c>
      <c r="AG209" s="147">
        <f t="shared" si="414"/>
        <v>4.0375583927989593</v>
      </c>
      <c r="AH209" s="147">
        <f t="shared" si="415"/>
        <v>3.0699658266654679</v>
      </c>
      <c r="AI209" s="147">
        <f t="shared" si="416"/>
        <v>19.266022556749618</v>
      </c>
      <c r="AJ209" s="147">
        <f t="shared" si="417"/>
        <v>20.066022556749619</v>
      </c>
      <c r="AK209" s="147">
        <f t="shared" si="418"/>
        <v>20.481061271691459</v>
      </c>
      <c r="AL209" s="147">
        <f t="shared" si="419"/>
        <v>18.738177805096576</v>
      </c>
      <c r="AM209" s="147">
        <f t="shared" si="496"/>
        <v>49.835486687601147</v>
      </c>
      <c r="AN209" s="147">
        <f t="shared" si="397"/>
        <v>48.825594862224321</v>
      </c>
      <c r="AO209" s="147">
        <f t="shared" si="398"/>
        <v>53.366982126085446</v>
      </c>
      <c r="AP209" s="147">
        <f t="shared" si="420"/>
        <v>8.8948028146457343</v>
      </c>
      <c r="AQ209" s="147">
        <f t="shared" si="421"/>
        <v>0.45171574284342159</v>
      </c>
      <c r="AR209" s="147">
        <f t="shared" si="422"/>
        <v>0.44836469190660966</v>
      </c>
      <c r="AS209" s="147">
        <f t="shared" si="423"/>
        <v>0.42614376936678661</v>
      </c>
      <c r="AT209" s="147">
        <f t="shared" si="424"/>
        <v>6.701029898283635E-2</v>
      </c>
      <c r="AU209" s="147">
        <f t="shared" si="425"/>
        <v>0.17739515811082268</v>
      </c>
      <c r="AV209" s="147">
        <f t="shared" si="426"/>
        <v>0.17123122295706925</v>
      </c>
      <c r="AW209" s="147">
        <f t="shared" si="427"/>
        <v>0.16906648959097015</v>
      </c>
      <c r="AX209" s="147">
        <f t="shared" si="497"/>
        <v>3.9813350938928529E-2</v>
      </c>
      <c r="AY209" s="147">
        <f t="shared" si="498"/>
        <v>4.4194453618094792E-2</v>
      </c>
      <c r="AZ209" s="147">
        <f t="shared" si="499"/>
        <v>3.4908592041607601E-2</v>
      </c>
      <c r="BA209" s="147">
        <f t="shared" si="500"/>
        <v>0.11493543863247174</v>
      </c>
      <c r="BB209" s="147">
        <f t="shared" si="501"/>
        <v>0.22623591616145225</v>
      </c>
      <c r="BC209" s="147">
        <f t="shared" si="428"/>
        <v>-3.7104331918351966E-3</v>
      </c>
      <c r="BD209" s="147">
        <f t="shared" si="429"/>
        <v>-3.2264636450740837E-3</v>
      </c>
      <c r="BE209" s="147">
        <f t="shared" si="430"/>
        <v>-4.033079556342605E-3</v>
      </c>
      <c r="BF209" s="147">
        <f t="shared" si="431"/>
        <v>0</v>
      </c>
      <c r="BG209" s="147">
        <f t="shared" si="432"/>
        <v>0</v>
      </c>
      <c r="BH209" s="147">
        <f t="shared" si="433"/>
        <v>0</v>
      </c>
      <c r="BI209" s="147">
        <f t="shared" si="502"/>
        <v>3.610291774709333E-2</v>
      </c>
      <c r="BJ209" s="147">
        <f t="shared" si="503"/>
        <v>4.0967989973020709E-2</v>
      </c>
      <c r="BK209" s="147">
        <f t="shared" si="504"/>
        <v>3.0875512485264996E-2</v>
      </c>
      <c r="BL209" s="147">
        <f t="shared" si="434"/>
        <v>11.582113827516592</v>
      </c>
      <c r="BM209" s="147">
        <f t="shared" si="435"/>
        <v>11.428581851954302</v>
      </c>
      <c r="BN209" s="147">
        <f t="shared" si="436"/>
        <v>10.766433802685482</v>
      </c>
      <c r="BO209" s="150">
        <f t="shared" si="505"/>
        <v>1.3034206698533865E-3</v>
      </c>
      <c r="BP209" s="150">
        <f t="shared" si="505"/>
        <v>1.6783762024295253E-3</v>
      </c>
      <c r="BQ209" s="150">
        <f t="shared" si="505"/>
        <v>9.5329727122775464E-4</v>
      </c>
      <c r="BR209" s="147" t="e">
        <f t="shared" si="437"/>
        <v>#NUM!</v>
      </c>
      <c r="BS209" s="147">
        <f t="shared" si="438"/>
        <v>262.00552789284893</v>
      </c>
      <c r="BT209" s="147">
        <f t="shared" si="439"/>
        <v>0.57467584487569756</v>
      </c>
      <c r="BU209" s="147">
        <f t="shared" si="440"/>
        <v>0.57467584487569756</v>
      </c>
      <c r="BV209" s="147">
        <f t="shared" si="441"/>
        <v>0.19155861495856585</v>
      </c>
      <c r="BW209" s="147">
        <f t="shared" si="442"/>
        <v>20.050515564716854</v>
      </c>
      <c r="CA209" s="150">
        <f t="shared" si="443"/>
        <v>0.2250901719723582</v>
      </c>
      <c r="CB209" s="150">
        <f t="shared" si="506"/>
        <v>0.2250901719723582</v>
      </c>
      <c r="CC209" s="150">
        <f t="shared" si="507"/>
        <v>0</v>
      </c>
      <c r="CD209" s="150">
        <f t="shared" si="508"/>
        <v>5.0517692252646178E-2</v>
      </c>
      <c r="CE209" s="150">
        <f t="shared" si="444"/>
        <v>4.6807259060810978E-2</v>
      </c>
      <c r="CI209" s="152">
        <f t="shared" si="445"/>
        <v>0.56894356489495768</v>
      </c>
      <c r="CJ209" s="152">
        <f t="shared" si="446"/>
        <v>0.56894356489495768</v>
      </c>
      <c r="CK209" s="152">
        <f t="shared" si="447"/>
        <v>0.56894356489495768</v>
      </c>
      <c r="CL209" s="152">
        <f t="shared" si="448"/>
        <v>0.56894356489495768</v>
      </c>
      <c r="CM209" s="152">
        <f t="shared" si="449"/>
        <v>0.56894356489495768</v>
      </c>
      <c r="CN209" s="152">
        <f t="shared" si="450"/>
        <v>0.56894356489495768</v>
      </c>
      <c r="CO209" s="152">
        <f t="shared" si="451"/>
        <v>0.56894356489495768</v>
      </c>
      <c r="CP209" s="152">
        <f t="shared" si="452"/>
        <v>0.56894356489495768</v>
      </c>
      <c r="CQ209" s="152">
        <f t="shared" si="453"/>
        <v>0.53030271696585984</v>
      </c>
      <c r="CR209" s="152">
        <f t="shared" si="454"/>
        <v>0.45515959057238498</v>
      </c>
      <c r="CS209" s="152">
        <f t="shared" si="455"/>
        <v>0.38001646417891011</v>
      </c>
      <c r="CT209" s="152">
        <f t="shared" si="456"/>
        <v>0.30487333778543518</v>
      </c>
      <c r="CU209" s="152">
        <f t="shared" si="457"/>
        <v>0.2297302113919604</v>
      </c>
      <c r="CV209" s="152">
        <f t="shared" si="458"/>
        <v>0.18582633497782594</v>
      </c>
      <c r="CW209" s="152">
        <f t="shared" si="459"/>
        <v>0.18582633497782594</v>
      </c>
      <c r="CX209" s="152">
        <f t="shared" si="460"/>
        <v>0.18582633497782594</v>
      </c>
      <c r="CY209" s="152">
        <f t="shared" si="461"/>
        <v>0.18582633497782594</v>
      </c>
      <c r="CZ209" s="152">
        <f t="shared" si="462"/>
        <v>0.18582633497782594</v>
      </c>
      <c r="DA209" s="152">
        <f t="shared" si="463"/>
        <v>0.18582633497782594</v>
      </c>
      <c r="DC209" s="154">
        <f t="shared" si="509"/>
        <v>0.22275332135236825</v>
      </c>
      <c r="DD209" s="154">
        <f t="shared" si="510"/>
        <v>0.22275332135236825</v>
      </c>
      <c r="DE209" s="154">
        <f t="shared" si="511"/>
        <v>0.22275332135236825</v>
      </c>
      <c r="DF209" s="154">
        <f t="shared" si="512"/>
        <v>0.22275332135236825</v>
      </c>
      <c r="DG209" s="154">
        <f t="shared" si="513"/>
        <v>0.22275332135236825</v>
      </c>
      <c r="DH209" s="154">
        <f t="shared" si="514"/>
        <v>0.22275332135236825</v>
      </c>
      <c r="DI209" s="154">
        <f t="shared" si="515"/>
        <v>0.22275332135236825</v>
      </c>
      <c r="DJ209" s="154">
        <f t="shared" si="516"/>
        <v>0.22275332135236825</v>
      </c>
      <c r="DK209" s="154">
        <f t="shared" si="517"/>
        <v>0.20700291897745884</v>
      </c>
      <c r="DL209" s="154">
        <f t="shared" si="518"/>
        <v>0.17638704557778251</v>
      </c>
      <c r="DM209" s="154">
        <f t="shared" si="519"/>
        <v>-2.986694994386662E-10</v>
      </c>
      <c r="DN209" s="154">
        <f t="shared" si="520"/>
        <v>-3.6681642886313491E-10</v>
      </c>
      <c r="DO209" s="154">
        <f t="shared" si="521"/>
        <v>-4.752544585447062E-10</v>
      </c>
      <c r="DP209" s="154">
        <f t="shared" si="522"/>
        <v>-5.7447941520579648E-10</v>
      </c>
      <c r="DQ209" s="154">
        <f t="shared" si="523"/>
        <v>-5.7447941520579648E-10</v>
      </c>
      <c r="DR209" s="154">
        <f t="shared" si="524"/>
        <v>-5.7447941520579648E-10</v>
      </c>
      <c r="DS209" s="154">
        <f t="shared" si="525"/>
        <v>-5.7447941520579648E-10</v>
      </c>
      <c r="DT209" s="154">
        <f t="shared" si="526"/>
        <v>-5.7447941520579648E-10</v>
      </c>
      <c r="DU209" s="154">
        <f t="shared" si="527"/>
        <v>-5.7447941520579648E-10</v>
      </c>
      <c r="DW209" s="155">
        <f t="shared" si="464"/>
        <v>3.4453646947915348E-2</v>
      </c>
      <c r="DX209" s="155">
        <f t="shared" si="465"/>
        <v>-6.3455723866345973E-2</v>
      </c>
      <c r="DY209" s="155">
        <f t="shared" si="466"/>
        <v>-1.1917400277485456E-2</v>
      </c>
      <c r="DZ209" s="155">
        <f t="shared" si="467"/>
        <v>7.1215575894882255E-2</v>
      </c>
      <c r="EA209" s="156">
        <f t="shared" si="468"/>
        <v>3.4453646947915348E-2</v>
      </c>
      <c r="EB209" s="156">
        <f t="shared" si="469"/>
        <v>-6.3455723866345973E-2</v>
      </c>
      <c r="EC209" s="156">
        <f t="shared" si="470"/>
        <v>-5.3235726095303887E-2</v>
      </c>
      <c r="ED209" s="156">
        <f t="shared" si="471"/>
        <v>4.8781555392579758E-2</v>
      </c>
      <c r="EE209" s="156">
        <f t="shared" si="472"/>
        <v>6.6217088869338872E-2</v>
      </c>
      <c r="EF209" s="156">
        <f t="shared" si="473"/>
        <v>-2.8792009674276385E-2</v>
      </c>
      <c r="EG209" s="156">
        <f t="shared" si="474"/>
        <v>-7.1983249000837427E-2</v>
      </c>
      <c r="EH209" s="156">
        <f t="shared" si="475"/>
        <v>5.665204559147324E-3</v>
      </c>
      <c r="EI209" s="156">
        <f t="shared" si="476"/>
        <v>6.990590925522662E-2</v>
      </c>
      <c r="EJ209" s="156">
        <f t="shared" si="477"/>
        <v>1.8078897383788858E-2</v>
      </c>
      <c r="EK209" s="156">
        <f t="shared" si="478"/>
        <v>-6.0211422489116519E-2</v>
      </c>
      <c r="EL209" s="156">
        <f t="shared" si="479"/>
        <v>-3.9853071164599845E-2</v>
      </c>
      <c r="EM209" s="156">
        <f t="shared" si="480"/>
        <v>4.3956127598209577E-2</v>
      </c>
      <c r="EN209" s="156">
        <f t="shared" si="481"/>
        <v>5.728474077783248E-2</v>
      </c>
      <c r="EO209" s="156">
        <f t="shared" si="482"/>
        <v>-2.2911247821925353E-2</v>
      </c>
      <c r="EP209" s="156">
        <f t="shared" si="483"/>
        <v>-6.8474501843064667E-2</v>
      </c>
      <c r="EQ209" s="156">
        <f t="shared" si="484"/>
        <v>-6.3010678662997694E-4</v>
      </c>
      <c r="ER209" s="156">
        <f t="shared" si="485"/>
        <v>7.2203086117222093E-2</v>
      </c>
      <c r="ES209" s="156">
        <f t="shared" si="486"/>
        <v>-4.4949189445779483E-2</v>
      </c>
      <c r="ET209" s="156">
        <f t="shared" si="487"/>
        <v>5.6508875830093917E-2</v>
      </c>
      <c r="EU209" s="156">
        <f t="shared" si="488"/>
        <v>6.0897783993569585E-2</v>
      </c>
      <c r="EV209" s="156">
        <f t="shared" si="489"/>
        <v>-3.8796167131381495E-2</v>
      </c>
      <c r="EW209" s="156">
        <f t="shared" si="490"/>
        <v>-7.0210782511730074E-2</v>
      </c>
      <c r="EX209" s="156">
        <f t="shared" si="491"/>
        <v>1.6856117539459786E-2</v>
      </c>
      <c r="EY209" s="156">
        <f t="shared" si="492"/>
        <v>7.1873414150839282E-2</v>
      </c>
      <c r="EZ209" s="156">
        <f t="shared" si="493"/>
        <v>6.9206226392921431E-3</v>
      </c>
    </row>
    <row r="210" spans="15:156" ht="20.100000000000001" customHeight="1" x14ac:dyDescent="0.2">
      <c r="O210" s="158">
        <v>200</v>
      </c>
      <c r="P210" s="158">
        <f t="shared" si="494"/>
        <v>-1.3962634015954636</v>
      </c>
      <c r="Q210" s="147">
        <f t="shared" si="495"/>
        <v>1.7453292519943295</v>
      </c>
      <c r="R210" s="147">
        <f t="shared" si="399"/>
        <v>320.32755054720872</v>
      </c>
      <c r="S210" s="147">
        <f t="shared" si="400"/>
        <v>278.54569612800759</v>
      </c>
      <c r="T210" s="147">
        <f t="shared" si="401"/>
        <v>348.18212016000945</v>
      </c>
      <c r="U210" s="147">
        <f t="shared" si="402"/>
        <v>1</v>
      </c>
      <c r="V210" s="147">
        <f t="shared" si="403"/>
        <v>1</v>
      </c>
      <c r="W210" s="147">
        <f t="shared" si="404"/>
        <v>4.4953985304731943E-2</v>
      </c>
      <c r="X210" s="147">
        <f t="shared" si="405"/>
        <v>5.1697083100441736E-2</v>
      </c>
      <c r="Y210" s="147">
        <f t="shared" si="406"/>
        <v>4.1357666480353397E-2</v>
      </c>
      <c r="Z210" s="147">
        <f t="shared" si="407"/>
        <v>15.695726245135242</v>
      </c>
      <c r="AA210" s="147">
        <f t="shared" si="408"/>
        <v>15.695726245135242</v>
      </c>
      <c r="AB210" s="147">
        <f t="shared" si="409"/>
        <v>15.612177325007602</v>
      </c>
      <c r="AC210" s="147">
        <f t="shared" si="410"/>
        <v>14.838438916789597</v>
      </c>
      <c r="AD210" s="147">
        <f t="shared" si="411"/>
        <v>220.19079665934657</v>
      </c>
      <c r="AE210" s="147">
        <f t="shared" si="412"/>
        <v>287.02931862965778</v>
      </c>
      <c r="AF210" s="147">
        <f t="shared" si="413"/>
        <v>3.5353751124756236</v>
      </c>
      <c r="AG210" s="147">
        <f t="shared" si="414"/>
        <v>4.0355201427487506</v>
      </c>
      <c r="AH210" s="147">
        <f t="shared" si="415"/>
        <v>3.0684160390484019</v>
      </c>
      <c r="AI210" s="147">
        <f t="shared" si="416"/>
        <v>19.231101357610868</v>
      </c>
      <c r="AJ210" s="147">
        <f t="shared" si="417"/>
        <v>20.031101357610869</v>
      </c>
      <c r="AK210" s="147">
        <f t="shared" si="418"/>
        <v>20.447697467756353</v>
      </c>
      <c r="AL210" s="147">
        <f t="shared" si="419"/>
        <v>18.706854955838001</v>
      </c>
      <c r="AM210" s="147">
        <f t="shared" si="496"/>
        <v>49.922367330044359</v>
      </c>
      <c r="AN210" s="147">
        <f t="shared" si="397"/>
        <v>48.905261904274752</v>
      </c>
      <c r="AO210" s="147">
        <f t="shared" si="398"/>
        <v>53.456340061476865</v>
      </c>
      <c r="AP210" s="147">
        <f t="shared" si="420"/>
        <v>8.873733468167643</v>
      </c>
      <c r="AQ210" s="147">
        <f t="shared" si="421"/>
        <v>0.45081119825691529</v>
      </c>
      <c r="AR210" s="147">
        <f t="shared" si="422"/>
        <v>0.44746685767950983</v>
      </c>
      <c r="AS210" s="147">
        <f t="shared" si="423"/>
        <v>0.42529043174072179</v>
      </c>
      <c r="AT210" s="147">
        <f t="shared" si="424"/>
        <v>6.6742196240524923E-2</v>
      </c>
      <c r="AU210" s="147">
        <f t="shared" si="425"/>
        <v>0.17699343887526653</v>
      </c>
      <c r="AV210" s="147">
        <f t="shared" si="426"/>
        <v>0.17082441506086457</v>
      </c>
      <c r="AW210" s="147">
        <f t="shared" si="427"/>
        <v>0.1686720215028765</v>
      </c>
      <c r="AX210" s="147">
        <f t="shared" si="497"/>
        <v>3.9782802310499243E-2</v>
      </c>
      <c r="AY210" s="147">
        <f t="shared" si="498"/>
        <v>4.4155619972019514E-2</v>
      </c>
      <c r="AZ210" s="147">
        <f t="shared" si="499"/>
        <v>3.4879406107754057E-2</v>
      </c>
      <c r="BA210" s="147">
        <f t="shared" si="500"/>
        <v>0.11476984655611182</v>
      </c>
      <c r="BB210" s="147">
        <f t="shared" si="501"/>
        <v>0.22574065405292854</v>
      </c>
      <c r="BC210" s="147">
        <f t="shared" si="428"/>
        <v>-3.9037825405414087E-3</v>
      </c>
      <c r="BD210" s="147">
        <f t="shared" si="429"/>
        <v>-3.3945935135142684E-3</v>
      </c>
      <c r="BE210" s="147">
        <f t="shared" si="430"/>
        <v>-4.2432418918928357E-3</v>
      </c>
      <c r="BF210" s="147">
        <f t="shared" si="431"/>
        <v>0</v>
      </c>
      <c r="BG210" s="147">
        <f t="shared" si="432"/>
        <v>0</v>
      </c>
      <c r="BH210" s="147">
        <f t="shared" si="433"/>
        <v>0</v>
      </c>
      <c r="BI210" s="147">
        <f t="shared" si="502"/>
        <v>3.5879019769957832E-2</v>
      </c>
      <c r="BJ210" s="147">
        <f t="shared" si="503"/>
        <v>4.0761026458505246E-2</v>
      </c>
      <c r="BK210" s="147">
        <f t="shared" si="504"/>
        <v>3.0636164215861222E-2</v>
      </c>
      <c r="BL210" s="147">
        <f t="shared" si="434"/>
        <v>11.493038518945468</v>
      </c>
      <c r="BM210" s="147">
        <f t="shared" si="435"/>
        <v>11.35380848977648</v>
      </c>
      <c r="BN210" s="147">
        <f t="shared" si="436"/>
        <v>10.666964610248774</v>
      </c>
      <c r="BO210" s="150">
        <f t="shared" si="505"/>
        <v>1.2873040596530249E-3</v>
      </c>
      <c r="BP210" s="150">
        <f t="shared" si="505"/>
        <v>1.6614612779509647E-3</v>
      </c>
      <c r="BQ210" s="150">
        <f t="shared" si="505"/>
        <v>9.3857455786121563E-4</v>
      </c>
      <c r="BR210" s="147" t="e">
        <f t="shared" si="437"/>
        <v>#NUM!</v>
      </c>
      <c r="BS210" s="147">
        <f t="shared" si="438"/>
        <v>261.54099934214929</v>
      </c>
      <c r="BT210" s="147">
        <f t="shared" si="439"/>
        <v>0.57381475165037565</v>
      </c>
      <c r="BU210" s="147">
        <f t="shared" si="440"/>
        <v>0.57381475165037565</v>
      </c>
      <c r="BV210" s="147">
        <f t="shared" si="441"/>
        <v>0.19127158388345855</v>
      </c>
      <c r="BW210" s="147">
        <f t="shared" si="442"/>
        <v>20.020471909200545</v>
      </c>
      <c r="CA210" s="150">
        <f t="shared" si="443"/>
        <v>0.22467926318400466</v>
      </c>
      <c r="CB210" s="150">
        <f t="shared" si="506"/>
        <v>0.22467926318400466</v>
      </c>
      <c r="CC210" s="150">
        <f t="shared" si="507"/>
        <v>0</v>
      </c>
      <c r="CD210" s="150">
        <f t="shared" si="508"/>
        <v>5.0501141523749654E-2</v>
      </c>
      <c r="CE210" s="150">
        <f t="shared" si="444"/>
        <v>4.6597358983208242E-2</v>
      </c>
      <c r="CI210" s="152">
        <f t="shared" si="445"/>
        <v>0.56808247166963588</v>
      </c>
      <c r="CJ210" s="152">
        <f t="shared" si="446"/>
        <v>0.56808247166963588</v>
      </c>
      <c r="CK210" s="152">
        <f t="shared" si="447"/>
        <v>0.56808247166963588</v>
      </c>
      <c r="CL210" s="152">
        <f t="shared" si="448"/>
        <v>0.56808247166963588</v>
      </c>
      <c r="CM210" s="152">
        <f t="shared" si="449"/>
        <v>0.56808247166963588</v>
      </c>
      <c r="CN210" s="152">
        <f t="shared" si="450"/>
        <v>0.56808247166963588</v>
      </c>
      <c r="CO210" s="152">
        <f t="shared" si="451"/>
        <v>0.56808247166963588</v>
      </c>
      <c r="CP210" s="152">
        <f t="shared" si="452"/>
        <v>0.56808247166963588</v>
      </c>
      <c r="CQ210" s="152">
        <f t="shared" si="453"/>
        <v>0.52949952311575832</v>
      </c>
      <c r="CR210" s="152">
        <f t="shared" si="454"/>
        <v>0.45446899104418481</v>
      </c>
      <c r="CS210" s="152">
        <f t="shared" si="455"/>
        <v>0.3794384589726113</v>
      </c>
      <c r="CT210" s="152">
        <f t="shared" si="456"/>
        <v>0.30440792690103791</v>
      </c>
      <c r="CU210" s="152">
        <f t="shared" si="457"/>
        <v>0.22937739482946459</v>
      </c>
      <c r="CV210" s="152">
        <f t="shared" si="458"/>
        <v>0.18553930390271867</v>
      </c>
      <c r="CW210" s="152">
        <f t="shared" si="459"/>
        <v>0.18553930390271867</v>
      </c>
      <c r="CX210" s="152">
        <f t="shared" si="460"/>
        <v>0.18553930390271867</v>
      </c>
      <c r="CY210" s="152">
        <f t="shared" si="461"/>
        <v>0.18553930390271867</v>
      </c>
      <c r="CZ210" s="152">
        <f t="shared" si="462"/>
        <v>0.18553930390271867</v>
      </c>
      <c r="DA210" s="152">
        <f t="shared" si="463"/>
        <v>0.18553930390271867</v>
      </c>
      <c r="DC210" s="154">
        <f t="shared" si="509"/>
        <v>0.22234306496918396</v>
      </c>
      <c r="DD210" s="154">
        <f t="shared" si="510"/>
        <v>0.22234306496918396</v>
      </c>
      <c r="DE210" s="154">
        <f t="shared" si="511"/>
        <v>0.22234306496918396</v>
      </c>
      <c r="DF210" s="154">
        <f t="shared" si="512"/>
        <v>0.22234306496918396</v>
      </c>
      <c r="DG210" s="154">
        <f t="shared" si="513"/>
        <v>0.22234306496918396</v>
      </c>
      <c r="DH210" s="154">
        <f t="shared" si="514"/>
        <v>0.22234306496918396</v>
      </c>
      <c r="DI210" s="154">
        <f t="shared" si="515"/>
        <v>0.22234306496918396</v>
      </c>
      <c r="DJ210" s="154">
        <f t="shared" si="516"/>
        <v>0.22234306496918396</v>
      </c>
      <c r="DK210" s="154">
        <f t="shared" si="517"/>
        <v>0.20662065920910075</v>
      </c>
      <c r="DL210" s="154">
        <f t="shared" si="518"/>
        <v>0.17605923851162256</v>
      </c>
      <c r="DM210" s="154">
        <f t="shared" si="519"/>
        <v>0.14552346845393671</v>
      </c>
      <c r="DN210" s="154">
        <f t="shared" si="520"/>
        <v>-3.6724047527873786E-10</v>
      </c>
      <c r="DO210" s="154">
        <f t="shared" si="521"/>
        <v>-4.7579406268091652E-10</v>
      </c>
      <c r="DP210" s="154">
        <f t="shared" si="522"/>
        <v>-5.7512084177091366E-10</v>
      </c>
      <c r="DQ210" s="154">
        <f t="shared" si="523"/>
        <v>-5.7512084177091366E-10</v>
      </c>
      <c r="DR210" s="154">
        <f t="shared" si="524"/>
        <v>-5.7512084177091366E-10</v>
      </c>
      <c r="DS210" s="154">
        <f t="shared" si="525"/>
        <v>-5.7512084177091366E-10</v>
      </c>
      <c r="DT210" s="154">
        <f t="shared" si="526"/>
        <v>-5.7512084177091366E-10</v>
      </c>
      <c r="DU210" s="154">
        <f t="shared" si="527"/>
        <v>-5.7512084177091366E-10</v>
      </c>
      <c r="DW210" s="155">
        <f t="shared" si="464"/>
        <v>3.5879019769957853E-2</v>
      </c>
      <c r="DX210" s="155">
        <f t="shared" si="465"/>
        <v>-6.2144285167335167E-2</v>
      </c>
      <c r="DY210" s="155">
        <f t="shared" si="466"/>
        <v>-1.2460652799057888E-2</v>
      </c>
      <c r="DZ210" s="155">
        <f t="shared" si="467"/>
        <v>7.0667873679865517E-2</v>
      </c>
      <c r="EA210" s="156">
        <f t="shared" si="468"/>
        <v>3.5879019769957853E-2</v>
      </c>
      <c r="EB210" s="156">
        <f t="shared" si="469"/>
        <v>-6.2144285167335167E-2</v>
      </c>
      <c r="EC210" s="156">
        <f t="shared" si="470"/>
        <v>-5.4969847438664315E-2</v>
      </c>
      <c r="ED210" s="156">
        <f t="shared" si="471"/>
        <v>4.6125178711654544E-2</v>
      </c>
      <c r="EE210" s="156">
        <f t="shared" si="472"/>
        <v>6.7430500237722193E-2</v>
      </c>
      <c r="EF210" s="156">
        <f t="shared" si="473"/>
        <v>-2.4542694968210939E-2</v>
      </c>
      <c r="EG210" s="156">
        <f t="shared" si="474"/>
        <v>-7.1758039539915663E-2</v>
      </c>
      <c r="EH210" s="156">
        <f t="shared" si="475"/>
        <v>4.3957125634799696E-18</v>
      </c>
      <c r="EI210" s="156">
        <f t="shared" si="476"/>
        <v>6.7430500237722207E-2</v>
      </c>
      <c r="EJ210" s="156">
        <f t="shared" si="477"/>
        <v>2.4542694968210928E-2</v>
      </c>
      <c r="EK210" s="156">
        <f t="shared" si="478"/>
        <v>-5.4969847438664343E-2</v>
      </c>
      <c r="EL210" s="156">
        <f t="shared" si="479"/>
        <v>-4.6125178711654516E-2</v>
      </c>
      <c r="EM210" s="156">
        <f t="shared" si="480"/>
        <v>3.5879019769957915E-2</v>
      </c>
      <c r="EN210" s="156">
        <f t="shared" si="481"/>
        <v>6.2144285167335132E-2</v>
      </c>
      <c r="EO210" s="156">
        <f t="shared" si="482"/>
        <v>-1.2460652799057757E-2</v>
      </c>
      <c r="EP210" s="156">
        <f t="shared" si="483"/>
        <v>-7.0667873679865545E-2</v>
      </c>
      <c r="EQ210" s="156">
        <f t="shared" si="484"/>
        <v>-1.2460652799057864E-2</v>
      </c>
      <c r="ER210" s="156">
        <f t="shared" si="485"/>
        <v>7.0667873679865517E-2</v>
      </c>
      <c r="ES210" s="156">
        <f t="shared" si="486"/>
        <v>-5.4969847438664246E-2</v>
      </c>
      <c r="ET210" s="156">
        <f t="shared" si="487"/>
        <v>4.6125178711654627E-2</v>
      </c>
      <c r="EU210" s="156">
        <f t="shared" si="488"/>
        <v>6.7430500237722235E-2</v>
      </c>
      <c r="EV210" s="156">
        <f t="shared" si="489"/>
        <v>-2.4542694968210821E-2</v>
      </c>
      <c r="EW210" s="156">
        <f t="shared" si="490"/>
        <v>-7.1758039539915663E-2</v>
      </c>
      <c r="EX210" s="156">
        <f t="shared" si="491"/>
        <v>-1.142807466282429E-16</v>
      </c>
      <c r="EY210" s="156">
        <f t="shared" si="492"/>
        <v>6.7430500237722152E-2</v>
      </c>
      <c r="EZ210" s="156">
        <f t="shared" si="493"/>
        <v>2.4542694968211039E-2</v>
      </c>
    </row>
    <row r="211" spans="15:156" ht="20.100000000000001" customHeight="1" x14ac:dyDescent="0.2">
      <c r="O211" s="158">
        <v>201</v>
      </c>
      <c r="P211" s="158">
        <f t="shared" si="494"/>
        <v>-1.387536755335492</v>
      </c>
      <c r="Q211" s="147">
        <f t="shared" si="495"/>
        <v>1.7540558982543013</v>
      </c>
      <c r="R211" s="147">
        <f t="shared" si="399"/>
        <v>319.82245787577517</v>
      </c>
      <c r="S211" s="147">
        <f t="shared" si="400"/>
        <v>278.10648510936971</v>
      </c>
      <c r="T211" s="147">
        <f t="shared" si="401"/>
        <v>347.63310638671214</v>
      </c>
      <c r="U211" s="147">
        <f t="shared" si="402"/>
        <v>1</v>
      </c>
      <c r="V211" s="147">
        <f t="shared" si="403"/>
        <v>1</v>
      </c>
      <c r="W211" s="147">
        <f t="shared" si="404"/>
        <v>4.5024980721001216E-2</v>
      </c>
      <c r="X211" s="147">
        <f t="shared" si="405"/>
        <v>5.1778727829151397E-2</v>
      </c>
      <c r="Y211" s="147">
        <f t="shared" si="406"/>
        <v>4.1422982263321119E-2</v>
      </c>
      <c r="Z211" s="147">
        <f t="shared" si="407"/>
        <v>15.661021136691103</v>
      </c>
      <c r="AA211" s="147">
        <f t="shared" si="408"/>
        <v>15.661021136691103</v>
      </c>
      <c r="AB211" s="147">
        <f t="shared" si="409"/>
        <v>15.579287579954748</v>
      </c>
      <c r="AC211" s="147">
        <f t="shared" si="410"/>
        <v>14.807179185184205</v>
      </c>
      <c r="AD211" s="147">
        <f t="shared" si="411"/>
        <v>219.65567552230559</v>
      </c>
      <c r="AE211" s="147">
        <f t="shared" si="412"/>
        <v>286.34715109236151</v>
      </c>
      <c r="AF211" s="147">
        <f t="shared" si="413"/>
        <v>3.5334988579466358</v>
      </c>
      <c r="AG211" s="147">
        <f t="shared" si="414"/>
        <v>4.0333784568727786</v>
      </c>
      <c r="AH211" s="147">
        <f t="shared" si="415"/>
        <v>3.0667876037885149</v>
      </c>
      <c r="AI211" s="147">
        <f t="shared" si="416"/>
        <v>19.194519994637737</v>
      </c>
      <c r="AJ211" s="147">
        <f t="shared" si="417"/>
        <v>19.994519994637738</v>
      </c>
      <c r="AK211" s="147">
        <f t="shared" si="418"/>
        <v>20.412666036827527</v>
      </c>
      <c r="AL211" s="147">
        <f t="shared" si="419"/>
        <v>18.67396678897272</v>
      </c>
      <c r="AM211" s="147">
        <f t="shared" si="496"/>
        <v>50.013703768241825</v>
      </c>
      <c r="AN211" s="147">
        <f t="shared" si="397"/>
        <v>48.989191230378687</v>
      </c>
      <c r="AO211" s="147">
        <f t="shared" si="398"/>
        <v>53.550486155438392</v>
      </c>
      <c r="AP211" s="147">
        <f t="shared" si="420"/>
        <v>8.8516249649217169</v>
      </c>
      <c r="AQ211" s="147">
        <f t="shared" si="421"/>
        <v>0.44986148669081033</v>
      </c>
      <c r="AR211" s="147">
        <f t="shared" si="422"/>
        <v>0.44652419154381928</v>
      </c>
      <c r="AS211" s="147">
        <f t="shared" si="423"/>
        <v>0.42439448407229735</v>
      </c>
      <c r="AT211" s="147">
        <f t="shared" si="424"/>
        <v>6.6461284544620469E-2</v>
      </c>
      <c r="AU211" s="147">
        <f t="shared" si="425"/>
        <v>0.17657094880612159</v>
      </c>
      <c r="AV211" s="147">
        <f t="shared" si="426"/>
        <v>0.17039735937242148</v>
      </c>
      <c r="AW211" s="147">
        <f t="shared" si="427"/>
        <v>0.16825790768830146</v>
      </c>
      <c r="AX211" s="147">
        <f t="shared" si="497"/>
        <v>3.9750517888963055E-2</v>
      </c>
      <c r="AY211" s="147">
        <f t="shared" si="498"/>
        <v>4.4114792536067982E-2</v>
      </c>
      <c r="AZ211" s="147">
        <f t="shared" si="499"/>
        <v>3.4848721687716536E-2</v>
      </c>
      <c r="BA211" s="147">
        <f t="shared" si="500"/>
        <v>0.11459587564507159</v>
      </c>
      <c r="BB211" s="147">
        <f t="shared" si="501"/>
        <v>0.22522069657866997</v>
      </c>
      <c r="BC211" s="147">
        <f t="shared" si="428"/>
        <v>-4.0968346010930553E-3</v>
      </c>
      <c r="BD211" s="147">
        <f t="shared" si="429"/>
        <v>-3.5624648705156999E-3</v>
      </c>
      <c r="BE211" s="147">
        <f t="shared" si="430"/>
        <v>-4.4530810881446246E-3</v>
      </c>
      <c r="BF211" s="147">
        <f t="shared" si="431"/>
        <v>0</v>
      </c>
      <c r="BG211" s="147">
        <f t="shared" si="432"/>
        <v>0</v>
      </c>
      <c r="BH211" s="147">
        <f t="shared" si="433"/>
        <v>0</v>
      </c>
      <c r="BI211" s="147">
        <f t="shared" si="502"/>
        <v>3.5653683287869997E-2</v>
      </c>
      <c r="BJ211" s="147">
        <f t="shared" si="503"/>
        <v>4.0552327665552279E-2</v>
      </c>
      <c r="BK211" s="147">
        <f t="shared" si="504"/>
        <v>3.0395640599571911E-2</v>
      </c>
      <c r="BL211" s="147">
        <f t="shared" si="434"/>
        <v>11.402848621451032</v>
      </c>
      <c r="BM211" s="147">
        <f t="shared" si="435"/>
        <v>11.277865310070196</v>
      </c>
      <c r="BN211" s="147">
        <f t="shared" si="436"/>
        <v>10.566530962243249</v>
      </c>
      <c r="BO211" s="150">
        <f t="shared" si="505"/>
        <v>1.2711851319917404E-3</v>
      </c>
      <c r="BP211" s="150">
        <f t="shared" si="505"/>
        <v>1.6444912790943168E-3</v>
      </c>
      <c r="BQ211" s="150">
        <f t="shared" si="505"/>
        <v>9.2389496745834431E-4</v>
      </c>
      <c r="BR211" s="147" t="e">
        <f t="shared" si="437"/>
        <v>#NUM!</v>
      </c>
      <c r="BS211" s="147">
        <f t="shared" si="438"/>
        <v>261.05293993671808</v>
      </c>
      <c r="BT211" s="147">
        <f t="shared" si="439"/>
        <v>0.57290996021010165</v>
      </c>
      <c r="BU211" s="147">
        <f t="shared" si="440"/>
        <v>0.57290996021010165</v>
      </c>
      <c r="BV211" s="147">
        <f t="shared" si="441"/>
        <v>0.19096998673670054</v>
      </c>
      <c r="BW211" s="147">
        <f t="shared" si="442"/>
        <v>19.988903617235948</v>
      </c>
      <c r="CA211" s="150">
        <f t="shared" si="443"/>
        <v>0.22424755206557406</v>
      </c>
      <c r="CB211" s="150">
        <f t="shared" si="506"/>
        <v>0.22424755206557406</v>
      </c>
      <c r="CC211" s="150">
        <f t="shared" si="507"/>
        <v>0</v>
      </c>
      <c r="CD211" s="150">
        <f t="shared" si="508"/>
        <v>5.0483708589044517E-2</v>
      </c>
      <c r="CE211" s="150">
        <f t="shared" si="444"/>
        <v>4.6386873987951459E-2</v>
      </c>
      <c r="CI211" s="152">
        <f t="shared" si="445"/>
        <v>0.56717768022936177</v>
      </c>
      <c r="CJ211" s="152">
        <f t="shared" si="446"/>
        <v>0.56717768022936177</v>
      </c>
      <c r="CK211" s="152">
        <f t="shared" si="447"/>
        <v>0.56717768022936177</v>
      </c>
      <c r="CL211" s="152">
        <f t="shared" si="448"/>
        <v>0.56717768022936177</v>
      </c>
      <c r="CM211" s="152">
        <f t="shared" si="449"/>
        <v>0.56717768022936177</v>
      </c>
      <c r="CN211" s="152">
        <f t="shared" si="450"/>
        <v>0.56717768022936177</v>
      </c>
      <c r="CO211" s="152">
        <f t="shared" si="451"/>
        <v>0.56717768022936177</v>
      </c>
      <c r="CP211" s="152">
        <f t="shared" si="452"/>
        <v>0.56717768022936177</v>
      </c>
      <c r="CQ211" s="152">
        <f t="shared" si="453"/>
        <v>0.52865556929161672</v>
      </c>
      <c r="CR211" s="152">
        <f t="shared" si="454"/>
        <v>0.45374334540745459</v>
      </c>
      <c r="CS211" s="152">
        <f t="shared" si="455"/>
        <v>0.37883112152329229</v>
      </c>
      <c r="CT211" s="152">
        <f t="shared" si="456"/>
        <v>0.3039188976391301</v>
      </c>
      <c r="CU211" s="152">
        <f t="shared" si="457"/>
        <v>0.22900667375496792</v>
      </c>
      <c r="CV211" s="152">
        <f t="shared" si="458"/>
        <v>0.18523770675596066</v>
      </c>
      <c r="CW211" s="152">
        <f t="shared" si="459"/>
        <v>0.18523770675596066</v>
      </c>
      <c r="CX211" s="152">
        <f t="shared" si="460"/>
        <v>0.18523770675596066</v>
      </c>
      <c r="CY211" s="152">
        <f t="shared" si="461"/>
        <v>0.18523770675596066</v>
      </c>
      <c r="CZ211" s="152">
        <f t="shared" si="462"/>
        <v>0.18523770675596066</v>
      </c>
      <c r="DA211" s="152">
        <f t="shared" si="463"/>
        <v>0.18523770675596066</v>
      </c>
      <c r="DC211" s="154">
        <f t="shared" si="509"/>
        <v>0.22191204109645332</v>
      </c>
      <c r="DD211" s="154">
        <f t="shared" si="510"/>
        <v>0.22191204109645332</v>
      </c>
      <c r="DE211" s="154">
        <f t="shared" si="511"/>
        <v>0.22191204109645332</v>
      </c>
      <c r="DF211" s="154">
        <f t="shared" si="512"/>
        <v>0.22191204109645332</v>
      </c>
      <c r="DG211" s="154">
        <f t="shared" si="513"/>
        <v>0.22191204109645332</v>
      </c>
      <c r="DH211" s="154">
        <f t="shared" si="514"/>
        <v>0.22191204109645332</v>
      </c>
      <c r="DI211" s="154">
        <f t="shared" si="515"/>
        <v>0.22191204109645332</v>
      </c>
      <c r="DJ211" s="154">
        <f t="shared" si="516"/>
        <v>0.22191204109645332</v>
      </c>
      <c r="DK211" s="154">
        <f t="shared" si="517"/>
        <v>0.20621905015325923</v>
      </c>
      <c r="DL211" s="154">
        <f t="shared" si="518"/>
        <v>0.17571484053317532</v>
      </c>
      <c r="DM211" s="154">
        <f t="shared" si="519"/>
        <v>0.14523629927975237</v>
      </c>
      <c r="DN211" s="154">
        <f t="shared" si="520"/>
        <v>-3.6768709866376004E-10</v>
      </c>
      <c r="DO211" s="154">
        <f t="shared" si="521"/>
        <v>-4.7636237226418608E-10</v>
      </c>
      <c r="DP211" s="154">
        <f t="shared" si="522"/>
        <v>-5.7579636433429472E-10</v>
      </c>
      <c r="DQ211" s="154">
        <f t="shared" si="523"/>
        <v>-5.7579636433429472E-10</v>
      </c>
      <c r="DR211" s="154">
        <f t="shared" si="524"/>
        <v>-5.7579636433429472E-10</v>
      </c>
      <c r="DS211" s="154">
        <f t="shared" si="525"/>
        <v>-5.7579636433429472E-10</v>
      </c>
      <c r="DT211" s="154">
        <f t="shared" si="526"/>
        <v>-5.7579636433429472E-10</v>
      </c>
      <c r="DU211" s="154">
        <f t="shared" si="527"/>
        <v>-5.7579636433429472E-10</v>
      </c>
      <c r="DW211" s="155">
        <f t="shared" si="464"/>
        <v>3.7257996689498168E-2</v>
      </c>
      <c r="DX211" s="155">
        <f t="shared" si="465"/>
        <v>-6.0799524756796453E-2</v>
      </c>
      <c r="DY211" s="155">
        <f t="shared" si="466"/>
        <v>-1.2994735419391171E-2</v>
      </c>
      <c r="DZ211" s="155">
        <f t="shared" si="467"/>
        <v>7.0113318131058255E-2</v>
      </c>
      <c r="EA211" s="156">
        <f t="shared" si="468"/>
        <v>3.7257996689498168E-2</v>
      </c>
      <c r="EB211" s="156">
        <f t="shared" si="469"/>
        <v>-6.0799524756796453E-2</v>
      </c>
      <c r="EC211" s="156">
        <f t="shared" si="470"/>
        <v>-5.6571937460234895E-2</v>
      </c>
      <c r="ED211" s="156">
        <f t="shared" si="471"/>
        <v>4.3409174375496171E-2</v>
      </c>
      <c r="EE211" s="156">
        <f t="shared" si="472"/>
        <v>6.8370910314300093E-2</v>
      </c>
      <c r="EF211" s="156">
        <f t="shared" si="473"/>
        <v>-2.02523862979377E-2</v>
      </c>
      <c r="EG211" s="156">
        <f t="shared" si="474"/>
        <v>-7.1087549762217483E-2</v>
      </c>
      <c r="EH211" s="156">
        <f t="shared" si="475"/>
        <v>-5.5947115002664789E-3</v>
      </c>
      <c r="EI211" s="156">
        <f t="shared" si="476"/>
        <v>6.4360979737003998E-2</v>
      </c>
      <c r="EJ211" s="156">
        <f t="shared" si="477"/>
        <v>3.069861259503303E-2</v>
      </c>
      <c r="EK211" s="156">
        <f t="shared" si="478"/>
        <v>-4.9084752063082521E-2</v>
      </c>
      <c r="EL211" s="156">
        <f t="shared" si="479"/>
        <v>-5.1724536178419982E-2</v>
      </c>
      <c r="EM211" s="156">
        <f t="shared" si="480"/>
        <v>2.7288147794119776E-2</v>
      </c>
      <c r="EN211" s="156">
        <f t="shared" si="481"/>
        <v>6.5879416496605642E-2</v>
      </c>
      <c r="EO211" s="156">
        <f t="shared" si="482"/>
        <v>-1.8666092488237268E-3</v>
      </c>
      <c r="EP211" s="156">
        <f t="shared" si="483"/>
        <v>-7.1282931322155699E-2</v>
      </c>
      <c r="EQ211" s="156">
        <f t="shared" si="484"/>
        <v>-2.3802888076878942E-2</v>
      </c>
      <c r="ER211" s="156">
        <f t="shared" si="485"/>
        <v>6.7217282354812113E-2</v>
      </c>
      <c r="ES211" s="156">
        <f t="shared" si="486"/>
        <v>-6.2666134005620183E-2</v>
      </c>
      <c r="ET211" s="156">
        <f t="shared" si="487"/>
        <v>3.4024934632657503E-2</v>
      </c>
      <c r="EU211" s="156">
        <f t="shared" si="488"/>
        <v>7.0697322169616023E-2</v>
      </c>
      <c r="EV211" s="156">
        <f t="shared" si="489"/>
        <v>-9.3074790363706604E-3</v>
      </c>
      <c r="EW211" s="156">
        <f t="shared" si="490"/>
        <v>-6.9337138361020262E-2</v>
      </c>
      <c r="EX211" s="156">
        <f t="shared" si="491"/>
        <v>-1.6646374135880007E-2</v>
      </c>
      <c r="EY211" s="156">
        <f t="shared" si="492"/>
        <v>5.8766268236737459E-2</v>
      </c>
      <c r="EZ211" s="156">
        <f t="shared" si="493"/>
        <v>4.0388937167184571E-2</v>
      </c>
    </row>
    <row r="212" spans="15:156" ht="20.100000000000001" customHeight="1" x14ac:dyDescent="0.2">
      <c r="O212" s="158">
        <v>202</v>
      </c>
      <c r="P212" s="158">
        <f t="shared" si="494"/>
        <v>-1.3788101090755203</v>
      </c>
      <c r="Q212" s="147">
        <f t="shared" si="495"/>
        <v>1.7627825445142729</v>
      </c>
      <c r="R212" s="147">
        <f t="shared" si="399"/>
        <v>319.29300948593141</v>
      </c>
      <c r="S212" s="147">
        <f t="shared" si="400"/>
        <v>277.64609520515774</v>
      </c>
      <c r="T212" s="147">
        <f t="shared" si="401"/>
        <v>347.05761900644717</v>
      </c>
      <c r="U212" s="147">
        <f t="shared" si="402"/>
        <v>1</v>
      </c>
      <c r="V212" s="147">
        <f t="shared" si="403"/>
        <v>1</v>
      </c>
      <c r="W212" s="147">
        <f t="shared" si="404"/>
        <v>4.5099640681718366E-2</v>
      </c>
      <c r="X212" s="147">
        <f t="shared" si="405"/>
        <v>5.1864586783976124E-2</v>
      </c>
      <c r="Y212" s="147">
        <f t="shared" si="406"/>
        <v>4.1491669427180897E-2</v>
      </c>
      <c r="Z212" s="147">
        <f t="shared" si="407"/>
        <v>15.624753112125777</v>
      </c>
      <c r="AA212" s="147">
        <f t="shared" si="408"/>
        <v>15.624753112125777</v>
      </c>
      <c r="AB212" s="147">
        <f t="shared" si="409"/>
        <v>15.544839931180778</v>
      </c>
      <c r="AC212" s="147">
        <f t="shared" si="410"/>
        <v>14.774438759456343</v>
      </c>
      <c r="AD212" s="147">
        <f t="shared" si="411"/>
        <v>219.09527724019151</v>
      </c>
      <c r="AE212" s="147">
        <f t="shared" si="412"/>
        <v>285.63273838448669</v>
      </c>
      <c r="AF212" s="147">
        <f t="shared" si="413"/>
        <v>3.5315321298678262</v>
      </c>
      <c r="AG212" s="147">
        <f t="shared" si="414"/>
        <v>4.0311334982687139</v>
      </c>
      <c r="AH212" s="147">
        <f t="shared" si="415"/>
        <v>3.0650806448974564</v>
      </c>
      <c r="AI212" s="147">
        <f t="shared" si="416"/>
        <v>19.156285241993604</v>
      </c>
      <c r="AJ212" s="147">
        <f t="shared" si="417"/>
        <v>19.956285241993605</v>
      </c>
      <c r="AK212" s="147">
        <f t="shared" si="418"/>
        <v>20.375973429449491</v>
      </c>
      <c r="AL212" s="147">
        <f t="shared" si="419"/>
        <v>18.639519404353802</v>
      </c>
      <c r="AM212" s="147">
        <f t="shared" si="496"/>
        <v>50.109526290780828</v>
      </c>
      <c r="AN212" s="147">
        <f t="shared" si="397"/>
        <v>49.077409894670126</v>
      </c>
      <c r="AO212" s="147">
        <f t="shared" si="398"/>
        <v>53.649451914861118</v>
      </c>
      <c r="AP212" s="147">
        <f t="shared" si="420"/>
        <v>8.8284819423887164</v>
      </c>
      <c r="AQ212" s="147">
        <f t="shared" si="421"/>
        <v>0.44886678969899158</v>
      </c>
      <c r="AR212" s="147">
        <f t="shared" si="422"/>
        <v>0.44553687370656625</v>
      </c>
      <c r="AS212" s="147">
        <f t="shared" si="423"/>
        <v>0.4234560976374937</v>
      </c>
      <c r="AT212" s="147">
        <f t="shared" si="424"/>
        <v>6.6167701944073606E-2</v>
      </c>
      <c r="AU212" s="147">
        <f t="shared" si="425"/>
        <v>0.17612777591656884</v>
      </c>
      <c r="AV212" s="147">
        <f t="shared" si="426"/>
        <v>0.16995014737754763</v>
      </c>
      <c r="AW212" s="147">
        <f t="shared" si="427"/>
        <v>0.1678242350456263</v>
      </c>
      <c r="AX212" s="147">
        <f t="shared" si="497"/>
        <v>3.9716497099293195E-2</v>
      </c>
      <c r="AY212" s="147">
        <f t="shared" si="498"/>
        <v>4.4071970905612351E-2</v>
      </c>
      <c r="AZ212" s="147">
        <f t="shared" si="499"/>
        <v>3.4816538470657146E-2</v>
      </c>
      <c r="BA212" s="147">
        <f t="shared" si="500"/>
        <v>0.11441354271639137</v>
      </c>
      <c r="BB212" s="147">
        <f t="shared" si="501"/>
        <v>0.22467614836265987</v>
      </c>
      <c r="BC212" s="147">
        <f t="shared" si="428"/>
        <v>-4.2895746718282831E-3</v>
      </c>
      <c r="BD212" s="147">
        <f t="shared" si="429"/>
        <v>-3.7300649320245942E-3</v>
      </c>
      <c r="BE212" s="147">
        <f t="shared" si="430"/>
        <v>-4.6625811650307433E-3</v>
      </c>
      <c r="BF212" s="147">
        <f t="shared" si="431"/>
        <v>0</v>
      </c>
      <c r="BG212" s="147">
        <f t="shared" si="432"/>
        <v>0</v>
      </c>
      <c r="BH212" s="147">
        <f t="shared" si="433"/>
        <v>0</v>
      </c>
      <c r="BI212" s="147">
        <f t="shared" si="502"/>
        <v>3.542692242746491E-2</v>
      </c>
      <c r="BJ212" s="147">
        <f t="shared" si="503"/>
        <v>4.0341905973587756E-2</v>
      </c>
      <c r="BK212" s="147">
        <f t="shared" si="504"/>
        <v>3.0153957305626401E-2</v>
      </c>
      <c r="BL212" s="147">
        <f t="shared" si="434"/>
        <v>11.311568678689909</v>
      </c>
      <c r="BM212" s="147">
        <f t="shared" si="435"/>
        <v>11.200772666700267</v>
      </c>
      <c r="BN212" s="147">
        <f t="shared" si="436"/>
        <v>10.465160626112763</v>
      </c>
      <c r="BO212" s="150">
        <f t="shared" si="505"/>
        <v>1.2550668326816161E-3</v>
      </c>
      <c r="BP212" s="150">
        <f t="shared" si="505"/>
        <v>1.6274693775817956E-3</v>
      </c>
      <c r="BQ212" s="150">
        <f t="shared" si="505"/>
        <v>9.0926114118953984E-4</v>
      </c>
      <c r="BR212" s="147" t="e">
        <f t="shared" si="437"/>
        <v>#NUM!</v>
      </c>
      <c r="BS212" s="147">
        <f t="shared" si="438"/>
        <v>260.54139336789899</v>
      </c>
      <c r="BT212" s="147">
        <f t="shared" si="439"/>
        <v>0.57196153945824657</v>
      </c>
      <c r="BU212" s="147">
        <f t="shared" si="440"/>
        <v>0.57196153945824657</v>
      </c>
      <c r="BV212" s="147">
        <f t="shared" si="441"/>
        <v>0.19065384648608219</v>
      </c>
      <c r="BW212" s="147">
        <f t="shared" si="442"/>
        <v>19.955813092870713</v>
      </c>
      <c r="CA212" s="150">
        <f t="shared" si="443"/>
        <v>0.22379507914916708</v>
      </c>
      <c r="CB212" s="150">
        <f t="shared" si="506"/>
        <v>0.22379507914916708</v>
      </c>
      <c r="CC212" s="150">
        <f t="shared" si="507"/>
        <v>0</v>
      </c>
      <c r="CD212" s="150">
        <f t="shared" si="508"/>
        <v>5.0465388326584038E-2</v>
      </c>
      <c r="CE212" s="150">
        <f t="shared" si="444"/>
        <v>4.6175813654755753E-2</v>
      </c>
      <c r="CI212" s="152">
        <f t="shared" si="445"/>
        <v>0.56622925947750657</v>
      </c>
      <c r="CJ212" s="152">
        <f t="shared" si="446"/>
        <v>0.56622925947750657</v>
      </c>
      <c r="CK212" s="152">
        <f t="shared" si="447"/>
        <v>0.56622925947750657</v>
      </c>
      <c r="CL212" s="152">
        <f t="shared" si="448"/>
        <v>0.56622925947750657</v>
      </c>
      <c r="CM212" s="152">
        <f t="shared" si="449"/>
        <v>0.56622925947750657</v>
      </c>
      <c r="CN212" s="152">
        <f t="shared" si="450"/>
        <v>0.56622925947750657</v>
      </c>
      <c r="CO212" s="152">
        <f t="shared" si="451"/>
        <v>0.56622925947750657</v>
      </c>
      <c r="CP212" s="152">
        <f t="shared" si="452"/>
        <v>0.56622925947750657</v>
      </c>
      <c r="CQ212" s="152">
        <f t="shared" si="453"/>
        <v>0.52777091976378643</v>
      </c>
      <c r="CR212" s="152">
        <f t="shared" si="454"/>
        <v>0.4529827089229187</v>
      </c>
      <c r="CS212" s="152">
        <f t="shared" si="455"/>
        <v>0.37819449808205091</v>
      </c>
      <c r="CT212" s="152">
        <f t="shared" si="456"/>
        <v>0.30340628724118313</v>
      </c>
      <c r="CU212" s="152">
        <f t="shared" si="457"/>
        <v>0.22861807640031542</v>
      </c>
      <c r="CV212" s="152">
        <f t="shared" si="458"/>
        <v>0.18492156650534233</v>
      </c>
      <c r="CW212" s="152">
        <f t="shared" si="459"/>
        <v>0.18492156650534233</v>
      </c>
      <c r="CX212" s="152">
        <f t="shared" si="460"/>
        <v>0.18492156650534233</v>
      </c>
      <c r="CY212" s="152">
        <f t="shared" si="461"/>
        <v>0.18492156650534233</v>
      </c>
      <c r="CZ212" s="152">
        <f t="shared" si="462"/>
        <v>0.18492156650534233</v>
      </c>
      <c r="DA212" s="152">
        <f t="shared" si="463"/>
        <v>0.18492156650534233</v>
      </c>
      <c r="DC212" s="154">
        <f t="shared" si="509"/>
        <v>0.22146029047839735</v>
      </c>
      <c r="DD212" s="154">
        <f t="shared" si="510"/>
        <v>0.22146029047839735</v>
      </c>
      <c r="DE212" s="154">
        <f t="shared" si="511"/>
        <v>0.22146029047839735</v>
      </c>
      <c r="DF212" s="154">
        <f t="shared" si="512"/>
        <v>0.22146029047839735</v>
      </c>
      <c r="DG212" s="154">
        <f t="shared" si="513"/>
        <v>0.22146029047839735</v>
      </c>
      <c r="DH212" s="154">
        <f t="shared" si="514"/>
        <v>0.22146029047839735</v>
      </c>
      <c r="DI212" s="154">
        <f t="shared" si="515"/>
        <v>0.22146029047839735</v>
      </c>
      <c r="DJ212" s="154">
        <f t="shared" si="516"/>
        <v>0.22146029047839735</v>
      </c>
      <c r="DK212" s="154">
        <f t="shared" si="517"/>
        <v>0.20579812992444349</v>
      </c>
      <c r="DL212" s="154">
        <f t="shared" si="518"/>
        <v>0.17535388464344129</v>
      </c>
      <c r="DM212" s="154">
        <f t="shared" si="519"/>
        <v>0.14493532632470643</v>
      </c>
      <c r="DN212" s="154">
        <f t="shared" si="520"/>
        <v>-3.68156426176346E-10</v>
      </c>
      <c r="DO212" s="154">
        <f t="shared" si="521"/>
        <v>-4.769595453522767E-10</v>
      </c>
      <c r="DP212" s="154">
        <f t="shared" si="522"/>
        <v>-5.7650616670135107E-10</v>
      </c>
      <c r="DQ212" s="154">
        <f t="shared" si="523"/>
        <v>-5.7650616670135107E-10</v>
      </c>
      <c r="DR212" s="154">
        <f t="shared" si="524"/>
        <v>-5.7650616670135107E-10</v>
      </c>
      <c r="DS212" s="154">
        <f t="shared" si="525"/>
        <v>-5.7650616670135107E-10</v>
      </c>
      <c r="DT212" s="154">
        <f t="shared" si="526"/>
        <v>-5.7650616670135107E-10</v>
      </c>
      <c r="DU212" s="154">
        <f t="shared" si="527"/>
        <v>-5.7650616670135107E-10</v>
      </c>
      <c r="DW212" s="155">
        <f t="shared" si="464"/>
        <v>3.8589769688893397E-2</v>
      </c>
      <c r="DX212" s="155">
        <f t="shared" si="465"/>
        <v>-5.9423034305600961E-2</v>
      </c>
      <c r="DY212" s="155">
        <f t="shared" si="466"/>
        <v>-1.351955095533473E-2</v>
      </c>
      <c r="DZ212" s="155">
        <f t="shared" si="467"/>
        <v>6.9552060161382517E-2</v>
      </c>
      <c r="EA212" s="156">
        <f t="shared" si="468"/>
        <v>3.8589769688893397E-2</v>
      </c>
      <c r="EB212" s="156">
        <f t="shared" si="469"/>
        <v>-5.9423034305600961E-2</v>
      </c>
      <c r="EC212" s="156">
        <f t="shared" si="470"/>
        <v>-5.8040071858650857E-2</v>
      </c>
      <c r="ED212" s="156">
        <f t="shared" si="471"/>
        <v>4.064009583366051E-2</v>
      </c>
      <c r="EE212" s="156">
        <f t="shared" si="472"/>
        <v>6.9037865401580967E-2</v>
      </c>
      <c r="EF212" s="156">
        <f t="shared" si="473"/>
        <v>-1.5938647104433108E-2</v>
      </c>
      <c r="EG212" s="156">
        <f t="shared" si="474"/>
        <v>-6.9981516449550973E-2</v>
      </c>
      <c r="EH212" s="156">
        <f t="shared" si="475"/>
        <v>-1.1083983315924518E-2</v>
      </c>
      <c r="EI212" s="156">
        <f t="shared" si="476"/>
        <v>6.0733598938666408E-2</v>
      </c>
      <c r="EJ212" s="156">
        <f t="shared" si="477"/>
        <v>3.6492427854058762E-2</v>
      </c>
      <c r="EK212" s="156">
        <f t="shared" si="478"/>
        <v>-4.264090828178127E-2</v>
      </c>
      <c r="EL212" s="156">
        <f t="shared" si="479"/>
        <v>-5.6586396524528598E-2</v>
      </c>
      <c r="EM212" s="156">
        <f t="shared" si="480"/>
        <v>1.8338324467195077E-2</v>
      </c>
      <c r="EN212" s="156">
        <f t="shared" si="481"/>
        <v>6.8439558637255538E-2</v>
      </c>
      <c r="EO212" s="156">
        <f t="shared" si="482"/>
        <v>8.634911550200566E-3</v>
      </c>
      <c r="EP212" s="156">
        <f t="shared" si="483"/>
        <v>-7.0325711039751868E-2</v>
      </c>
      <c r="EQ212" s="156">
        <f t="shared" si="484"/>
        <v>-3.4350625617111538E-2</v>
      </c>
      <c r="ER212" s="156">
        <f t="shared" si="485"/>
        <v>6.1970169036718828E-2</v>
      </c>
      <c r="ES212" s="156">
        <f t="shared" si="486"/>
        <v>-6.775786881303647E-2</v>
      </c>
      <c r="ET212" s="156">
        <f t="shared" si="487"/>
        <v>2.0715659406395984E-2</v>
      </c>
      <c r="EU212" s="156">
        <f t="shared" si="488"/>
        <v>7.0584224583896182E-2</v>
      </c>
      <c r="EV212" s="156">
        <f t="shared" si="489"/>
        <v>6.1753194748587273E-3</v>
      </c>
      <c r="EW212" s="156">
        <f t="shared" si="490"/>
        <v>-6.3131238029572864E-2</v>
      </c>
      <c r="EX212" s="156">
        <f t="shared" si="491"/>
        <v>-3.2166972434157948E-2</v>
      </c>
      <c r="EY212" s="156">
        <f t="shared" si="492"/>
        <v>4.6484304655769221E-2</v>
      </c>
      <c r="EZ212" s="156">
        <f t="shared" si="493"/>
        <v>5.3474075507633577E-2</v>
      </c>
    </row>
    <row r="213" spans="15:156" ht="20.100000000000001" customHeight="1" x14ac:dyDescent="0.2">
      <c r="O213" s="158">
        <v>203</v>
      </c>
      <c r="P213" s="158">
        <f t="shared" si="494"/>
        <v>-1.3700834628155485</v>
      </c>
      <c r="Q213" s="147">
        <f t="shared" si="495"/>
        <v>1.7715091907742444</v>
      </c>
      <c r="R213" s="147">
        <f t="shared" si="399"/>
        <v>318.73924569722209</v>
      </c>
      <c r="S213" s="147">
        <f t="shared" si="400"/>
        <v>277.16456147584529</v>
      </c>
      <c r="T213" s="147">
        <f t="shared" si="401"/>
        <v>346.45570184480658</v>
      </c>
      <c r="U213" s="147">
        <f t="shared" si="402"/>
        <v>1</v>
      </c>
      <c r="V213" s="147">
        <f t="shared" si="403"/>
        <v>1</v>
      </c>
      <c r="W213" s="147">
        <f t="shared" si="404"/>
        <v>4.5177994848111358E-2</v>
      </c>
      <c r="X213" s="147">
        <f t="shared" si="405"/>
        <v>5.1954694075328066E-2</v>
      </c>
      <c r="Y213" s="147">
        <f t="shared" si="406"/>
        <v>4.1563755260262458E-2</v>
      </c>
      <c r="Z213" s="147">
        <f t="shared" si="407"/>
        <v>15.586929097839219</v>
      </c>
      <c r="AA213" s="147">
        <f t="shared" si="408"/>
        <v>15.586929097839219</v>
      </c>
      <c r="AB213" s="147">
        <f t="shared" si="409"/>
        <v>15.508840960770906</v>
      </c>
      <c r="AC213" s="147">
        <f t="shared" si="410"/>
        <v>14.740223895483556</v>
      </c>
      <c r="AD213" s="147">
        <f t="shared" si="411"/>
        <v>218.50971892895578</v>
      </c>
      <c r="AE213" s="147">
        <f t="shared" si="412"/>
        <v>284.88622665015919</v>
      </c>
      <c r="AF213" s="147">
        <f t="shared" si="413"/>
        <v>3.5294750780131512</v>
      </c>
      <c r="AG213" s="147">
        <f t="shared" si="414"/>
        <v>4.028785437898847</v>
      </c>
      <c r="AH213" s="147">
        <f t="shared" si="415"/>
        <v>3.0632952923667545</v>
      </c>
      <c r="AI213" s="147">
        <f t="shared" si="416"/>
        <v>19.11640417585237</v>
      </c>
      <c r="AJ213" s="147">
        <f t="shared" si="417"/>
        <v>19.916404175852371</v>
      </c>
      <c r="AK213" s="147">
        <f t="shared" si="418"/>
        <v>20.337626398669752</v>
      </c>
      <c r="AL213" s="147">
        <f t="shared" si="419"/>
        <v>18.60351918785031</v>
      </c>
      <c r="AM213" s="147">
        <f t="shared" si="496"/>
        <v>50.209866759605596</v>
      </c>
      <c r="AN213" s="147">
        <f t="shared" si="397"/>
        <v>49.169946403647586</v>
      </c>
      <c r="AO213" s="147">
        <f t="shared" si="398"/>
        <v>53.753270545343142</v>
      </c>
      <c r="AP213" s="147">
        <f t="shared" si="420"/>
        <v>8.8043092558929459</v>
      </c>
      <c r="AQ213" s="147">
        <f t="shared" si="421"/>
        <v>0.44782729734320759</v>
      </c>
      <c r="AR213" s="147">
        <f t="shared" si="422"/>
        <v>0.44450509281952755</v>
      </c>
      <c r="AS213" s="147">
        <f t="shared" si="423"/>
        <v>0.42247545173851897</v>
      </c>
      <c r="AT213" s="147">
        <f t="shared" si="424"/>
        <v>6.5861592514165609E-2</v>
      </c>
      <c r="AU213" s="147">
        <f t="shared" si="425"/>
        <v>0.17566401257725078</v>
      </c>
      <c r="AV213" s="147">
        <f t="shared" si="426"/>
        <v>0.16948287487043595</v>
      </c>
      <c r="AW213" s="147">
        <f t="shared" si="427"/>
        <v>0.1673710945637098</v>
      </c>
      <c r="AX213" s="147">
        <f t="shared" si="497"/>
        <v>3.9680739336050132E-2</v>
      </c>
      <c r="AY213" s="147">
        <f t="shared" si="498"/>
        <v>4.402715464230187E-2</v>
      </c>
      <c r="AZ213" s="147">
        <f t="shared" si="499"/>
        <v>3.4782856119403606E-2</v>
      </c>
      <c r="BA213" s="147">
        <f t="shared" si="500"/>
        <v>0.11422286537249911</v>
      </c>
      <c r="BB213" s="147">
        <f t="shared" si="501"/>
        <v>0.22410711894332414</v>
      </c>
      <c r="BC213" s="147">
        <f t="shared" si="428"/>
        <v>-4.4819880748444875E-3</v>
      </c>
      <c r="BD213" s="147">
        <f t="shared" si="429"/>
        <v>-3.8973809346473801E-3</v>
      </c>
      <c r="BE213" s="147">
        <f t="shared" si="430"/>
        <v>-4.8717261683092258E-3</v>
      </c>
      <c r="BF213" s="147">
        <f t="shared" si="431"/>
        <v>0</v>
      </c>
      <c r="BG213" s="147">
        <f t="shared" si="432"/>
        <v>0</v>
      </c>
      <c r="BH213" s="147">
        <f t="shared" si="433"/>
        <v>0</v>
      </c>
      <c r="BI213" s="147">
        <f t="shared" si="502"/>
        <v>3.5198751261205641E-2</v>
      </c>
      <c r="BJ213" s="147">
        <f t="shared" si="503"/>
        <v>4.0129773707654491E-2</v>
      </c>
      <c r="BK213" s="147">
        <f t="shared" si="504"/>
        <v>2.9911129951094378E-2</v>
      </c>
      <c r="BL213" s="147">
        <f t="shared" si="434"/>
        <v>11.219223426480831</v>
      </c>
      <c r="BM213" s="147">
        <f t="shared" si="435"/>
        <v>11.122551131806963</v>
      </c>
      <c r="BN213" s="147">
        <f t="shared" si="436"/>
        <v>10.362881520177618</v>
      </c>
      <c r="BO213" s="150">
        <f t="shared" si="505"/>
        <v>1.2389520903482256E-3</v>
      </c>
      <c r="BP213" s="150">
        <f t="shared" si="505"/>
        <v>1.6103987378275576E-3</v>
      </c>
      <c r="BQ213" s="150">
        <f t="shared" si="505"/>
        <v>8.9467569495125523E-4</v>
      </c>
      <c r="BR213" s="147" t="e">
        <f t="shared" si="437"/>
        <v>#NUM!</v>
      </c>
      <c r="BS213" s="147">
        <f t="shared" si="438"/>
        <v>260.00640546447261</v>
      </c>
      <c r="BT213" s="147">
        <f t="shared" si="439"/>
        <v>0.57096956162072243</v>
      </c>
      <c r="BU213" s="147">
        <f t="shared" si="440"/>
        <v>0.57096956162072243</v>
      </c>
      <c r="BV213" s="147">
        <f t="shared" si="441"/>
        <v>0.19032318720690747</v>
      </c>
      <c r="BW213" s="147">
        <f t="shared" si="442"/>
        <v>19.921202856076381</v>
      </c>
      <c r="CA213" s="150">
        <f t="shared" si="443"/>
        <v>0.22332188695555105</v>
      </c>
      <c r="CB213" s="150">
        <f t="shared" si="506"/>
        <v>0.22332188695555105</v>
      </c>
      <c r="CC213" s="150">
        <f t="shared" si="507"/>
        <v>0</v>
      </c>
      <c r="CD213" s="150">
        <f t="shared" si="508"/>
        <v>5.0446175338651957E-2</v>
      </c>
      <c r="CE213" s="150">
        <f t="shared" si="444"/>
        <v>4.5964187263807466E-2</v>
      </c>
      <c r="CI213" s="152">
        <f t="shared" si="445"/>
        <v>0.56523728163998255</v>
      </c>
      <c r="CJ213" s="152">
        <f t="shared" si="446"/>
        <v>0.56523728163998255</v>
      </c>
      <c r="CK213" s="152">
        <f t="shared" si="447"/>
        <v>0.56523728163998255</v>
      </c>
      <c r="CL213" s="152">
        <f t="shared" si="448"/>
        <v>0.56523728163998255</v>
      </c>
      <c r="CM213" s="152">
        <f t="shared" si="449"/>
        <v>0.56523728163998255</v>
      </c>
      <c r="CN213" s="152">
        <f t="shared" si="450"/>
        <v>0.56523728163998255</v>
      </c>
      <c r="CO213" s="152">
        <f t="shared" si="451"/>
        <v>0.56523728163998255</v>
      </c>
      <c r="CP213" s="152">
        <f t="shared" si="452"/>
        <v>0.56523728163998255</v>
      </c>
      <c r="CQ213" s="152">
        <f t="shared" si="453"/>
        <v>0.52684564190175398</v>
      </c>
      <c r="CR213" s="152">
        <f t="shared" si="454"/>
        <v>0.45218713951599043</v>
      </c>
      <c r="CS213" s="152">
        <f t="shared" si="455"/>
        <v>0.37752863713022705</v>
      </c>
      <c r="CT213" s="152">
        <f t="shared" si="456"/>
        <v>0.30287013474446356</v>
      </c>
      <c r="CU213" s="152">
        <f t="shared" si="457"/>
        <v>0.22821163235870021</v>
      </c>
      <c r="CV213" s="152">
        <f t="shared" si="458"/>
        <v>0.18459090722616764</v>
      </c>
      <c r="CW213" s="152">
        <f t="shared" si="459"/>
        <v>0.18459090722616764</v>
      </c>
      <c r="CX213" s="152">
        <f t="shared" si="460"/>
        <v>0.18459090722616764</v>
      </c>
      <c r="CY213" s="152">
        <f t="shared" si="461"/>
        <v>0.18459090722616764</v>
      </c>
      <c r="CZ213" s="152">
        <f t="shared" si="462"/>
        <v>0.18459090722616764</v>
      </c>
      <c r="DA213" s="152">
        <f t="shared" si="463"/>
        <v>0.18459090722616764</v>
      </c>
      <c r="DC213" s="154">
        <f t="shared" si="509"/>
        <v>0.22098785585937983</v>
      </c>
      <c r="DD213" s="154">
        <f t="shared" si="510"/>
        <v>0.22098785585937983</v>
      </c>
      <c r="DE213" s="154">
        <f t="shared" si="511"/>
        <v>0.22098785585937983</v>
      </c>
      <c r="DF213" s="154">
        <f t="shared" si="512"/>
        <v>0.22098785585937983</v>
      </c>
      <c r="DG213" s="154">
        <f t="shared" si="513"/>
        <v>0.22098785585937983</v>
      </c>
      <c r="DH213" s="154">
        <f t="shared" si="514"/>
        <v>0.22098785585937983</v>
      </c>
      <c r="DI213" s="154">
        <f t="shared" si="515"/>
        <v>0.22098785585937983</v>
      </c>
      <c r="DJ213" s="154">
        <f t="shared" si="516"/>
        <v>0.22098785585937983</v>
      </c>
      <c r="DK213" s="154">
        <f t="shared" si="517"/>
        <v>0.20535793850864068</v>
      </c>
      <c r="DL213" s="154">
        <f t="shared" si="518"/>
        <v>0.17497640546470059</v>
      </c>
      <c r="DM213" s="154">
        <f t="shared" si="519"/>
        <v>0.14462057884785876</v>
      </c>
      <c r="DN213" s="154">
        <f t="shared" si="520"/>
        <v>-3.6864859179996098E-10</v>
      </c>
      <c r="DO213" s="154">
        <f t="shared" si="521"/>
        <v>-4.7758574846764336E-10</v>
      </c>
      <c r="DP213" s="154">
        <f t="shared" si="522"/>
        <v>-5.7725044250063011E-10</v>
      </c>
      <c r="DQ213" s="154">
        <f t="shared" si="523"/>
        <v>-5.7725044250063011E-10</v>
      </c>
      <c r="DR213" s="154">
        <f t="shared" si="524"/>
        <v>-5.7725044250063011E-10</v>
      </c>
      <c r="DS213" s="154">
        <f t="shared" si="525"/>
        <v>-5.7725044250063011E-10</v>
      </c>
      <c r="DT213" s="154">
        <f t="shared" si="526"/>
        <v>-5.7725044250063011E-10</v>
      </c>
      <c r="DU213" s="154">
        <f t="shared" si="527"/>
        <v>-5.7725044250063011E-10</v>
      </c>
      <c r="DW213" s="155">
        <f t="shared" si="464"/>
        <v>3.9873584492625416E-2</v>
      </c>
      <c r="DX213" s="155">
        <f t="shared" si="465"/>
        <v>-5.8016425442303531E-2</v>
      </c>
      <c r="DY213" s="155">
        <f t="shared" si="466"/>
        <v>-1.4035004666022569E-2</v>
      </c>
      <c r="DZ213" s="155">
        <f t="shared" si="467"/>
        <v>6.898425186531798E-2</v>
      </c>
      <c r="EA213" s="156">
        <f t="shared" si="468"/>
        <v>3.9873584492625416E-2</v>
      </c>
      <c r="EB213" s="156">
        <f t="shared" si="469"/>
        <v>-5.8016425442303531E-2</v>
      </c>
      <c r="EC213" s="156">
        <f t="shared" si="470"/>
        <v>-5.9372651433992722E-2</v>
      </c>
      <c r="ED213" s="156">
        <f t="shared" si="471"/>
        <v>3.7824550533886114E-2</v>
      </c>
      <c r="EE213" s="156">
        <f t="shared" si="472"/>
        <v>6.9432043122035186E-2</v>
      </c>
      <c r="EF213" s="156">
        <f t="shared" si="473"/>
        <v>-1.1618939249894964E-2</v>
      </c>
      <c r="EG213" s="156">
        <f t="shared" si="474"/>
        <v>-6.8452413923912298E-2</v>
      </c>
      <c r="EH213" s="156">
        <f t="shared" si="475"/>
        <v>-1.6433970590891345E-2</v>
      </c>
      <c r="EI213" s="156">
        <f t="shared" si="476"/>
        <v>5.6589515372958199E-2</v>
      </c>
      <c r="EJ213" s="156">
        <f t="shared" si="477"/>
        <v>4.1874038630715218E-2</v>
      </c>
      <c r="EK213" s="156">
        <f t="shared" si="478"/>
        <v>-3.5729433186746595E-2</v>
      </c>
      <c r="EL213" s="156">
        <f t="shared" si="479"/>
        <v>-6.0656540995565458E-2</v>
      </c>
      <c r="EM213" s="156">
        <f t="shared" si="480"/>
        <v>9.1887179460518817E-3</v>
      </c>
      <c r="EN213" s="156">
        <f t="shared" si="481"/>
        <v>6.9795242129394502E-2</v>
      </c>
      <c r="EO213" s="156">
        <f t="shared" si="482"/>
        <v>1.8812914254054357E-2</v>
      </c>
      <c r="EP213" s="156">
        <f t="shared" si="483"/>
        <v>-6.7837177260426318E-2</v>
      </c>
      <c r="EQ213" s="156">
        <f t="shared" si="484"/>
        <v>-4.3823475702934801E-2</v>
      </c>
      <c r="ER213" s="156">
        <f t="shared" si="485"/>
        <v>5.5093659696077421E-2</v>
      </c>
      <c r="ES213" s="156">
        <f t="shared" si="486"/>
        <v>-7.0073406385352074E-2</v>
      </c>
      <c r="ET213" s="156">
        <f t="shared" si="487"/>
        <v>6.747301604804844E-3</v>
      </c>
      <c r="EU213" s="156">
        <f t="shared" si="488"/>
        <v>6.7139291445964658E-2</v>
      </c>
      <c r="EV213" s="156">
        <f t="shared" si="489"/>
        <v>2.1168937279105911E-2</v>
      </c>
      <c r="EW213" s="156">
        <f t="shared" si="490"/>
        <v>-5.3530680881384671E-2</v>
      </c>
      <c r="EX213" s="156">
        <f t="shared" si="491"/>
        <v>-4.5719520620499297E-2</v>
      </c>
      <c r="EY213" s="156">
        <f t="shared" si="492"/>
        <v>3.1411211673892041E-2</v>
      </c>
      <c r="EZ213" s="156">
        <f t="shared" si="493"/>
        <v>6.300114397827114E-2</v>
      </c>
    </row>
    <row r="214" spans="15:156" ht="20.100000000000001" customHeight="1" x14ac:dyDescent="0.2">
      <c r="O214" s="158">
        <v>204</v>
      </c>
      <c r="P214" s="158">
        <f t="shared" si="494"/>
        <v>-1.3613568165555769</v>
      </c>
      <c r="Q214" s="147">
        <f t="shared" si="495"/>
        <v>1.780235837034216</v>
      </c>
      <c r="R214" s="147">
        <f t="shared" si="399"/>
        <v>318.16120868090377</v>
      </c>
      <c r="S214" s="147">
        <f t="shared" si="400"/>
        <v>276.66192059209027</v>
      </c>
      <c r="T214" s="147">
        <f t="shared" si="401"/>
        <v>345.82740074011281</v>
      </c>
      <c r="U214" s="147">
        <f t="shared" si="402"/>
        <v>1</v>
      </c>
      <c r="V214" s="147">
        <f t="shared" si="403"/>
        <v>1</v>
      </c>
      <c r="W214" s="147">
        <f t="shared" si="404"/>
        <v>4.5260074475145455E-2</v>
      </c>
      <c r="X214" s="147">
        <f t="shared" si="405"/>
        <v>5.2049085646417269E-2</v>
      </c>
      <c r="Y214" s="147">
        <f t="shared" si="406"/>
        <v>4.1639268517133822E-2</v>
      </c>
      <c r="Z214" s="147">
        <f t="shared" si="407"/>
        <v>15.547556313555987</v>
      </c>
      <c r="AA214" s="147">
        <f t="shared" si="408"/>
        <v>15.547556313555987</v>
      </c>
      <c r="AB214" s="147">
        <f t="shared" si="409"/>
        <v>15.47129754374162</v>
      </c>
      <c r="AC214" s="147">
        <f t="shared" si="410"/>
        <v>14.704541127556995</v>
      </c>
      <c r="AD214" s="147">
        <f t="shared" si="411"/>
        <v>217.8991229368209</v>
      </c>
      <c r="AE214" s="147">
        <f t="shared" si="412"/>
        <v>284.10776855732627</v>
      </c>
      <c r="AF214" s="147">
        <f t="shared" si="413"/>
        <v>3.5273278590350738</v>
      </c>
      <c r="AG214" s="147">
        <f t="shared" si="414"/>
        <v>4.0263344545770643</v>
      </c>
      <c r="AH214" s="147">
        <f t="shared" si="415"/>
        <v>3.0614316821579171</v>
      </c>
      <c r="AI214" s="147">
        <f t="shared" si="416"/>
        <v>19.074884172591062</v>
      </c>
      <c r="AJ214" s="147">
        <f t="shared" si="417"/>
        <v>19.874884172591063</v>
      </c>
      <c r="AK214" s="147">
        <f t="shared" si="418"/>
        <v>20.297631998318685</v>
      </c>
      <c r="AL214" s="147">
        <f t="shared" si="419"/>
        <v>18.565972809714914</v>
      </c>
      <c r="AM214" s="147">
        <f t="shared" si="496"/>
        <v>50.314758632861569</v>
      </c>
      <c r="AN214" s="147">
        <f t="shared" si="397"/>
        <v>49.266830735862833</v>
      </c>
      <c r="AO214" s="147">
        <f t="shared" si="398"/>
        <v>53.861976975250954</v>
      </c>
      <c r="AP214" s="147">
        <f t="shared" si="420"/>
        <v>8.7791119774951483</v>
      </c>
      <c r="AQ214" s="147">
        <f t="shared" si="421"/>
        <v>0.44674320814377727</v>
      </c>
      <c r="AR214" s="147">
        <f t="shared" si="422"/>
        <v>0.4434290459302998</v>
      </c>
      <c r="AS214" s="147">
        <f t="shared" si="423"/>
        <v>0.4214527336573049</v>
      </c>
      <c r="AT214" s="147">
        <f t="shared" si="424"/>
        <v>6.5543106258218672E-2</v>
      </c>
      <c r="AU214" s="147">
        <f t="shared" si="425"/>
        <v>0.17517975549522241</v>
      </c>
      <c r="AV214" s="147">
        <f t="shared" si="426"/>
        <v>0.16899564193194908</v>
      </c>
      <c r="AW214" s="147">
        <f t="shared" si="427"/>
        <v>0.16689858130099058</v>
      </c>
      <c r="AX214" s="147">
        <f t="shared" si="497"/>
        <v>3.9643243961476983E-2</v>
      </c>
      <c r="AY214" s="147">
        <f t="shared" si="498"/>
        <v>4.3980343271995744E-2</v>
      </c>
      <c r="AZ214" s="147">
        <f t="shared" si="499"/>
        <v>3.4747674268794417E-2</v>
      </c>
      <c r="BA214" s="147">
        <f t="shared" si="500"/>
        <v>0.11402386199618675</v>
      </c>
      <c r="BB214" s="147">
        <f t="shared" si="501"/>
        <v>0.22351372274684192</v>
      </c>
      <c r="BC214" s="147">
        <f t="shared" si="428"/>
        <v>-4.67406015711607E-3</v>
      </c>
      <c r="BD214" s="147">
        <f t="shared" si="429"/>
        <v>-4.064400136622669E-3</v>
      </c>
      <c r="BE214" s="147">
        <f t="shared" si="430"/>
        <v>-5.0805001707783376E-3</v>
      </c>
      <c r="BF214" s="147">
        <f t="shared" si="431"/>
        <v>0</v>
      </c>
      <c r="BG214" s="147">
        <f t="shared" si="432"/>
        <v>0</v>
      </c>
      <c r="BH214" s="147">
        <f t="shared" si="433"/>
        <v>0</v>
      </c>
      <c r="BI214" s="147">
        <f t="shared" si="502"/>
        <v>3.4969183804360912E-2</v>
      </c>
      <c r="BJ214" s="147">
        <f t="shared" si="503"/>
        <v>3.9915943135373076E-2</v>
      </c>
      <c r="BK214" s="147">
        <f t="shared" si="504"/>
        <v>2.9667174098016079E-2</v>
      </c>
      <c r="BL214" s="147">
        <f t="shared" si="434"/>
        <v>11.125837785780153</v>
      </c>
      <c r="BM214" s="147">
        <f t="shared" si="435"/>
        <v>11.043221490076977</v>
      </c>
      <c r="BN214" s="147">
        <f t="shared" si="436"/>
        <v>10.259721705621301</v>
      </c>
      <c r="BO214" s="150">
        <f t="shared" si="505"/>
        <v>1.2228438159431775E-3</v>
      </c>
      <c r="BP214" s="150">
        <f t="shared" si="505"/>
        <v>1.593282516386337E-3</v>
      </c>
      <c r="BQ214" s="150">
        <f t="shared" si="505"/>
        <v>8.8014121896199619E-4</v>
      </c>
      <c r="BR214" s="147" t="e">
        <f t="shared" si="437"/>
        <v>#NUM!</v>
      </c>
      <c r="BS214" s="147">
        <f t="shared" si="438"/>
        <v>259.4480241937186</v>
      </c>
      <c r="BT214" s="147">
        <f t="shared" si="439"/>
        <v>0.56993410224048235</v>
      </c>
      <c r="BU214" s="147">
        <f t="shared" si="440"/>
        <v>0.56993410224048235</v>
      </c>
      <c r="BV214" s="147">
        <f t="shared" si="441"/>
        <v>0.18997803408016078</v>
      </c>
      <c r="BW214" s="147">
        <f t="shared" si="442"/>
        <v>19.885075542556486</v>
      </c>
      <c r="CA214" s="150">
        <f t="shared" si="443"/>
        <v>0.22282801999599458</v>
      </c>
      <c r="CB214" s="150">
        <f t="shared" si="506"/>
        <v>0.22282801999599458</v>
      </c>
      <c r="CC214" s="150">
        <f t="shared" si="507"/>
        <v>0</v>
      </c>
      <c r="CD214" s="150">
        <f t="shared" si="508"/>
        <v>5.0426063947903506E-2</v>
      </c>
      <c r="CE214" s="150">
        <f t="shared" si="444"/>
        <v>4.5752003790787435E-2</v>
      </c>
      <c r="CI214" s="152">
        <f t="shared" si="445"/>
        <v>0.56420182225974258</v>
      </c>
      <c r="CJ214" s="152">
        <f t="shared" si="446"/>
        <v>0.56420182225974258</v>
      </c>
      <c r="CK214" s="152">
        <f t="shared" si="447"/>
        <v>0.56420182225974258</v>
      </c>
      <c r="CL214" s="152">
        <f t="shared" si="448"/>
        <v>0.56420182225974258</v>
      </c>
      <c r="CM214" s="152">
        <f t="shared" si="449"/>
        <v>0.56420182225974258</v>
      </c>
      <c r="CN214" s="152">
        <f t="shared" si="450"/>
        <v>0.56420182225974258</v>
      </c>
      <c r="CO214" s="152">
        <f t="shared" si="451"/>
        <v>0.56420182225974258</v>
      </c>
      <c r="CP214" s="152">
        <f t="shared" si="452"/>
        <v>0.56420182225974258</v>
      </c>
      <c r="CQ214" s="152">
        <f t="shared" si="453"/>
        <v>0.52587980616901087</v>
      </c>
      <c r="CR214" s="152">
        <f t="shared" si="454"/>
        <v>0.45135669777236054</v>
      </c>
      <c r="CS214" s="152">
        <f t="shared" si="455"/>
        <v>0.37683358937571015</v>
      </c>
      <c r="CT214" s="152">
        <f t="shared" si="456"/>
        <v>0.30231048097905983</v>
      </c>
      <c r="CU214" s="152">
        <f t="shared" si="457"/>
        <v>0.22778737258240964</v>
      </c>
      <c r="CV214" s="152">
        <f t="shared" si="458"/>
        <v>0.18424575409942093</v>
      </c>
      <c r="CW214" s="152">
        <f t="shared" si="459"/>
        <v>0.18424575409942093</v>
      </c>
      <c r="CX214" s="152">
        <f t="shared" si="460"/>
        <v>0.18424575409942093</v>
      </c>
      <c r="CY214" s="152">
        <f t="shared" si="461"/>
        <v>0.18424575409942093</v>
      </c>
      <c r="CZ214" s="152">
        <f t="shared" si="462"/>
        <v>0.18424575409942093</v>
      </c>
      <c r="DA214" s="152">
        <f t="shared" si="463"/>
        <v>0.18424575409942093</v>
      </c>
      <c r="DC214" s="154">
        <f t="shared" si="509"/>
        <v>0.22049478198591041</v>
      </c>
      <c r="DD214" s="154">
        <f t="shared" si="510"/>
        <v>0.22049478198591041</v>
      </c>
      <c r="DE214" s="154">
        <f t="shared" si="511"/>
        <v>0.22049478198591041</v>
      </c>
      <c r="DF214" s="154">
        <f t="shared" si="512"/>
        <v>0.22049478198591041</v>
      </c>
      <c r="DG214" s="154">
        <f t="shared" si="513"/>
        <v>0.22049478198591041</v>
      </c>
      <c r="DH214" s="154">
        <f t="shared" si="514"/>
        <v>0.22049478198591041</v>
      </c>
      <c r="DI214" s="154">
        <f t="shared" si="515"/>
        <v>0.22049478198591041</v>
      </c>
      <c r="DJ214" s="154">
        <f t="shared" si="516"/>
        <v>0.22049478198591041</v>
      </c>
      <c r="DK214" s="154">
        <f t="shared" si="517"/>
        <v>0.20489851776525292</v>
      </c>
      <c r="DL214" s="154">
        <f t="shared" si="518"/>
        <v>0.17458243924231925</v>
      </c>
      <c r="DM214" s="154">
        <f t="shared" si="519"/>
        <v>0.14429208748102754</v>
      </c>
      <c r="DN214" s="154">
        <f t="shared" si="520"/>
        <v>-3.6916373643595208E-10</v>
      </c>
      <c r="DO214" s="154">
        <f t="shared" si="521"/>
        <v>-4.7824115670952204E-10</v>
      </c>
      <c r="DP214" s="154">
        <f t="shared" si="522"/>
        <v>-5.780293953110039E-10</v>
      </c>
      <c r="DQ214" s="154">
        <f t="shared" si="523"/>
        <v>-5.780293953110039E-10</v>
      </c>
      <c r="DR214" s="154">
        <f t="shared" si="524"/>
        <v>-5.780293953110039E-10</v>
      </c>
      <c r="DS214" s="154">
        <f t="shared" si="525"/>
        <v>-5.780293953110039E-10</v>
      </c>
      <c r="DT214" s="154">
        <f t="shared" si="526"/>
        <v>-5.780293953110039E-10</v>
      </c>
      <c r="DU214" s="154">
        <f t="shared" si="527"/>
        <v>-5.780293953110039E-10</v>
      </c>
      <c r="DW214" s="155">
        <f t="shared" si="464"/>
        <v>4.110874104981628E-2</v>
      </c>
      <c r="DX214" s="155">
        <f t="shared" si="465"/>
        <v>-5.6581327954298308E-2</v>
      </c>
      <c r="DY214" s="155">
        <f t="shared" si="466"/>
        <v>-1.4541004262563363E-2</v>
      </c>
      <c r="DZ214" s="155">
        <f t="shared" si="467"/>
        <v>6.8410046475710168E-2</v>
      </c>
      <c r="EA214" s="156">
        <f t="shared" si="468"/>
        <v>4.110874104981628E-2</v>
      </c>
      <c r="EB214" s="156">
        <f t="shared" si="469"/>
        <v>-5.6581327954298308E-2</v>
      </c>
      <c r="EC214" s="156">
        <f t="shared" si="470"/>
        <v>-6.0568403048367817E-2</v>
      </c>
      <c r="ED214" s="156">
        <f t="shared" si="471"/>
        <v>3.4969183804360933E-2</v>
      </c>
      <c r="EE214" s="156">
        <f t="shared" si="472"/>
        <v>6.9555237913189086E-2</v>
      </c>
      <c r="EF214" s="156">
        <f t="shared" si="473"/>
        <v>-7.3105500895879081E-3</v>
      </c>
      <c r="EG214" s="156">
        <f t="shared" si="474"/>
        <v>-6.6515340253320815E-2</v>
      </c>
      <c r="EH214" s="156">
        <f t="shared" si="475"/>
        <v>-2.1612144149937333E-2</v>
      </c>
      <c r="EI214" s="156">
        <f t="shared" si="476"/>
        <v>5.197433599075748E-2</v>
      </c>
      <c r="EJ214" s="156">
        <f t="shared" si="477"/>
        <v>4.6797902325772703E-2</v>
      </c>
      <c r="EK214" s="156">
        <f t="shared" si="478"/>
        <v>-2.844649686337284E-2</v>
      </c>
      <c r="EL214" s="156">
        <f t="shared" si="479"/>
        <v>-6.3891878043886213E-2</v>
      </c>
      <c r="EM214" s="156">
        <f t="shared" si="480"/>
        <v>8.5684883014656555E-18</v>
      </c>
      <c r="EN214" s="156">
        <f t="shared" si="481"/>
        <v>6.9938367608721824E-2</v>
      </c>
      <c r="EO214" s="156">
        <f t="shared" si="482"/>
        <v>2.8446496863372712E-2</v>
      </c>
      <c r="EP214" s="156">
        <f t="shared" si="483"/>
        <v>-6.3891878043886269E-2</v>
      </c>
      <c r="EQ214" s="156">
        <f t="shared" si="484"/>
        <v>-5.1974335990757473E-2</v>
      </c>
      <c r="ER214" s="156">
        <f t="shared" si="485"/>
        <v>4.679790232577271E-2</v>
      </c>
      <c r="ES214" s="156">
        <f t="shared" si="486"/>
        <v>-6.95552379131891E-2</v>
      </c>
      <c r="ET214" s="156">
        <f t="shared" si="487"/>
        <v>-7.3105500895878292E-3</v>
      </c>
      <c r="EU214" s="156">
        <f t="shared" si="488"/>
        <v>6.0568403048367914E-2</v>
      </c>
      <c r="EV214" s="156">
        <f t="shared" si="489"/>
        <v>3.4969183804360759E-2</v>
      </c>
      <c r="EW214" s="156">
        <f t="shared" si="490"/>
        <v>-4.1108741049816294E-2</v>
      </c>
      <c r="EX214" s="156">
        <f t="shared" si="491"/>
        <v>-5.6581327954298308E-2</v>
      </c>
      <c r="EY214" s="156">
        <f t="shared" si="492"/>
        <v>1.4541004262563464E-2</v>
      </c>
      <c r="EZ214" s="156">
        <f t="shared" si="493"/>
        <v>6.841004647571014E-2</v>
      </c>
    </row>
    <row r="215" spans="15:156" ht="20.100000000000001" customHeight="1" x14ac:dyDescent="0.2">
      <c r="O215" s="158">
        <v>205</v>
      </c>
      <c r="P215" s="158">
        <f t="shared" si="494"/>
        <v>-1.3526301702956054</v>
      </c>
      <c r="Q215" s="147">
        <f t="shared" si="495"/>
        <v>1.7889624832941877</v>
      </c>
      <c r="R215" s="147">
        <f t="shared" si="399"/>
        <v>317.55894245673318</v>
      </c>
      <c r="S215" s="147">
        <f t="shared" si="400"/>
        <v>276.13821083194193</v>
      </c>
      <c r="T215" s="147">
        <f t="shared" si="401"/>
        <v>345.17276353992742</v>
      </c>
      <c r="U215" s="147">
        <f t="shared" si="402"/>
        <v>1</v>
      </c>
      <c r="V215" s="147">
        <f t="shared" si="403"/>
        <v>1</v>
      </c>
      <c r="W215" s="147">
        <f t="shared" si="404"/>
        <v>4.5345912442575832E-2</v>
      </c>
      <c r="X215" s="147">
        <f t="shared" si="405"/>
        <v>5.2147799308962205E-2</v>
      </c>
      <c r="Y215" s="147">
        <f t="shared" si="406"/>
        <v>4.1718239447169764E-2</v>
      </c>
      <c r="Z215" s="147">
        <f t="shared" si="407"/>
        <v>15.506642270453641</v>
      </c>
      <c r="AA215" s="147">
        <f t="shared" si="408"/>
        <v>15.506642270453641</v>
      </c>
      <c r="AB215" s="147">
        <f t="shared" si="409"/>
        <v>15.432216846257992</v>
      </c>
      <c r="AC215" s="147">
        <f t="shared" si="410"/>
        <v>14.66739726668709</v>
      </c>
      <c r="AD215" s="147">
        <f t="shared" si="411"/>
        <v>217.26361681541331</v>
      </c>
      <c r="AE215" s="147">
        <f t="shared" si="412"/>
        <v>283.29752326099003</v>
      </c>
      <c r="AF215" s="147">
        <f t="shared" si="413"/>
        <v>3.5250906364526342</v>
      </c>
      <c r="AG215" s="147">
        <f t="shared" si="414"/>
        <v>4.0237807349552366</v>
      </c>
      <c r="AH215" s="147">
        <f t="shared" si="415"/>
        <v>3.0594899561920763</v>
      </c>
      <c r="AI215" s="147">
        <f t="shared" si="416"/>
        <v>19.031732906906274</v>
      </c>
      <c r="AJ215" s="147">
        <f t="shared" si="417"/>
        <v>19.831732906906275</v>
      </c>
      <c r="AK215" s="147">
        <f t="shared" si="418"/>
        <v>20.255997581213229</v>
      </c>
      <c r="AL215" s="147">
        <f t="shared" si="419"/>
        <v>18.526887222879168</v>
      </c>
      <c r="AM215" s="147">
        <f t="shared" si="496"/>
        <v>50.42423698898024</v>
      </c>
      <c r="AN215" s="147">
        <f t="shared" si="397"/>
        <v>49.368094362702088</v>
      </c>
      <c r="AO215" s="147">
        <f t="shared" si="398"/>
        <v>53.975607881127651</v>
      </c>
      <c r="AP215" s="147">
        <f t="shared" si="420"/>
        <v>8.7528953948377826</v>
      </c>
      <c r="AQ215" s="147">
        <f t="shared" si="421"/>
        <v>0.4456147290281135</v>
      </c>
      <c r="AR215" s="147">
        <f t="shared" si="422"/>
        <v>0.442308938431206</v>
      </c>
      <c r="AS215" s="147">
        <f t="shared" si="423"/>
        <v>0.42038813860694518</v>
      </c>
      <c r="AT215" s="147">
        <f t="shared" si="424"/>
        <v>6.5212399005380145E-2</v>
      </c>
      <c r="AU215" s="147">
        <f t="shared" si="425"/>
        <v>0.17467510569194483</v>
      </c>
      <c r="AV215" s="147">
        <f t="shared" si="426"/>
        <v>0.16848855290697279</v>
      </c>
      <c r="AW215" s="147">
        <f t="shared" si="427"/>
        <v>0.16640679436369205</v>
      </c>
      <c r="AX215" s="147">
        <f t="shared" si="497"/>
        <v>3.9604010303490637E-2</v>
      </c>
      <c r="AY215" s="147">
        <f t="shared" si="498"/>
        <v>4.3931536282583582E-2</v>
      </c>
      <c r="AZ215" s="147">
        <f t="shared" si="499"/>
        <v>3.4710992523933372E-2</v>
      </c>
      <c r="BA215" s="147">
        <f t="shared" si="500"/>
        <v>0.11381655174534606</v>
      </c>
      <c r="BB215" s="147">
        <f t="shared" si="501"/>
        <v>0.22289607905929271</v>
      </c>
      <c r="BC215" s="147">
        <f t="shared" si="428"/>
        <v>-4.8657762916103344E-3</v>
      </c>
      <c r="BD215" s="147">
        <f t="shared" si="429"/>
        <v>-4.2311098187915947E-3</v>
      </c>
      <c r="BE215" s="147">
        <f t="shared" si="430"/>
        <v>-5.288887273489494E-3</v>
      </c>
      <c r="BF215" s="147">
        <f t="shared" si="431"/>
        <v>0</v>
      </c>
      <c r="BG215" s="147">
        <f t="shared" si="432"/>
        <v>0</v>
      </c>
      <c r="BH215" s="147">
        <f t="shared" si="433"/>
        <v>0</v>
      </c>
      <c r="BI215" s="147">
        <f t="shared" si="502"/>
        <v>3.4738234011880302E-2</v>
      </c>
      <c r="BJ215" s="147">
        <f t="shared" si="503"/>
        <v>3.9700426463791988E-2</v>
      </c>
      <c r="BK215" s="147">
        <f t="shared" si="504"/>
        <v>2.9422105250443878E-2</v>
      </c>
      <c r="BL215" s="147">
        <f t="shared" si="434"/>
        <v>11.031436855627229</v>
      </c>
      <c r="BM215" s="147">
        <f t="shared" si="435"/>
        <v>10.962804732976599</v>
      </c>
      <c r="BN215" s="147">
        <f t="shared" si="436"/>
        <v>10.155709378458322</v>
      </c>
      <c r="BO215" s="150">
        <f t="shared" si="505"/>
        <v>1.2067449022641575E-3</v>
      </c>
      <c r="BP215" s="150">
        <f t="shared" si="505"/>
        <v>1.5761238614069551E-3</v>
      </c>
      <c r="BQ215" s="150">
        <f t="shared" si="505"/>
        <v>8.6566027736819718E-4</v>
      </c>
      <c r="BR215" s="147" t="e">
        <f t="shared" si="437"/>
        <v>#NUM!</v>
      </c>
      <c r="BS215" s="147">
        <f t="shared" si="438"/>
        <v>258.86629966257055</v>
      </c>
      <c r="BT215" s="147">
        <f t="shared" si="439"/>
        <v>0.56885524017176714</v>
      </c>
      <c r="BU215" s="147">
        <f t="shared" si="440"/>
        <v>0.56885524017176714</v>
      </c>
      <c r="BV215" s="147">
        <f t="shared" si="441"/>
        <v>0.18961841339058905</v>
      </c>
      <c r="BW215" s="147">
        <f t="shared" si="442"/>
        <v>19.847433903545824</v>
      </c>
      <c r="CA215" s="150">
        <f t="shared" si="443"/>
        <v>0.22231352477423363</v>
      </c>
      <c r="CB215" s="150">
        <f t="shared" si="506"/>
        <v>0.22231352477423363</v>
      </c>
      <c r="CC215" s="150">
        <f t="shared" si="507"/>
        <v>0</v>
      </c>
      <c r="CD215" s="150">
        <f t="shared" si="508"/>
        <v>5.0405048193289184E-2</v>
      </c>
      <c r="CE215" s="150">
        <f t="shared" si="444"/>
        <v>4.5539271901678849E-2</v>
      </c>
      <c r="CI215" s="152">
        <f t="shared" si="445"/>
        <v>0.56312296019102726</v>
      </c>
      <c r="CJ215" s="152">
        <f t="shared" si="446"/>
        <v>0.56312296019102726</v>
      </c>
      <c r="CK215" s="152">
        <f t="shared" si="447"/>
        <v>0.56312296019102726</v>
      </c>
      <c r="CL215" s="152">
        <f t="shared" si="448"/>
        <v>0.56312296019102726</v>
      </c>
      <c r="CM215" s="152">
        <f t="shared" si="449"/>
        <v>0.56312296019102726</v>
      </c>
      <c r="CN215" s="152">
        <f t="shared" si="450"/>
        <v>0.56312296019102726</v>
      </c>
      <c r="CO215" s="152">
        <f t="shared" si="451"/>
        <v>0.56312296019102726</v>
      </c>
      <c r="CP215" s="152">
        <f t="shared" si="452"/>
        <v>0.56312296019102726</v>
      </c>
      <c r="CQ215" s="152">
        <f t="shared" si="453"/>
        <v>0.52487348611768758</v>
      </c>
      <c r="CR215" s="152">
        <f t="shared" si="454"/>
        <v>0.45049144693338261</v>
      </c>
      <c r="CS215" s="152">
        <f t="shared" si="455"/>
        <v>0.37610940774907775</v>
      </c>
      <c r="CT215" s="152">
        <f t="shared" si="456"/>
        <v>0.30172736856477295</v>
      </c>
      <c r="CU215" s="152">
        <f t="shared" si="457"/>
        <v>0.22734532938046828</v>
      </c>
      <c r="CV215" s="152">
        <f t="shared" si="458"/>
        <v>0.18388613340984919</v>
      </c>
      <c r="CW215" s="152">
        <f t="shared" si="459"/>
        <v>0.18388613340984919</v>
      </c>
      <c r="CX215" s="152">
        <f t="shared" si="460"/>
        <v>0.18388613340984919</v>
      </c>
      <c r="CY215" s="152">
        <f t="shared" si="461"/>
        <v>0.18388613340984919</v>
      </c>
      <c r="CZ215" s="152">
        <f t="shared" si="462"/>
        <v>0.18388613340984919</v>
      </c>
      <c r="DA215" s="152">
        <f t="shared" si="463"/>
        <v>0.18388613340984919</v>
      </c>
      <c r="DC215" s="154">
        <f t="shared" si="509"/>
        <v>0.21998111560878847</v>
      </c>
      <c r="DD215" s="154">
        <f t="shared" si="510"/>
        <v>0.21998111560878847</v>
      </c>
      <c r="DE215" s="154">
        <f t="shared" si="511"/>
        <v>0.21998111560878847</v>
      </c>
      <c r="DF215" s="154">
        <f t="shared" si="512"/>
        <v>0.21998111560878847</v>
      </c>
      <c r="DG215" s="154">
        <f t="shared" si="513"/>
        <v>0.21998111560878847</v>
      </c>
      <c r="DH215" s="154">
        <f t="shared" si="514"/>
        <v>0.21998111560878847</v>
      </c>
      <c r="DI215" s="154">
        <f t="shared" si="515"/>
        <v>0.21998111560878847</v>
      </c>
      <c r="DJ215" s="154">
        <f t="shared" si="516"/>
        <v>0.21998111560878847</v>
      </c>
      <c r="DK215" s="154">
        <f t="shared" si="517"/>
        <v>0.20441991142916949</v>
      </c>
      <c r="DL215" s="154">
        <f t="shared" si="518"/>
        <v>0.17417202384667904</v>
      </c>
      <c r="DM215" s="154">
        <f t="shared" si="519"/>
        <v>0.1439498842305745</v>
      </c>
      <c r="DN215" s="154">
        <f t="shared" si="520"/>
        <v>-3.697020080012844E-10</v>
      </c>
      <c r="DO215" s="154">
        <f t="shared" si="521"/>
        <v>-4.7892595387225731E-10</v>
      </c>
      <c r="DP215" s="154">
        <f t="shared" si="522"/>
        <v>-5.7884323879591433E-10</v>
      </c>
      <c r="DQ215" s="154">
        <f t="shared" si="523"/>
        <v>-5.7884323879591433E-10</v>
      </c>
      <c r="DR215" s="154">
        <f t="shared" si="524"/>
        <v>-5.7884323879591433E-10</v>
      </c>
      <c r="DS215" s="154">
        <f t="shared" si="525"/>
        <v>-5.7884323879591433E-10</v>
      </c>
      <c r="DT215" s="154">
        <f t="shared" si="526"/>
        <v>-5.7884323879591433E-10</v>
      </c>
      <c r="DU215" s="154">
        <f t="shared" si="527"/>
        <v>-5.7884323879591433E-10</v>
      </c>
      <c r="DW215" s="155">
        <f t="shared" si="464"/>
        <v>4.2294593956623196E-2</v>
      </c>
      <c r="DX215" s="155">
        <f t="shared" si="465"/>
        <v>-5.5119387978287658E-2</v>
      </c>
      <c r="DY215" s="155">
        <f t="shared" si="466"/>
        <v>-1.5037459916845693E-2</v>
      </c>
      <c r="DZ215" s="155">
        <f t="shared" si="467"/>
        <v>6.7829598320393203E-2</v>
      </c>
      <c r="EA215" s="156">
        <f t="shared" si="468"/>
        <v>4.2294593956623196E-2</v>
      </c>
      <c r="EB215" s="156">
        <f t="shared" si="469"/>
        <v>-5.5119387978287658E-2</v>
      </c>
      <c r="EC215" s="156">
        <f t="shared" si="470"/>
        <v>-6.1626379788035965E-2</v>
      </c>
      <c r="ED215" s="156">
        <f t="shared" si="471"/>
        <v>3.2080662762439663E-2</v>
      </c>
      <c r="EE215" s="156">
        <f t="shared" si="472"/>
        <v>6.9410341820926841E-2</v>
      </c>
      <c r="EF215" s="156">
        <f t="shared" si="473"/>
        <v>-3.0305209715038566E-3</v>
      </c>
      <c r="EG215" s="156">
        <f t="shared" si="474"/>
        <v>-6.418788679832732E-2</v>
      </c>
      <c r="EH215" s="156">
        <f t="shared" si="475"/>
        <v>-2.658749325193608E-2</v>
      </c>
      <c r="EI215" s="156">
        <f t="shared" si="476"/>
        <v>4.6937621456575214E-2</v>
      </c>
      <c r="EJ215" s="156">
        <f t="shared" si="477"/>
        <v>5.1223425315531951E-2</v>
      </c>
      <c r="EK215" s="156">
        <f t="shared" si="478"/>
        <v>-2.0891976863817923E-2</v>
      </c>
      <c r="EL215" s="156">
        <f t="shared" si="479"/>
        <v>-6.6260885232377678E-2</v>
      </c>
      <c r="EM215" s="156">
        <f t="shared" si="480"/>
        <v>-9.0684988200395653E-3</v>
      </c>
      <c r="EN215" s="156">
        <f t="shared" si="481"/>
        <v>6.8882087208559317E-2</v>
      </c>
      <c r="EO215" s="156">
        <f t="shared" si="482"/>
        <v>3.7329679058487206E-2</v>
      </c>
      <c r="EP215" s="156">
        <f t="shared" si="483"/>
        <v>-5.8595858816532176E-2</v>
      </c>
      <c r="EQ215" s="156">
        <f t="shared" si="484"/>
        <v>-5.8595858816532162E-2</v>
      </c>
      <c r="ER215" s="156">
        <f t="shared" si="485"/>
        <v>3.7329679058487227E-2</v>
      </c>
      <c r="ES215" s="156">
        <f t="shared" si="486"/>
        <v>-6.6260885232377692E-2</v>
      </c>
      <c r="ET215" s="156">
        <f t="shared" si="487"/>
        <v>-2.0891976863817906E-2</v>
      </c>
      <c r="EU215" s="156">
        <f t="shared" si="488"/>
        <v>5.1223425315531965E-2</v>
      </c>
      <c r="EV215" s="156">
        <f t="shared" si="489"/>
        <v>4.6937621456575193E-2</v>
      </c>
      <c r="EW215" s="156">
        <f t="shared" si="490"/>
        <v>-2.6587493251936274E-2</v>
      </c>
      <c r="EX215" s="156">
        <f t="shared" si="491"/>
        <v>-6.4187886798327237E-2</v>
      </c>
      <c r="EY215" s="156">
        <f t="shared" si="492"/>
        <v>-3.0305209715037113E-3</v>
      </c>
      <c r="EZ215" s="156">
        <f t="shared" si="493"/>
        <v>6.9410341820926841E-2</v>
      </c>
    </row>
    <row r="216" spans="15:156" ht="20.100000000000001" customHeight="1" x14ac:dyDescent="0.2">
      <c r="O216" s="158">
        <v>206</v>
      </c>
      <c r="P216" s="158">
        <f t="shared" si="494"/>
        <v>-1.3439035240356338</v>
      </c>
      <c r="Q216" s="147">
        <f t="shared" si="495"/>
        <v>1.7976891295541593</v>
      </c>
      <c r="R216" s="147">
        <f t="shared" si="399"/>
        <v>316.93249288961511</v>
      </c>
      <c r="S216" s="147">
        <f t="shared" si="400"/>
        <v>275.59347207792621</v>
      </c>
      <c r="T216" s="147">
        <f t="shared" si="401"/>
        <v>344.49184009740776</v>
      </c>
      <c r="U216" s="147">
        <f t="shared" si="402"/>
        <v>1</v>
      </c>
      <c r="V216" s="147">
        <f t="shared" si="403"/>
        <v>1</v>
      </c>
      <c r="W216" s="147">
        <f t="shared" si="404"/>
        <v>4.5435543287811131E-2</v>
      </c>
      <c r="X216" s="147">
        <f t="shared" si="405"/>
        <v>5.2250874780982795E-2</v>
      </c>
      <c r="Y216" s="147">
        <f t="shared" si="406"/>
        <v>4.1800699824786236E-2</v>
      </c>
      <c r="Z216" s="147">
        <f t="shared" si="407"/>
        <v>15.464194769216126</v>
      </c>
      <c r="AA216" s="147">
        <f t="shared" si="408"/>
        <v>15.464194769216126</v>
      </c>
      <c r="AB216" s="147">
        <f t="shared" si="409"/>
        <v>15.391606323775951</v>
      </c>
      <c r="AC216" s="147">
        <f t="shared" si="410"/>
        <v>14.628799398837904</v>
      </c>
      <c r="AD216" s="147">
        <f t="shared" si="411"/>
        <v>216.60333328971478</v>
      </c>
      <c r="AE216" s="147">
        <f t="shared" si="412"/>
        <v>282.45565636492898</v>
      </c>
      <c r="AF216" s="147">
        <f t="shared" si="413"/>
        <v>3.5227635806389914</v>
      </c>
      <c r="AG216" s="147">
        <f t="shared" si="414"/>
        <v>4.0211244735090004</v>
      </c>
      <c r="AH216" s="147">
        <f t="shared" si="415"/>
        <v>3.0574702623391827</v>
      </c>
      <c r="AI216" s="147">
        <f t="shared" si="416"/>
        <v>18.986958349855119</v>
      </c>
      <c r="AJ216" s="147">
        <f t="shared" si="417"/>
        <v>19.786958349855119</v>
      </c>
      <c r="AK216" s="147">
        <f t="shared" si="418"/>
        <v>20.212730797284951</v>
      </c>
      <c r="AL216" s="147">
        <f t="shared" si="419"/>
        <v>18.486269661177086</v>
      </c>
      <c r="AM216" s="147">
        <f t="shared" si="496"/>
        <v>50.538338552035313</v>
      </c>
      <c r="AN216" s="147">
        <f t="shared" si="397"/>
        <v>49.473770270285485</v>
      </c>
      <c r="AO216" s="147">
        <f t="shared" si="398"/>
        <v>54.094201714480803</v>
      </c>
      <c r="AP216" s="147">
        <f t="shared" si="420"/>
        <v>8.7256650099432633</v>
      </c>
      <c r="AQ216" s="147">
        <f t="shared" si="421"/>
        <v>0.44444207527708002</v>
      </c>
      <c r="AR216" s="147">
        <f t="shared" si="422"/>
        <v>0.44114498400605001</v>
      </c>
      <c r="AS216" s="147">
        <f t="shared" si="423"/>
        <v>0.41928186968108949</v>
      </c>
      <c r="AT216" s="147">
        <f t="shared" si="424"/>
        <v>6.4869632304566049E-2</v>
      </c>
      <c r="AU216" s="147">
        <f t="shared" si="425"/>
        <v>0.17415016848033182</v>
      </c>
      <c r="AV216" s="147">
        <f t="shared" si="426"/>
        <v>0.16796171638084614</v>
      </c>
      <c r="AW216" s="147">
        <f t="shared" si="427"/>
        <v>0.16589583688313703</v>
      </c>
      <c r="AX216" s="147">
        <f t="shared" si="497"/>
        <v>3.9563037653565752E-2</v>
      </c>
      <c r="AY216" s="147">
        <f t="shared" si="498"/>
        <v>4.3880733121690343E-2</v>
      </c>
      <c r="AZ216" s="147">
        <f t="shared" si="499"/>
        <v>3.4672810458350682E-2</v>
      </c>
      <c r="BA216" s="147">
        <f t="shared" si="500"/>
        <v>0.11360095454746212</v>
      </c>
      <c r="BB216" s="147">
        <f t="shared" si="501"/>
        <v>0.222254311997649</v>
      </c>
      <c r="BC216" s="147">
        <f t="shared" si="428"/>
        <v>-5.0571218784013685E-3</v>
      </c>
      <c r="BD216" s="147">
        <f t="shared" si="429"/>
        <v>-4.3974972855664067E-3</v>
      </c>
      <c r="BE216" s="147">
        <f t="shared" si="430"/>
        <v>-5.4968716069580077E-3</v>
      </c>
      <c r="BF216" s="147">
        <f t="shared" si="431"/>
        <v>0</v>
      </c>
      <c r="BG216" s="147">
        <f t="shared" si="432"/>
        <v>0</v>
      </c>
      <c r="BH216" s="147">
        <f t="shared" si="433"/>
        <v>0</v>
      </c>
      <c r="BI216" s="147">
        <f t="shared" si="502"/>
        <v>3.4505915775164382E-2</v>
      </c>
      <c r="BJ216" s="147">
        <f t="shared" si="503"/>
        <v>3.9483235836123939E-2</v>
      </c>
      <c r="BK216" s="147">
        <f t="shared" si="504"/>
        <v>2.9175938851392674E-2</v>
      </c>
      <c r="BL216" s="147">
        <f t="shared" si="434"/>
        <v>10.936045906061944</v>
      </c>
      <c r="BM216" s="147">
        <f t="shared" si="435"/>
        <v>10.881322052948999</v>
      </c>
      <c r="BN216" s="147">
        <f t="shared" si="436"/>
        <v>10.050872861485711</v>
      </c>
      <c r="BO216" s="150">
        <f t="shared" si="505"/>
        <v>1.1906582234827382E-3</v>
      </c>
      <c r="BP216" s="150">
        <f t="shared" si="505"/>
        <v>1.5589259120909816E-3</v>
      </c>
      <c r="BQ216" s="150">
        <f t="shared" si="505"/>
        <v>8.5123540786020448E-4</v>
      </c>
      <c r="BR216" s="147" t="e">
        <f t="shared" si="437"/>
        <v>#NUM!</v>
      </c>
      <c r="BS216" s="147">
        <f t="shared" si="438"/>
        <v>258.26128411887169</v>
      </c>
      <c r="BT216" s="147">
        <f t="shared" si="439"/>
        <v>0.5677330575741002</v>
      </c>
      <c r="BU216" s="147">
        <f t="shared" si="440"/>
        <v>0.5677330575741002</v>
      </c>
      <c r="BV216" s="147">
        <f t="shared" si="441"/>
        <v>0.18924435252470007</v>
      </c>
      <c r="BW216" s="147">
        <f t="shared" si="442"/>
        <v>19.808280805600944</v>
      </c>
      <c r="CA216" s="150">
        <f t="shared" si="443"/>
        <v>0.22177844978857572</v>
      </c>
      <c r="CB216" s="150">
        <f t="shared" si="506"/>
        <v>0.22177844978857572</v>
      </c>
      <c r="CC216" s="150">
        <f t="shared" si="507"/>
        <v>0</v>
      </c>
      <c r="CD216" s="150">
        <f t="shared" si="508"/>
        <v>5.0383121825756057E-2</v>
      </c>
      <c r="CE216" s="150">
        <f t="shared" si="444"/>
        <v>4.5325999947354687E-2</v>
      </c>
      <c r="CI216" s="152">
        <f t="shared" si="445"/>
        <v>0.5620007775933602</v>
      </c>
      <c r="CJ216" s="152">
        <f t="shared" si="446"/>
        <v>0.5620007775933602</v>
      </c>
      <c r="CK216" s="152">
        <f t="shared" si="447"/>
        <v>0.5620007775933602</v>
      </c>
      <c r="CL216" s="152">
        <f t="shared" si="448"/>
        <v>0.5620007775933602</v>
      </c>
      <c r="CM216" s="152">
        <f t="shared" si="449"/>
        <v>0.5620007775933602</v>
      </c>
      <c r="CN216" s="152">
        <f t="shared" si="450"/>
        <v>0.5620007775933602</v>
      </c>
      <c r="CO216" s="152">
        <f t="shared" si="451"/>
        <v>0.5620007775933602</v>
      </c>
      <c r="CP216" s="152">
        <f t="shared" si="452"/>
        <v>0.5620007775933602</v>
      </c>
      <c r="CQ216" s="152">
        <f t="shared" si="453"/>
        <v>0.52382675838295201</v>
      </c>
      <c r="CR216" s="152">
        <f t="shared" si="454"/>
        <v>0.44959145289125835</v>
      </c>
      <c r="CS216" s="152">
        <f t="shared" si="455"/>
        <v>0.37535614739956469</v>
      </c>
      <c r="CT216" s="152">
        <f t="shared" si="456"/>
        <v>0.30112084190787103</v>
      </c>
      <c r="CU216" s="152">
        <f t="shared" si="457"/>
        <v>0.22688553641617745</v>
      </c>
      <c r="CV216" s="152">
        <f t="shared" si="458"/>
        <v>0.18351207254396021</v>
      </c>
      <c r="CW216" s="152">
        <f t="shared" si="459"/>
        <v>0.18351207254396021</v>
      </c>
      <c r="CX216" s="152">
        <f t="shared" si="460"/>
        <v>0.18351207254396021</v>
      </c>
      <c r="CY216" s="152">
        <f t="shared" si="461"/>
        <v>0.18351207254396021</v>
      </c>
      <c r="CZ216" s="152">
        <f t="shared" si="462"/>
        <v>0.18351207254396021</v>
      </c>
      <c r="DA216" s="152">
        <f t="shared" si="463"/>
        <v>0.18351207254396021</v>
      </c>
      <c r="DC216" s="154">
        <f t="shared" si="509"/>
        <v>0.21944690548539564</v>
      </c>
      <c r="DD216" s="154">
        <f t="shared" si="510"/>
        <v>0.21944690548539564</v>
      </c>
      <c r="DE216" s="154">
        <f t="shared" si="511"/>
        <v>0.21944690548539564</v>
      </c>
      <c r="DF216" s="154">
        <f t="shared" si="512"/>
        <v>0.21944690548539564</v>
      </c>
      <c r="DG216" s="154">
        <f t="shared" si="513"/>
        <v>0.21944690548539564</v>
      </c>
      <c r="DH216" s="154">
        <f t="shared" si="514"/>
        <v>0.21944690548539564</v>
      </c>
      <c r="DI216" s="154">
        <f t="shared" si="515"/>
        <v>0.21944690548539564</v>
      </c>
      <c r="DJ216" s="154">
        <f t="shared" si="516"/>
        <v>0.21944690548539564</v>
      </c>
      <c r="DK216" s="154">
        <f t="shared" si="517"/>
        <v>0.20392216511298011</v>
      </c>
      <c r="DL216" s="154">
        <f t="shared" si="518"/>
        <v>0.17374519877523767</v>
      </c>
      <c r="DM216" s="154">
        <f t="shared" si="519"/>
        <v>0.14359400247930784</v>
      </c>
      <c r="DN216" s="154">
        <f t="shared" si="520"/>
        <v>-3.7026356153158209E-10</v>
      </c>
      <c r="DO216" s="154">
        <f t="shared" si="521"/>
        <v>-4.7964033257002393E-10</v>
      </c>
      <c r="DP216" s="154">
        <f t="shared" si="522"/>
        <v>-5.7969219684484039E-10</v>
      </c>
      <c r="DQ216" s="154">
        <f t="shared" si="523"/>
        <v>-5.7969219684484039E-10</v>
      </c>
      <c r="DR216" s="154">
        <f t="shared" si="524"/>
        <v>-5.7969219684484039E-10</v>
      </c>
      <c r="DS216" s="154">
        <f t="shared" si="525"/>
        <v>-5.7969219684484039E-10</v>
      </c>
      <c r="DT216" s="154">
        <f t="shared" si="526"/>
        <v>-5.7969219684484039E-10</v>
      </c>
      <c r="DU216" s="154">
        <f t="shared" si="527"/>
        <v>-5.7969219684484039E-10</v>
      </c>
      <c r="DW216" s="155">
        <f t="shared" si="464"/>
        <v>4.3430552818318383E-2</v>
      </c>
      <c r="DX216" s="155">
        <f t="shared" si="465"/>
        <v>-5.3632266182086788E-2</v>
      </c>
      <c r="DY216" s="155">
        <f t="shared" si="466"/>
        <v>-1.5524284269447654E-2</v>
      </c>
      <c r="DZ216" s="155">
        <f t="shared" si="467"/>
        <v>6.7243062778641574E-2</v>
      </c>
      <c r="EA216" s="156">
        <f t="shared" si="468"/>
        <v>4.3430552818318383E-2</v>
      </c>
      <c r="EB216" s="156">
        <f t="shared" si="469"/>
        <v>-5.3632266182086788E-2</v>
      </c>
      <c r="EC216" s="156">
        <f t="shared" si="470"/>
        <v>-6.2545960331724493E-2</v>
      </c>
      <c r="ED216" s="156">
        <f t="shared" si="471"/>
        <v>2.9165660289341956E-2</v>
      </c>
      <c r="EE216" s="156">
        <f t="shared" si="472"/>
        <v>6.900132071411734E-2</v>
      </c>
      <c r="EF216" s="156">
        <f t="shared" si="473"/>
        <v>1.2044225331976038E-3</v>
      </c>
      <c r="EG216" s="156">
        <f t="shared" si="474"/>
        <v>-6.1489992157531606E-2</v>
      </c>
      <c r="EH216" s="156">
        <f t="shared" si="475"/>
        <v>-3.1330715893475115E-2</v>
      </c>
      <c r="EI216" s="156">
        <f t="shared" si="476"/>
        <v>4.1532357002226405E-2</v>
      </c>
      <c r="EJ216" s="156">
        <f t="shared" si="477"/>
        <v>5.5115299289494643E-2</v>
      </c>
      <c r="EK216" s="156">
        <f t="shared" si="478"/>
        <v>-1.3168078247213612E-2</v>
      </c>
      <c r="EL216" s="156">
        <f t="shared" si="479"/>
        <v>-6.7743889829313841E-2</v>
      </c>
      <c r="EM216" s="156">
        <f t="shared" si="480"/>
        <v>-1.7861576342632079E-2</v>
      </c>
      <c r="EN216" s="156">
        <f t="shared" si="481"/>
        <v>6.6660310413973314E-2</v>
      </c>
      <c r="EO216" s="156">
        <f t="shared" si="482"/>
        <v>4.5275835195764946E-2</v>
      </c>
      <c r="EP216" s="156">
        <f t="shared" si="483"/>
        <v>-5.2083890419753448E-2</v>
      </c>
      <c r="EQ216" s="156">
        <f t="shared" si="484"/>
        <v>-6.3525725887719778E-2</v>
      </c>
      <c r="ER216" s="156">
        <f t="shared" si="485"/>
        <v>2.6965070820771854E-2</v>
      </c>
      <c r="ES216" s="156">
        <f t="shared" si="486"/>
        <v>-6.0359107899701975E-2</v>
      </c>
      <c r="ET216" s="156">
        <f t="shared" si="487"/>
        <v>-3.345759984641887E-2</v>
      </c>
      <c r="EU216" s="156">
        <f t="shared" si="488"/>
        <v>3.9583560406696541E-2</v>
      </c>
      <c r="EV216" s="156">
        <f t="shared" si="489"/>
        <v>5.653118289457916E-2</v>
      </c>
      <c r="EW216" s="156">
        <f t="shared" si="490"/>
        <v>-1.0795828950022526E-2</v>
      </c>
      <c r="EX216" s="156">
        <f t="shared" si="491"/>
        <v>-6.8162181385375331E-2</v>
      </c>
      <c r="EY216" s="156">
        <f t="shared" si="492"/>
        <v>-2.0177106836407672E-2</v>
      </c>
      <c r="EZ216" s="156">
        <f t="shared" si="493"/>
        <v>6.5996342729299357E-2</v>
      </c>
    </row>
    <row r="217" spans="15:156" ht="20.100000000000001" customHeight="1" x14ac:dyDescent="0.2">
      <c r="O217" s="158">
        <v>207</v>
      </c>
      <c r="P217" s="158">
        <f t="shared" si="494"/>
        <v>-1.3351768777756621</v>
      </c>
      <c r="Q217" s="147">
        <f t="shared" si="495"/>
        <v>1.8064157758141308</v>
      </c>
      <c r="R217" s="147">
        <f t="shared" si="399"/>
        <v>316.28190768610949</v>
      </c>
      <c r="S217" s="147">
        <f t="shared" si="400"/>
        <v>275.02774581400826</v>
      </c>
      <c r="T217" s="147">
        <f t="shared" si="401"/>
        <v>343.78468226751033</v>
      </c>
      <c r="U217" s="147">
        <f t="shared" si="402"/>
        <v>1</v>
      </c>
      <c r="V217" s="147">
        <f t="shared" si="403"/>
        <v>1</v>
      </c>
      <c r="W217" s="147">
        <f t="shared" si="404"/>
        <v>4.5529003240650498E-2</v>
      </c>
      <c r="X217" s="147">
        <f t="shared" si="405"/>
        <v>5.2358353726748068E-2</v>
      </c>
      <c r="Y217" s="147">
        <f t="shared" si="406"/>
        <v>4.1886682981398457E-2</v>
      </c>
      <c r="Z217" s="147">
        <f t="shared" si="407"/>
        <v>15.420221898012604</v>
      </c>
      <c r="AA217" s="147">
        <f t="shared" si="408"/>
        <v>15.420221898012604</v>
      </c>
      <c r="AB217" s="147">
        <f t="shared" si="409"/>
        <v>15.349473719110092</v>
      </c>
      <c r="AC217" s="147">
        <f t="shared" si="410"/>
        <v>14.588754883090692</v>
      </c>
      <c r="AD217" s="147">
        <f t="shared" si="411"/>
        <v>215.91841022684332</v>
      </c>
      <c r="AE217" s="147">
        <f t="shared" si="412"/>
        <v>281.58233988192063</v>
      </c>
      <c r="AF217" s="147">
        <f t="shared" si="413"/>
        <v>3.5203468688084572</v>
      </c>
      <c r="AG217" s="147">
        <f t="shared" si="414"/>
        <v>4.0183658725229474</v>
      </c>
      <c r="AH217" s="147">
        <f t="shared" si="415"/>
        <v>3.0553727544067422</v>
      </c>
      <c r="AI217" s="147">
        <f t="shared" si="416"/>
        <v>18.940568766821062</v>
      </c>
      <c r="AJ217" s="147">
        <f t="shared" si="417"/>
        <v>19.740568766821063</v>
      </c>
      <c r="AK217" s="147">
        <f t="shared" si="418"/>
        <v>20.16783959163304</v>
      </c>
      <c r="AL217" s="147">
        <f t="shared" si="419"/>
        <v>18.444127637497434</v>
      </c>
      <c r="AM217" s="147">
        <f t="shared" si="496"/>
        <v>50.657101718403815</v>
      </c>
      <c r="AN217" s="147">
        <f t="shared" si="397"/>
        <v>49.583892982511941</v>
      </c>
      <c r="AO217" s="147">
        <f t="shared" si="398"/>
        <v>54.21779872998556</v>
      </c>
      <c r="AP217" s="147">
        <f t="shared" si="420"/>
        <v>8.697426537965729</v>
      </c>
      <c r="AQ217" s="147">
        <f t="shared" si="421"/>
        <v>0.4432254704691988</v>
      </c>
      <c r="AR217" s="147">
        <f t="shared" si="422"/>
        <v>0.4399374045747374</v>
      </c>
      <c r="AS217" s="147">
        <f t="shared" si="423"/>
        <v>0.4181341378013087</v>
      </c>
      <c r="AT217" s="147">
        <f t="shared" si="424"/>
        <v>6.4514973314652072E-2</v>
      </c>
      <c r="AU217" s="147">
        <f t="shared" si="425"/>
        <v>0.17360505344086416</v>
      </c>
      <c r="AV217" s="147">
        <f t="shared" si="426"/>
        <v>0.16741524515488293</v>
      </c>
      <c r="AW217" s="147">
        <f t="shared" si="427"/>
        <v>0.16536581599218494</v>
      </c>
      <c r="AX217" s="147">
        <f t="shared" si="497"/>
        <v>3.9520325264510207E-2</v>
      </c>
      <c r="AY217" s="147">
        <f t="shared" si="498"/>
        <v>4.3827933194263861E-2</v>
      </c>
      <c r="AZ217" s="147">
        <f t="shared" si="499"/>
        <v>3.4633127612068951E-2</v>
      </c>
      <c r="BA217" s="147">
        <f t="shared" si="500"/>
        <v>0.11337709109386378</v>
      </c>
      <c r="BB217" s="147">
        <f t="shared" si="501"/>
        <v>0.22158855047962903</v>
      </c>
      <c r="BC217" s="147">
        <f t="shared" si="428"/>
        <v>-5.2480823457819173E-3</v>
      </c>
      <c r="BD217" s="147">
        <f t="shared" si="429"/>
        <v>-4.5635498658973192E-3</v>
      </c>
      <c r="BE217" s="147">
        <f t="shared" si="430"/>
        <v>-5.7044373323716499E-3</v>
      </c>
      <c r="BF217" s="147">
        <f t="shared" si="431"/>
        <v>0</v>
      </c>
      <c r="BG217" s="147">
        <f t="shared" si="432"/>
        <v>0</v>
      </c>
      <c r="BH217" s="147">
        <f t="shared" si="433"/>
        <v>0</v>
      </c>
      <c r="BI217" s="147">
        <f t="shared" si="502"/>
        <v>3.4272242918728289E-2</v>
      </c>
      <c r="BJ217" s="147">
        <f t="shared" si="503"/>
        <v>3.9264383328366542E-2</v>
      </c>
      <c r="BK217" s="147">
        <f t="shared" si="504"/>
        <v>2.89286902796973E-2</v>
      </c>
      <c r="BL217" s="147">
        <f t="shared" si="434"/>
        <v>10.83969037101714</v>
      </c>
      <c r="BM217" s="147">
        <f t="shared" si="435"/>
        <v>10.798794837577777</v>
      </c>
      <c r="BN217" s="147">
        <f t="shared" si="436"/>
        <v>9.9452405962209518</v>
      </c>
      <c r="BO217" s="150">
        <f t="shared" si="505"/>
        <v>1.1745866346803214E-3</v>
      </c>
      <c r="BP217" s="150">
        <f t="shared" si="505"/>
        <v>1.5416917981569084E-3</v>
      </c>
      <c r="BQ217" s="150">
        <f t="shared" si="505"/>
        <v>8.3686912129865305E-4</v>
      </c>
      <c r="BR217" s="147" t="e">
        <f t="shared" si="437"/>
        <v>#NUM!</v>
      </c>
      <c r="BS217" s="147">
        <f t="shared" si="438"/>
        <v>257.63303195273591</v>
      </c>
      <c r="BT217" s="147">
        <f t="shared" si="439"/>
        <v>0.56656763990603121</v>
      </c>
      <c r="BU217" s="147">
        <f t="shared" si="440"/>
        <v>0.56656763990603121</v>
      </c>
      <c r="BV217" s="147">
        <f t="shared" si="441"/>
        <v>0.18885587996867709</v>
      </c>
      <c r="BW217" s="147">
        <f t="shared" si="442"/>
        <v>19.76761923038184</v>
      </c>
      <c r="CA217" s="150">
        <f t="shared" si="443"/>
        <v>0.22122284553415014</v>
      </c>
      <c r="CB217" s="150">
        <f t="shared" si="506"/>
        <v>0.22122284553415014</v>
      </c>
      <c r="CC217" s="150">
        <f t="shared" si="507"/>
        <v>0</v>
      </c>
      <c r="CD217" s="150">
        <f t="shared" si="508"/>
        <v>5.0360278303720918E-2</v>
      </c>
      <c r="CE217" s="150">
        <f t="shared" si="444"/>
        <v>4.5112195957939E-2</v>
      </c>
      <c r="CI217" s="152">
        <f t="shared" si="445"/>
        <v>0.56083535992529143</v>
      </c>
      <c r="CJ217" s="152">
        <f t="shared" si="446"/>
        <v>0.56083535992529143</v>
      </c>
      <c r="CK217" s="152">
        <f t="shared" si="447"/>
        <v>0.56083535992529143</v>
      </c>
      <c r="CL217" s="152">
        <f t="shared" si="448"/>
        <v>0.56083535992529143</v>
      </c>
      <c r="CM217" s="152">
        <f t="shared" si="449"/>
        <v>0.56083535992529143</v>
      </c>
      <c r="CN217" s="152">
        <f t="shared" si="450"/>
        <v>0.56083535992529143</v>
      </c>
      <c r="CO217" s="152">
        <f t="shared" si="451"/>
        <v>0.56083535992529143</v>
      </c>
      <c r="CP217" s="152">
        <f t="shared" si="452"/>
        <v>0.56083535992529143</v>
      </c>
      <c r="CQ217" s="152">
        <f t="shared" si="453"/>
        <v>0.52273970267717407</v>
      </c>
      <c r="CR217" s="152">
        <f t="shared" si="454"/>
        <v>0.44865678418401844</v>
      </c>
      <c r="CS217" s="152">
        <f t="shared" si="455"/>
        <v>0.37457386569086276</v>
      </c>
      <c r="CT217" s="152">
        <f t="shared" si="456"/>
        <v>0.30049094719770708</v>
      </c>
      <c r="CU217" s="152">
        <f t="shared" si="457"/>
        <v>0.22640802870455154</v>
      </c>
      <c r="CV217" s="152">
        <f t="shared" si="458"/>
        <v>0.1831235999879372</v>
      </c>
      <c r="CW217" s="152">
        <f t="shared" si="459"/>
        <v>0.1831235999879372</v>
      </c>
      <c r="CX217" s="152">
        <f t="shared" si="460"/>
        <v>0.1831235999879372</v>
      </c>
      <c r="CY217" s="152">
        <f t="shared" si="461"/>
        <v>0.1831235999879372</v>
      </c>
      <c r="CZ217" s="152">
        <f t="shared" si="462"/>
        <v>0.1831235999879372</v>
      </c>
      <c r="DA217" s="152">
        <f t="shared" si="463"/>
        <v>0.1831235999879372</v>
      </c>
      <c r="DC217" s="154">
        <f t="shared" si="509"/>
        <v>0.2188922023821438</v>
      </c>
      <c r="DD217" s="154">
        <f t="shared" si="510"/>
        <v>0.2188922023821438</v>
      </c>
      <c r="DE217" s="154">
        <f t="shared" si="511"/>
        <v>0.2188922023821438</v>
      </c>
      <c r="DF217" s="154">
        <f t="shared" si="512"/>
        <v>0.2188922023821438</v>
      </c>
      <c r="DG217" s="154">
        <f t="shared" si="513"/>
        <v>0.2188922023821438</v>
      </c>
      <c r="DH217" s="154">
        <f t="shared" si="514"/>
        <v>0.2188922023821438</v>
      </c>
      <c r="DI217" s="154">
        <f t="shared" si="515"/>
        <v>0.2188922023821438</v>
      </c>
      <c r="DJ217" s="154">
        <f t="shared" si="516"/>
        <v>0.2188922023821438</v>
      </c>
      <c r="DK217" s="154">
        <f t="shared" si="517"/>
        <v>0.20340532630933886</v>
      </c>
      <c r="DL217" s="154">
        <f t="shared" si="518"/>
        <v>0.17330200515472494</v>
      </c>
      <c r="DM217" s="154">
        <f t="shared" si="519"/>
        <v>0.14322447698850785</v>
      </c>
      <c r="DN217" s="154">
        <f t="shared" si="520"/>
        <v>-3.7084855928960779E-10</v>
      </c>
      <c r="DO217" s="154">
        <f t="shared" si="521"/>
        <v>-4.8038449436809762E-10</v>
      </c>
      <c r="DP217" s="154">
        <f t="shared" si="522"/>
        <v>-5.8057650372215797E-10</v>
      </c>
      <c r="DQ217" s="154">
        <f t="shared" si="523"/>
        <v>-5.8057650372215797E-10</v>
      </c>
      <c r="DR217" s="154">
        <f t="shared" si="524"/>
        <v>-5.8057650372215797E-10</v>
      </c>
      <c r="DS217" s="154">
        <f t="shared" si="525"/>
        <v>-5.8057650372215797E-10</v>
      </c>
      <c r="DT217" s="154">
        <f t="shared" si="526"/>
        <v>-5.8057650372215797E-10</v>
      </c>
      <c r="DU217" s="154">
        <f t="shared" si="527"/>
        <v>-5.8057650372215797E-10</v>
      </c>
      <c r="DW217" s="155">
        <f t="shared" si="464"/>
        <v>4.4516082550932083E-2</v>
      </c>
      <c r="DX217" s="155">
        <f t="shared" si="465"/>
        <v>-5.2121635939788816E-2</v>
      </c>
      <c r="DY217" s="155">
        <f t="shared" si="466"/>
        <v>-1.6001392436640997E-2</v>
      </c>
      <c r="DZ217" s="155">
        <f t="shared" si="467"/>
        <v>6.665059623746733E-2</v>
      </c>
      <c r="EA217" s="156">
        <f t="shared" si="468"/>
        <v>4.4516082550932083E-2</v>
      </c>
      <c r="EB217" s="156">
        <f t="shared" si="469"/>
        <v>-5.2121635939788816E-2</v>
      </c>
      <c r="EC217" s="156">
        <f t="shared" si="470"/>
        <v>-6.3326847531735883E-2</v>
      </c>
      <c r="ED217" s="156">
        <f t="shared" si="471"/>
        <v>2.6230839109978199E-2</v>
      </c>
      <c r="EE217" s="156">
        <f t="shared" si="472"/>
        <v>6.8333186063185364E-2</v>
      </c>
      <c r="EF217" s="156">
        <f t="shared" si="473"/>
        <v>5.3779383759368828E-3</v>
      </c>
      <c r="EG217" s="156">
        <f t="shared" si="474"/>
        <v>-5.8443781670015738E-2</v>
      </c>
      <c r="EH217" s="156">
        <f t="shared" si="475"/>
        <v>-3.5814395469263717E-2</v>
      </c>
      <c r="EI217" s="156">
        <f t="shared" si="476"/>
        <v>3.5814395469263779E-2</v>
      </c>
      <c r="EJ217" s="156">
        <f t="shared" si="477"/>
        <v>5.8443781670015703E-2</v>
      </c>
      <c r="EK217" s="156">
        <f t="shared" si="478"/>
        <v>-5.3779383759369557E-3</v>
      </c>
      <c r="EL217" s="156">
        <f t="shared" si="479"/>
        <v>-6.8333186063185364E-2</v>
      </c>
      <c r="EM217" s="156">
        <f t="shared" si="480"/>
        <v>-2.6230839109978074E-2</v>
      </c>
      <c r="EN217" s="156">
        <f t="shared" si="481"/>
        <v>6.3326847531735939E-2</v>
      </c>
      <c r="EO217" s="156">
        <f t="shared" si="482"/>
        <v>5.2121635939788712E-2</v>
      </c>
      <c r="EP217" s="156">
        <f t="shared" si="483"/>
        <v>-4.4516082550932215E-2</v>
      </c>
      <c r="EQ217" s="156">
        <f t="shared" si="484"/>
        <v>-6.6650596237467302E-2</v>
      </c>
      <c r="ER217" s="156">
        <f t="shared" si="485"/>
        <v>1.6001392436641108E-2</v>
      </c>
      <c r="ES217" s="156">
        <f t="shared" si="486"/>
        <v>-5.2121635939788885E-2</v>
      </c>
      <c r="ET217" s="156">
        <f t="shared" si="487"/>
        <v>-4.4516082550932007E-2</v>
      </c>
      <c r="EU217" s="156">
        <f t="shared" si="488"/>
        <v>2.6230839109978324E-2</v>
      </c>
      <c r="EV217" s="156">
        <f t="shared" si="489"/>
        <v>6.3326847531735841E-2</v>
      </c>
      <c r="EW217" s="156">
        <f t="shared" si="490"/>
        <v>5.3779383759366885E-3</v>
      </c>
      <c r="EX217" s="156">
        <f t="shared" si="491"/>
        <v>-6.8333186063185392E-2</v>
      </c>
      <c r="EY217" s="156">
        <f t="shared" si="492"/>
        <v>-3.5814395469263502E-2</v>
      </c>
      <c r="EZ217" s="156">
        <f t="shared" si="493"/>
        <v>5.8443781670015876E-2</v>
      </c>
    </row>
    <row r="218" spans="15:156" ht="20.100000000000001" customHeight="1" x14ac:dyDescent="0.2">
      <c r="O218" s="158">
        <v>208</v>
      </c>
      <c r="P218" s="158">
        <f t="shared" si="494"/>
        <v>-1.3264502315156903</v>
      </c>
      <c r="Q218" s="147">
        <f t="shared" si="495"/>
        <v>1.8151424220741028</v>
      </c>
      <c r="R218" s="147">
        <f t="shared" si="399"/>
        <v>315.60723639079833</v>
      </c>
      <c r="S218" s="147">
        <f t="shared" si="400"/>
        <v>274.44107512243329</v>
      </c>
      <c r="T218" s="147">
        <f t="shared" si="401"/>
        <v>343.05134390304164</v>
      </c>
      <c r="U218" s="147">
        <f t="shared" si="402"/>
        <v>1</v>
      </c>
      <c r="V218" s="147">
        <f t="shared" si="403"/>
        <v>1</v>
      </c>
      <c r="W218" s="147">
        <f t="shared" si="404"/>
        <v>4.5626330259960539E-2</v>
      </c>
      <c r="X218" s="147">
        <f t="shared" si="405"/>
        <v>5.2470279798954626E-2</v>
      </c>
      <c r="Y218" s="147">
        <f t="shared" si="406"/>
        <v>4.1976223839163697E-2</v>
      </c>
      <c r="Z218" s="147">
        <f t="shared" si="407"/>
        <v>15.374732030402479</v>
      </c>
      <c r="AA218" s="147">
        <f t="shared" si="408"/>
        <v>15.374732030402479</v>
      </c>
      <c r="AB218" s="147">
        <f t="shared" si="409"/>
        <v>15.305827060427553</v>
      </c>
      <c r="AC218" s="147">
        <f t="shared" si="410"/>
        <v>14.547271349737182</v>
      </c>
      <c r="AD218" s="147">
        <f t="shared" si="411"/>
        <v>215.20899060367921</v>
      </c>
      <c r="AE218" s="147">
        <f t="shared" si="412"/>
        <v>280.67775219248415</v>
      </c>
      <c r="AF218" s="147">
        <f t="shared" si="413"/>
        <v>3.5178406850029926</v>
      </c>
      <c r="AG218" s="147">
        <f t="shared" si="414"/>
        <v>4.0155051420752246</v>
      </c>
      <c r="AH218" s="147">
        <f t="shared" si="415"/>
        <v>3.0531975921281047</v>
      </c>
      <c r="AI218" s="147">
        <f t="shared" si="416"/>
        <v>18.892572715405471</v>
      </c>
      <c r="AJ218" s="147">
        <f t="shared" si="417"/>
        <v>19.692572715405472</v>
      </c>
      <c r="AK218" s="147">
        <f t="shared" si="418"/>
        <v>20.121332202502778</v>
      </c>
      <c r="AL218" s="147">
        <f t="shared" si="419"/>
        <v>18.400468941865288</v>
      </c>
      <c r="AM218" s="147">
        <f t="shared" si="496"/>
        <v>50.780566584766319</v>
      </c>
      <c r="AN218" s="147">
        <f t="shared" ref="AN218:AN281" si="528">1000/AK218</f>
        <v>49.698498585278351</v>
      </c>
      <c r="AO218" s="147">
        <f t="shared" ref="AO218:AO281" si="529">1000/AL218</f>
        <v>54.346441015140144</v>
      </c>
      <c r="AP218" s="147">
        <f t="shared" si="420"/>
        <v>8.6681859058968929</v>
      </c>
      <c r="AQ218" s="147">
        <f t="shared" si="421"/>
        <v>0.44196514642272072</v>
      </c>
      <c r="AR218" s="147">
        <f t="shared" si="422"/>
        <v>0.43868643023577691</v>
      </c>
      <c r="AS218" s="147">
        <f t="shared" si="423"/>
        <v>0.41694516166244533</v>
      </c>
      <c r="AT218" s="147">
        <f t="shared" si="424"/>
        <v>6.4148594691003064E-2</v>
      </c>
      <c r="AU218" s="147">
        <f t="shared" si="425"/>
        <v>0.17303987439677734</v>
      </c>
      <c r="AV218" s="147">
        <f t="shared" si="426"/>
        <v>0.16684925622099384</v>
      </c>
      <c r="AW218" s="147">
        <f t="shared" si="427"/>
        <v>0.16481684280080205</v>
      </c>
      <c r="AX218" s="147">
        <f t="shared" si="497"/>
        <v>3.9475872348128049E-2</v>
      </c>
      <c r="AY218" s="147">
        <f t="shared" si="498"/>
        <v>4.3773135860042042E-2</v>
      </c>
      <c r="AZ218" s="147">
        <f t="shared" si="499"/>
        <v>3.4591943489571557E-2</v>
      </c>
      <c r="BA218" s="147">
        <f t="shared" si="500"/>
        <v>0.11314498283372983</v>
      </c>
      <c r="BB218" s="147">
        <f t="shared" si="501"/>
        <v>0.2208989281924186</v>
      </c>
      <c r="BC218" s="147">
        <f t="shared" si="428"/>
        <v>-5.4386431513730694E-3</v>
      </c>
      <c r="BD218" s="147">
        <f t="shared" si="429"/>
        <v>-4.7292549142374509E-3</v>
      </c>
      <c r="BE218" s="147">
        <f t="shared" si="430"/>
        <v>-5.9115686427968156E-3</v>
      </c>
      <c r="BF218" s="147">
        <f t="shared" si="431"/>
        <v>0</v>
      </c>
      <c r="BG218" s="147">
        <f t="shared" si="432"/>
        <v>0</v>
      </c>
      <c r="BH218" s="147">
        <f t="shared" si="433"/>
        <v>0</v>
      </c>
      <c r="BI218" s="147">
        <f t="shared" si="502"/>
        <v>3.4037229196754983E-2</v>
      </c>
      <c r="BJ218" s="147">
        <f t="shared" si="503"/>
        <v>3.904388094580459E-2</v>
      </c>
      <c r="BK218" s="147">
        <f t="shared" si="504"/>
        <v>2.8680374846774742E-2</v>
      </c>
      <c r="BL218" s="147">
        <f t="shared" si="434"/>
        <v>10.742395841188033</v>
      </c>
      <c r="BM218" s="147">
        <f t="shared" si="435"/>
        <v>10.715244663718899</v>
      </c>
      <c r="BN218" s="147">
        <f t="shared" si="436"/>
        <v>9.8388411348290674</v>
      </c>
      <c r="BO218" s="150">
        <f t="shared" si="505"/>
        <v>1.1585329713924299E-3</v>
      </c>
      <c r="BP218" s="150">
        <f t="shared" si="505"/>
        <v>1.5244246393101627E-3</v>
      </c>
      <c r="BQ218" s="150">
        <f t="shared" si="505"/>
        <v>8.2256390135150928E-4</v>
      </c>
      <c r="BR218" s="147" t="e">
        <f t="shared" si="437"/>
        <v>#NUM!</v>
      </c>
      <c r="BS218" s="147">
        <f t="shared" si="438"/>
        <v>256.98159969802339</v>
      </c>
      <c r="BT218" s="147">
        <f t="shared" si="439"/>
        <v>0.56535907591862744</v>
      </c>
      <c r="BU218" s="147">
        <f t="shared" si="440"/>
        <v>0.56535907591862744</v>
      </c>
      <c r="BV218" s="147">
        <f t="shared" si="441"/>
        <v>0.18845302530620917</v>
      </c>
      <c r="BW218" s="147">
        <f t="shared" si="442"/>
        <v>19.725452274424896</v>
      </c>
      <c r="CA218" s="150">
        <f t="shared" si="443"/>
        <v>0.22064676450531093</v>
      </c>
      <c r="CB218" s="150">
        <f t="shared" si="506"/>
        <v>0.22064676450531093</v>
      </c>
      <c r="CC218" s="150">
        <f t="shared" si="507"/>
        <v>0</v>
      </c>
      <c r="CD218" s="150">
        <f t="shared" si="508"/>
        <v>5.0336510788308517E-2</v>
      </c>
      <c r="CE218" s="150">
        <f t="shared" si="444"/>
        <v>4.489786763693545E-2</v>
      </c>
      <c r="CI218" s="152">
        <f t="shared" si="445"/>
        <v>0.55962679593788767</v>
      </c>
      <c r="CJ218" s="152">
        <f t="shared" si="446"/>
        <v>0.55962679593788767</v>
      </c>
      <c r="CK218" s="152">
        <f t="shared" si="447"/>
        <v>0.55962679593788767</v>
      </c>
      <c r="CL218" s="152">
        <f t="shared" si="448"/>
        <v>0.55962679593788767</v>
      </c>
      <c r="CM218" s="152">
        <f t="shared" si="449"/>
        <v>0.55962679593788767</v>
      </c>
      <c r="CN218" s="152">
        <f t="shared" si="450"/>
        <v>0.55962679593788767</v>
      </c>
      <c r="CO218" s="152">
        <f t="shared" si="451"/>
        <v>0.55962679593788767</v>
      </c>
      <c r="CP218" s="152">
        <f t="shared" si="452"/>
        <v>0.55962679593788767</v>
      </c>
      <c r="CQ218" s="152">
        <f t="shared" si="453"/>
        <v>0.52161240178385426</v>
      </c>
      <c r="CR218" s="152">
        <f t="shared" si="454"/>
        <v>0.44768751199030349</v>
      </c>
      <c r="CS218" s="152">
        <f t="shared" si="455"/>
        <v>0.37376262219675277</v>
      </c>
      <c r="CT218" s="152">
        <f t="shared" si="456"/>
        <v>0.29983773240320205</v>
      </c>
      <c r="CU218" s="152">
        <f t="shared" si="457"/>
        <v>0.22591284260965144</v>
      </c>
      <c r="CV218" s="152">
        <f t="shared" si="458"/>
        <v>0.18272074532546931</v>
      </c>
      <c r="CW218" s="152">
        <f t="shared" si="459"/>
        <v>0.18272074532546931</v>
      </c>
      <c r="CX218" s="152">
        <f t="shared" si="460"/>
        <v>0.18272074532546931</v>
      </c>
      <c r="CY218" s="152">
        <f t="shared" si="461"/>
        <v>0.18272074532546931</v>
      </c>
      <c r="CZ218" s="152">
        <f t="shared" si="462"/>
        <v>0.18272074532546931</v>
      </c>
      <c r="DA218" s="152">
        <f t="shared" si="463"/>
        <v>0.18272074532546931</v>
      </c>
      <c r="DC218" s="154">
        <f t="shared" si="509"/>
        <v>0.21831705907708557</v>
      </c>
      <c r="DD218" s="154">
        <f t="shared" si="510"/>
        <v>0.21831705907708557</v>
      </c>
      <c r="DE218" s="154">
        <f t="shared" si="511"/>
        <v>0.21831705907708557</v>
      </c>
      <c r="DF218" s="154">
        <f t="shared" si="512"/>
        <v>0.21831705907708557</v>
      </c>
      <c r="DG218" s="154">
        <f t="shared" si="513"/>
        <v>0.21831705907708557</v>
      </c>
      <c r="DH218" s="154">
        <f t="shared" si="514"/>
        <v>0.21831705907708557</v>
      </c>
      <c r="DI218" s="154">
        <f t="shared" si="515"/>
        <v>0.21831705907708557</v>
      </c>
      <c r="DJ218" s="154">
        <f t="shared" si="516"/>
        <v>0.21831705907708557</v>
      </c>
      <c r="DK218" s="154">
        <f t="shared" si="517"/>
        <v>0.20286944439348215</v>
      </c>
      <c r="DL218" s="154">
        <f t="shared" si="518"/>
        <v>0.17284248574348107</v>
      </c>
      <c r="DM218" s="154">
        <f t="shared" si="519"/>
        <v>0.14284134390008119</v>
      </c>
      <c r="DN218" s="154">
        <f t="shared" si="520"/>
        <v>-3.7145717087932229E-10</v>
      </c>
      <c r="DO218" s="154">
        <f t="shared" si="521"/>
        <v>-4.8115864992084471E-10</v>
      </c>
      <c r="DP218" s="154">
        <f t="shared" si="522"/>
        <v>-5.8149640422358679E-10</v>
      </c>
      <c r="DQ218" s="154">
        <f t="shared" si="523"/>
        <v>-5.8149640422358679E-10</v>
      </c>
      <c r="DR218" s="154">
        <f t="shared" si="524"/>
        <v>-5.8149640422358679E-10</v>
      </c>
      <c r="DS218" s="154">
        <f t="shared" si="525"/>
        <v>-5.8149640422358679E-10</v>
      </c>
      <c r="DT218" s="154">
        <f t="shared" si="526"/>
        <v>-5.8149640422358679E-10</v>
      </c>
      <c r="DU218" s="154">
        <f t="shared" si="527"/>
        <v>-5.8149640422358679E-10</v>
      </c>
      <c r="DW218" s="155">
        <f t="shared" si="464"/>
        <v>4.5550703622400213E-2</v>
      </c>
      <c r="DX218" s="155">
        <f t="shared" si="465"/>
        <v>-5.0589181502313077E-2</v>
      </c>
      <c r="DY218" s="155">
        <f t="shared" si="466"/>
        <v>-1.646870201647865E-2</v>
      </c>
      <c r="DZ218" s="155">
        <f t="shared" si="467"/>
        <v>6.6052356047775859E-2</v>
      </c>
      <c r="EA218" s="156">
        <f t="shared" si="468"/>
        <v>4.5550703622400213E-2</v>
      </c>
      <c r="EB218" s="156">
        <f t="shared" si="469"/>
        <v>-5.0589181502313077E-2</v>
      </c>
      <c r="EC218" s="156">
        <f t="shared" si="470"/>
        <v>-6.3969066216378656E-2</v>
      </c>
      <c r="ED218" s="156">
        <f t="shared" si="471"/>
        <v>2.3282836016565528E-2</v>
      </c>
      <c r="EE218" s="156">
        <f t="shared" si="472"/>
        <v>6.7411962443969492E-2</v>
      </c>
      <c r="EF218" s="156">
        <f t="shared" si="473"/>
        <v>9.4741334708017457E-3</v>
      </c>
      <c r="EG218" s="156">
        <f t="shared" si="474"/>
        <v>-5.5073393723219816E-2</v>
      </c>
      <c r="EH218" s="156">
        <f t="shared" si="475"/>
        <v>-4.0013162701502764E-2</v>
      </c>
      <c r="EI218" s="156">
        <f t="shared" si="476"/>
        <v>2.9841878393008208E-2</v>
      </c>
      <c r="EJ218" s="156">
        <f t="shared" si="477"/>
        <v>6.1184917909127154E-2</v>
      </c>
      <c r="EK218" s="156">
        <f t="shared" si="478"/>
        <v>2.375764336229047E-3</v>
      </c>
      <c r="EL218" s="156">
        <f t="shared" si="479"/>
        <v>-6.8032989272766936E-2</v>
      </c>
      <c r="EM218" s="156">
        <f t="shared" si="480"/>
        <v>-3.4037229196755045E-2</v>
      </c>
      <c r="EN218" s="156">
        <f t="shared" si="481"/>
        <v>5.8954210317646402E-2</v>
      </c>
      <c r="EO218" s="156">
        <f t="shared" si="482"/>
        <v>5.7730414837496052E-2</v>
      </c>
      <c r="EP218" s="156">
        <f t="shared" si="483"/>
        <v>-3.6073966904962576E-2</v>
      </c>
      <c r="EQ218" s="156">
        <f t="shared" si="484"/>
        <v>-6.7908632434273697E-2</v>
      </c>
      <c r="ER218" s="156">
        <f t="shared" si="485"/>
        <v>4.7486341695723872E-3</v>
      </c>
      <c r="ES218" s="156">
        <f t="shared" si="486"/>
        <v>-4.1910821486543286E-2</v>
      </c>
      <c r="ET218" s="156">
        <f t="shared" si="487"/>
        <v>-5.3643405260039384E-2</v>
      </c>
      <c r="EU218" s="156">
        <f t="shared" si="488"/>
        <v>1.1821005645696041E-2</v>
      </c>
      <c r="EV218" s="156">
        <f t="shared" si="489"/>
        <v>6.7040254408035627E-2</v>
      </c>
      <c r="EW218" s="156">
        <f t="shared" si="490"/>
        <v>2.1036164526464958E-2</v>
      </c>
      <c r="EX218" s="156">
        <f t="shared" si="491"/>
        <v>-6.474265724841094E-2</v>
      </c>
      <c r="EY218" s="156">
        <f t="shared" si="492"/>
        <v>-4.8968667308949422E-2</v>
      </c>
      <c r="EZ218" s="156">
        <f t="shared" si="493"/>
        <v>4.7288492337514289E-2</v>
      </c>
    </row>
    <row r="219" spans="15:156" ht="20.100000000000001" customHeight="1" x14ac:dyDescent="0.2">
      <c r="O219" s="158">
        <v>209</v>
      </c>
      <c r="P219" s="158">
        <f t="shared" si="494"/>
        <v>-1.3177235852557188</v>
      </c>
      <c r="Q219" s="147">
        <f t="shared" si="495"/>
        <v>1.8238690683340744</v>
      </c>
      <c r="R219" s="147">
        <f t="shared" si="399"/>
        <v>314.90853038251288</v>
      </c>
      <c r="S219" s="147">
        <f t="shared" si="400"/>
        <v>273.83350468044597</v>
      </c>
      <c r="T219" s="147">
        <f t="shared" si="401"/>
        <v>342.2918808505575</v>
      </c>
      <c r="U219" s="147">
        <f t="shared" si="402"/>
        <v>1</v>
      </c>
      <c r="V219" s="147">
        <f t="shared" si="403"/>
        <v>1</v>
      </c>
      <c r="W219" s="147">
        <f t="shared" si="404"/>
        <v>4.5727564072362913E-2</v>
      </c>
      <c r="X219" s="147">
        <f t="shared" si="405"/>
        <v>5.2586698683217352E-2</v>
      </c>
      <c r="Y219" s="147">
        <f t="shared" si="406"/>
        <v>4.2069358946573876E-2</v>
      </c>
      <c r="Z219" s="147">
        <f t="shared" si="407"/>
        <v>15.327733823167092</v>
      </c>
      <c r="AA219" s="147">
        <f t="shared" si="408"/>
        <v>15.327733823167092</v>
      </c>
      <c r="AB219" s="147">
        <f t="shared" si="409"/>
        <v>15.260674659168526</v>
      </c>
      <c r="AC219" s="147">
        <f t="shared" si="410"/>
        <v>14.504356698303191</v>
      </c>
      <c r="AD219" s="147">
        <f t="shared" si="411"/>
        <v>214.47522247335004</v>
      </c>
      <c r="AE219" s="147">
        <f t="shared" si="412"/>
        <v>279.74207800215902</v>
      </c>
      <c r="AF219" s="147">
        <f t="shared" si="413"/>
        <v>3.5152452200781985</v>
      </c>
      <c r="AG219" s="147">
        <f t="shared" si="414"/>
        <v>4.0125425000215298</v>
      </c>
      <c r="AH219" s="147">
        <f t="shared" si="415"/>
        <v>3.0509449411502998</v>
      </c>
      <c r="AI219" s="147">
        <f t="shared" si="416"/>
        <v>18.84297904324529</v>
      </c>
      <c r="AJ219" s="147">
        <f t="shared" si="417"/>
        <v>19.64297904324529</v>
      </c>
      <c r="AK219" s="147">
        <f t="shared" si="418"/>
        <v>20.073217159190055</v>
      </c>
      <c r="AL219" s="147">
        <f t="shared" si="419"/>
        <v>18.35530163945349</v>
      </c>
      <c r="AM219" s="147">
        <f t="shared" si="496"/>
        <v>50.908774977483567</v>
      </c>
      <c r="AN219" s="147">
        <f t="shared" si="528"/>
        <v>49.817624751903473</v>
      </c>
      <c r="AO219" s="147">
        <f t="shared" si="529"/>
        <v>54.480172521412946</v>
      </c>
      <c r="AP219" s="147">
        <f t="shared" si="420"/>
        <v>8.6379492512266776</v>
      </c>
      <c r="AQ219" s="147">
        <f t="shared" si="421"/>
        <v>0.44066134313558064</v>
      </c>
      <c r="AR219" s="147">
        <f t="shared" si="422"/>
        <v>0.43739229920667966</v>
      </c>
      <c r="AS219" s="147">
        <f t="shared" si="423"/>
        <v>0.41571516767596778</v>
      </c>
      <c r="AT219" s="147">
        <f t="shared" si="424"/>
        <v>6.3770674468435221E-2</v>
      </c>
      <c r="AU219" s="147">
        <f t="shared" si="425"/>
        <v>0.17245474938834002</v>
      </c>
      <c r="AV219" s="147">
        <f t="shared" si="426"/>
        <v>0.16626387073542273</v>
      </c>
      <c r="AW219" s="147">
        <f t="shared" si="427"/>
        <v>0.16424903237077576</v>
      </c>
      <c r="AX219" s="147">
        <f t="shared" si="497"/>
        <v>3.9429678072768211E-2</v>
      </c>
      <c r="AY219" s="147">
        <f t="shared" si="498"/>
        <v>4.3716340430896609E-2</v>
      </c>
      <c r="AZ219" s="147">
        <f t="shared" si="499"/>
        <v>3.4549257557671104E-2</v>
      </c>
      <c r="BA219" s="147">
        <f t="shared" si="500"/>
        <v>0.11290465196784939</v>
      </c>
      <c r="BB219" s="147">
        <f t="shared" si="501"/>
        <v>0.22018558356027434</v>
      </c>
      <c r="BC219" s="147">
        <f t="shared" si="428"/>
        <v>-5.6287897832316717E-3</v>
      </c>
      <c r="BD219" s="147">
        <f t="shared" si="429"/>
        <v>-4.8945998115058013E-3</v>
      </c>
      <c r="BE219" s="147">
        <f t="shared" si="430"/>
        <v>-6.118249764382252E-3</v>
      </c>
      <c r="BF219" s="147">
        <f t="shared" si="431"/>
        <v>0</v>
      </c>
      <c r="BG219" s="147">
        <f t="shared" si="432"/>
        <v>0</v>
      </c>
      <c r="BH219" s="147">
        <f t="shared" si="433"/>
        <v>0</v>
      </c>
      <c r="BI219" s="147">
        <f t="shared" si="502"/>
        <v>3.3800888289536542E-2</v>
      </c>
      <c r="BJ219" s="147">
        <f t="shared" si="503"/>
        <v>3.882174061939081E-2</v>
      </c>
      <c r="BK219" s="147">
        <f t="shared" si="504"/>
        <v>2.8431007793288852E-2</v>
      </c>
      <c r="BL219" s="147">
        <f t="shared" si="434"/>
        <v>10.644188056881442</v>
      </c>
      <c r="BM219" s="147">
        <f t="shared" si="435"/>
        <v>10.630693291603013</v>
      </c>
      <c r="BN219" s="147">
        <f t="shared" si="436"/>
        <v>9.7317031320416998</v>
      </c>
      <c r="BO219" s="150">
        <f t="shared" si="505"/>
        <v>1.1425000491617286E-3</v>
      </c>
      <c r="BP219" s="150">
        <f t="shared" si="505"/>
        <v>1.5071275447192584E-3</v>
      </c>
      <c r="BQ219" s="150">
        <f t="shared" si="505"/>
        <v>8.0832220414205145E-4</v>
      </c>
      <c r="BR219" s="147" t="e">
        <f t="shared" si="437"/>
        <v>#NUM!</v>
      </c>
      <c r="BS219" s="147">
        <f t="shared" si="438"/>
        <v>256.30704603393804</v>
      </c>
      <c r="BT219" s="147">
        <f t="shared" si="439"/>
        <v>0.56410745764871584</v>
      </c>
      <c r="BU219" s="147">
        <f t="shared" si="440"/>
        <v>0.56410745764871584</v>
      </c>
      <c r="BV219" s="147">
        <f t="shared" si="441"/>
        <v>0.1880358192162386</v>
      </c>
      <c r="BW219" s="147">
        <f t="shared" si="442"/>
        <v>19.681783148907058</v>
      </c>
      <c r="CA219" s="150">
        <f t="shared" si="443"/>
        <v>0.22005026119820098</v>
      </c>
      <c r="CB219" s="150">
        <f t="shared" si="506"/>
        <v>0.22005026119820098</v>
      </c>
      <c r="CC219" s="150">
        <f t="shared" si="507"/>
        <v>0</v>
      </c>
      <c r="CD219" s="150">
        <f t="shared" si="508"/>
        <v>5.0311812138349135E-2</v>
      </c>
      <c r="CE219" s="150">
        <f t="shared" si="444"/>
        <v>4.4683022355117466E-2</v>
      </c>
      <c r="CI219" s="152">
        <f t="shared" si="445"/>
        <v>0.55837517766797584</v>
      </c>
      <c r="CJ219" s="152">
        <f t="shared" si="446"/>
        <v>0.55837517766797584</v>
      </c>
      <c r="CK219" s="152">
        <f t="shared" si="447"/>
        <v>0.55837517766797584</v>
      </c>
      <c r="CL219" s="152">
        <f t="shared" si="448"/>
        <v>0.55837517766797584</v>
      </c>
      <c r="CM219" s="152">
        <f t="shared" si="449"/>
        <v>0.55837517766797584</v>
      </c>
      <c r="CN219" s="152">
        <f t="shared" si="450"/>
        <v>0.55837517766797584</v>
      </c>
      <c r="CO219" s="152">
        <f t="shared" si="451"/>
        <v>0.55837517766797584</v>
      </c>
      <c r="CP219" s="152">
        <f t="shared" si="452"/>
        <v>0.55837517766797584</v>
      </c>
      <c r="CQ219" s="152">
        <f t="shared" si="453"/>
        <v>0.52044494155131982</v>
      </c>
      <c r="CR219" s="152">
        <f t="shared" si="454"/>
        <v>0.44668371012394381</v>
      </c>
      <c r="CS219" s="152">
        <f t="shared" si="455"/>
        <v>0.37292247869656769</v>
      </c>
      <c r="CT219" s="152">
        <f t="shared" si="456"/>
        <v>0.29916124726919152</v>
      </c>
      <c r="CU219" s="152">
        <f t="shared" si="457"/>
        <v>0.22540001584181552</v>
      </c>
      <c r="CV219" s="152">
        <f t="shared" si="458"/>
        <v>0.18230353923549875</v>
      </c>
      <c r="CW219" s="152">
        <f t="shared" si="459"/>
        <v>0.18230353923549875</v>
      </c>
      <c r="CX219" s="152">
        <f t="shared" si="460"/>
        <v>0.18230353923549875</v>
      </c>
      <c r="CY219" s="152">
        <f t="shared" si="461"/>
        <v>0.18230353923549875</v>
      </c>
      <c r="CZ219" s="152">
        <f t="shared" si="462"/>
        <v>0.18230353923549875</v>
      </c>
      <c r="DA219" s="152">
        <f t="shared" si="463"/>
        <v>0.18230353923549875</v>
      </c>
      <c r="DC219" s="154">
        <f t="shared" si="509"/>
        <v>0.21772153036269803</v>
      </c>
      <c r="DD219" s="154">
        <f t="shared" si="510"/>
        <v>0.21772153036269803</v>
      </c>
      <c r="DE219" s="154">
        <f t="shared" si="511"/>
        <v>0.21772153036269803</v>
      </c>
      <c r="DF219" s="154">
        <f t="shared" si="512"/>
        <v>0.21772153036269803</v>
      </c>
      <c r="DG219" s="154">
        <f t="shared" si="513"/>
        <v>0.21772153036269803</v>
      </c>
      <c r="DH219" s="154">
        <f t="shared" si="514"/>
        <v>0.21772153036269803</v>
      </c>
      <c r="DI219" s="154">
        <f t="shared" si="515"/>
        <v>0.21772153036269803</v>
      </c>
      <c r="DJ219" s="154">
        <f t="shared" si="516"/>
        <v>0.21772153036269803</v>
      </c>
      <c r="DK219" s="154">
        <f t="shared" si="517"/>
        <v>0.20231457062591357</v>
      </c>
      <c r="DL219" s="154">
        <f t="shared" si="518"/>
        <v>0.17236668493394539</v>
      </c>
      <c r="DM219" s="154">
        <f t="shared" si="519"/>
        <v>0.14244464073884969</v>
      </c>
      <c r="DN219" s="154">
        <f t="shared" si="520"/>
        <v>-3.7208957336567833E-10</v>
      </c>
      <c r="DO219" s="154">
        <f t="shared" si="521"/>
        <v>-4.8196301911660871E-10</v>
      </c>
      <c r="DP219" s="154">
        <f t="shared" si="522"/>
        <v>-5.8245215384041332E-10</v>
      </c>
      <c r="DQ219" s="154">
        <f t="shared" si="523"/>
        <v>-5.8245215384041332E-10</v>
      </c>
      <c r="DR219" s="154">
        <f t="shared" si="524"/>
        <v>-5.8245215384041332E-10</v>
      </c>
      <c r="DS219" s="154">
        <f t="shared" si="525"/>
        <v>-5.8245215384041332E-10</v>
      </c>
      <c r="DT219" s="154">
        <f t="shared" si="526"/>
        <v>-5.8245215384041332E-10</v>
      </c>
      <c r="DU219" s="154">
        <f t="shared" si="527"/>
        <v>-5.8245215384041332E-10</v>
      </c>
      <c r="DW219" s="155">
        <f t="shared" si="464"/>
        <v>4.6533992233231805E-2</v>
      </c>
      <c r="DX219" s="155">
        <f t="shared" si="465"/>
        <v>-4.903659616535834E-2</v>
      </c>
      <c r="DY219" s="155">
        <f t="shared" si="466"/>
        <v>-1.6926133093955763E-2</v>
      </c>
      <c r="DZ219" s="155">
        <f t="shared" si="467"/>
        <v>6.5448500480397631E-2</v>
      </c>
      <c r="EA219" s="156">
        <f t="shared" si="468"/>
        <v>4.6533992233231805E-2</v>
      </c>
      <c r="EB219" s="156">
        <f t="shared" si="469"/>
        <v>-4.903659616535834E-2</v>
      </c>
      <c r="EC219" s="156">
        <f t="shared" si="470"/>
        <v>-6.4472960224156481E-2</v>
      </c>
      <c r="ED219" s="156">
        <f t="shared" si="471"/>
        <v>2.032824627411943E-2</v>
      </c>
      <c r="EE219" s="156">
        <f t="shared" si="472"/>
        <v>6.6244650946091513E-2</v>
      </c>
      <c r="EF219" s="156">
        <f t="shared" si="473"/>
        <v>1.3477626559502652E-2</v>
      </c>
      <c r="EG219" s="156">
        <f t="shared" si="474"/>
        <v>-5.1404794195887608E-2</v>
      </c>
      <c r="EH219" s="156">
        <f t="shared" si="475"/>
        <v>-4.3903841862932155E-2</v>
      </c>
      <c r="EI219" s="156">
        <f t="shared" si="476"/>
        <v>2.367464114424473E-2</v>
      </c>
      <c r="EJ219" s="156">
        <f t="shared" si="477"/>
        <v>6.3320704065401454E-2</v>
      </c>
      <c r="EK219" s="156">
        <f t="shared" si="478"/>
        <v>9.992178787468383E-3</v>
      </c>
      <c r="EL219" s="156">
        <f t="shared" si="479"/>
        <v>-6.6859229428151368E-2</v>
      </c>
      <c r="EM219" s="156">
        <f t="shared" si="480"/>
        <v>-4.1153354113804885E-2</v>
      </c>
      <c r="EN219" s="156">
        <f t="shared" si="481"/>
        <v>5.3632095258629345E-2</v>
      </c>
      <c r="EO219" s="156">
        <f t="shared" si="482"/>
        <v>6.1994890258171266E-2</v>
      </c>
      <c r="EP219" s="156">
        <f t="shared" si="483"/>
        <v>-2.6956145468597988E-2</v>
      </c>
      <c r="EQ219" s="156">
        <f t="shared" si="484"/>
        <v>-6.7290551409676727E-2</v>
      </c>
      <c r="ER219" s="156">
        <f t="shared" si="485"/>
        <v>-6.4793431479253771E-3</v>
      </c>
      <c r="ES219" s="156">
        <f t="shared" si="486"/>
        <v>-3.0163764871920185E-2</v>
      </c>
      <c r="ET219" s="156">
        <f t="shared" si="487"/>
        <v>-6.0499152765955563E-2</v>
      </c>
      <c r="EU219" s="156">
        <f t="shared" si="488"/>
        <v>-2.9487480791874077E-3</v>
      </c>
      <c r="EV219" s="156">
        <f t="shared" si="489"/>
        <v>6.7537434667097052E-2</v>
      </c>
      <c r="EW219" s="156">
        <f t="shared" si="490"/>
        <v>3.5321831234813889E-2</v>
      </c>
      <c r="EX219" s="156">
        <f t="shared" si="491"/>
        <v>-5.7639989893009523E-2</v>
      </c>
      <c r="EY219" s="156">
        <f t="shared" si="492"/>
        <v>-5.883759130125276E-2</v>
      </c>
      <c r="EZ219" s="156">
        <f t="shared" si="493"/>
        <v>3.3288707492386362E-2</v>
      </c>
    </row>
    <row r="220" spans="15:156" ht="20.100000000000001" customHeight="1" x14ac:dyDescent="0.2">
      <c r="O220" s="158">
        <v>210</v>
      </c>
      <c r="P220" s="158">
        <f t="shared" si="494"/>
        <v>-1.3089969389957472</v>
      </c>
      <c r="Q220" s="147">
        <f t="shared" si="495"/>
        <v>1.8325957145940461</v>
      </c>
      <c r="R220" s="147">
        <f t="shared" si="399"/>
        <v>314.18584287042091</v>
      </c>
      <c r="S220" s="147">
        <f t="shared" si="400"/>
        <v>273.20508075688775</v>
      </c>
      <c r="T220" s="147">
        <f t="shared" si="401"/>
        <v>341.50635094610971</v>
      </c>
      <c r="U220" s="147">
        <f t="shared" si="402"/>
        <v>1</v>
      </c>
      <c r="V220" s="147">
        <f t="shared" si="403"/>
        <v>1</v>
      </c>
      <c r="W220" s="147">
        <f t="shared" si="404"/>
        <v>4.5832746213007966E-2</v>
      </c>
      <c r="X220" s="147">
        <f t="shared" si="405"/>
        <v>5.270765814495916E-2</v>
      </c>
      <c r="Y220" s="147">
        <f t="shared" si="406"/>
        <v>4.216612651596733E-2</v>
      </c>
      <c r="Z220" s="147">
        <f t="shared" si="407"/>
        <v>15.279236214068732</v>
      </c>
      <c r="AA220" s="147">
        <f t="shared" si="408"/>
        <v>15.279236214068732</v>
      </c>
      <c r="AB220" s="147">
        <f t="shared" si="409"/>
        <v>15.214025107894063</v>
      </c>
      <c r="AC220" s="147">
        <f t="shared" si="410"/>
        <v>14.460019095503027</v>
      </c>
      <c r="AD220" s="147">
        <f t="shared" si="411"/>
        <v>213.71725893058911</v>
      </c>
      <c r="AE220" s="147">
        <f t="shared" si="412"/>
        <v>278.77550829733821</v>
      </c>
      <c r="AF220" s="147">
        <f t="shared" si="413"/>
        <v>3.5125606716887781</v>
      </c>
      <c r="AG220" s="147">
        <f t="shared" si="414"/>
        <v>4.009478171978528</v>
      </c>
      <c r="AH220" s="147">
        <f t="shared" si="415"/>
        <v>3.0486149730214205</v>
      </c>
      <c r="AI220" s="147">
        <f t="shared" si="416"/>
        <v>18.79179688575751</v>
      </c>
      <c r="AJ220" s="147">
        <f t="shared" si="417"/>
        <v>19.59179688575751</v>
      </c>
      <c r="AK220" s="147">
        <f t="shared" si="418"/>
        <v>20.023503279872592</v>
      </c>
      <c r="AL220" s="147">
        <f t="shared" si="419"/>
        <v>18.308634068524448</v>
      </c>
      <c r="AM220" s="147">
        <f t="shared" si="496"/>
        <v>51.041770483388476</v>
      </c>
      <c r="AN220" s="147">
        <f t="shared" si="528"/>
        <v>49.941310769788679</v>
      </c>
      <c r="AO220" s="147">
        <f t="shared" si="529"/>
        <v>54.619039096923366</v>
      </c>
      <c r="AP220" s="147">
        <f t="shared" si="420"/>
        <v>8.6067229205591929</v>
      </c>
      <c r="AQ220" s="147">
        <f t="shared" si="421"/>
        <v>0.43931430872325028</v>
      </c>
      <c r="AR220" s="147">
        <f t="shared" si="422"/>
        <v>0.43605525776227411</v>
      </c>
      <c r="AS220" s="147">
        <f t="shared" si="423"/>
        <v>0.41444438991134097</v>
      </c>
      <c r="AT220" s="147">
        <f t="shared" si="424"/>
        <v>6.3381395940707796E-2</v>
      </c>
      <c r="AU220" s="147">
        <f t="shared" si="425"/>
        <v>0.1718498006462322</v>
      </c>
      <c r="AV220" s="147">
        <f t="shared" si="426"/>
        <v>0.16565921399160946</v>
      </c>
      <c r="AW220" s="147">
        <f t="shared" si="427"/>
        <v>0.16366250368958482</v>
      </c>
      <c r="AX220" s="147">
        <f t="shared" si="497"/>
        <v>3.938174156075544E-2</v>
      </c>
      <c r="AY220" s="147">
        <f t="shared" si="498"/>
        <v>4.3657546168050801E-2</v>
      </c>
      <c r="AZ220" s="147">
        <f t="shared" si="499"/>
        <v>3.4505069243275066E-2</v>
      </c>
      <c r="BA220" s="147">
        <f t="shared" si="500"/>
        <v>0.11265612144213549</v>
      </c>
      <c r="BB220" s="147">
        <f t="shared" si="501"/>
        <v>0.21944865971102273</v>
      </c>
      <c r="BC220" s="147">
        <f t="shared" si="428"/>
        <v>-5.8185077609555387E-3</v>
      </c>
      <c r="BD220" s="147">
        <f t="shared" si="429"/>
        <v>-5.0595719660482949E-3</v>
      </c>
      <c r="BE220" s="147">
        <f t="shared" si="430"/>
        <v>-6.3244649575603688E-3</v>
      </c>
      <c r="BF220" s="147">
        <f t="shared" si="431"/>
        <v>0</v>
      </c>
      <c r="BG220" s="147">
        <f t="shared" si="432"/>
        <v>0</v>
      </c>
      <c r="BH220" s="147">
        <f t="shared" si="433"/>
        <v>0</v>
      </c>
      <c r="BI220" s="147">
        <f t="shared" si="502"/>
        <v>3.3563233799799905E-2</v>
      </c>
      <c r="BJ220" s="147">
        <f t="shared" si="503"/>
        <v>3.8597974202002505E-2</v>
      </c>
      <c r="BK220" s="147">
        <f t="shared" si="504"/>
        <v>2.8180604285714696E-2</v>
      </c>
      <c r="BL220" s="147">
        <f t="shared" si="434"/>
        <v>10.545092900847132</v>
      </c>
      <c r="BM220" s="147">
        <f t="shared" si="435"/>
        <v>10.545162658910364</v>
      </c>
      <c r="BN220" s="147">
        <f t="shared" si="436"/>
        <v>9.6238553370707258</v>
      </c>
      <c r="BO220" s="150">
        <f t="shared" si="505"/>
        <v>1.1264906631000308E-3</v>
      </c>
      <c r="BP220" s="150">
        <f t="shared" si="505"/>
        <v>1.4898036124984509E-3</v>
      </c>
      <c r="BQ220" s="150">
        <f t="shared" si="505"/>
        <v>7.9414645790804148E-4</v>
      </c>
      <c r="BR220" s="147" t="e">
        <f t="shared" si="437"/>
        <v>#NUM!</v>
      </c>
      <c r="BS220" s="147">
        <f t="shared" si="438"/>
        <v>255.60943178675365</v>
      </c>
      <c r="BT220" s="147">
        <f t="shared" si="439"/>
        <v>0.5628128804118735</v>
      </c>
      <c r="BU220" s="147">
        <f t="shared" si="440"/>
        <v>0.5628128804118735</v>
      </c>
      <c r="BV220" s="147">
        <f t="shared" si="441"/>
        <v>0.18760429347062449</v>
      </c>
      <c r="BW220" s="147">
        <f t="shared" si="442"/>
        <v>19.636615179401307</v>
      </c>
      <c r="CA220" s="150">
        <f t="shared" si="443"/>
        <v>0.21943339211348603</v>
      </c>
      <c r="CB220" s="150">
        <f t="shared" si="506"/>
        <v>0.21943339211348603</v>
      </c>
      <c r="CC220" s="150">
        <f t="shared" si="507"/>
        <v>0</v>
      </c>
      <c r="CD220" s="150">
        <f t="shared" si="508"/>
        <v>5.0286174905127844E-2</v>
      </c>
      <c r="CE220" s="150">
        <f t="shared" si="444"/>
        <v>4.4467667144172301E-2</v>
      </c>
      <c r="CI220" s="152">
        <f t="shared" si="445"/>
        <v>0.55708060043113372</v>
      </c>
      <c r="CJ220" s="152">
        <f t="shared" si="446"/>
        <v>0.55708060043113372</v>
      </c>
      <c r="CK220" s="152">
        <f t="shared" si="447"/>
        <v>0.55708060043113372</v>
      </c>
      <c r="CL220" s="152">
        <f t="shared" si="448"/>
        <v>0.55708060043113372</v>
      </c>
      <c r="CM220" s="152">
        <f t="shared" si="449"/>
        <v>0.55708060043113372</v>
      </c>
      <c r="CN220" s="152">
        <f t="shared" si="450"/>
        <v>0.55708060043113372</v>
      </c>
      <c r="CO220" s="152">
        <f t="shared" si="451"/>
        <v>0.55708060043113372</v>
      </c>
      <c r="CP220" s="152">
        <f t="shared" si="452"/>
        <v>0.55708060043113372</v>
      </c>
      <c r="CQ220" s="152">
        <f t="shared" si="453"/>
        <v>0.51923741088618813</v>
      </c>
      <c r="CR220" s="152">
        <f t="shared" si="454"/>
        <v>0.44564545502833802</v>
      </c>
      <c r="CS220" s="152">
        <f t="shared" si="455"/>
        <v>0.37205349917048786</v>
      </c>
      <c r="CT220" s="152">
        <f t="shared" si="456"/>
        <v>0.29846154331263769</v>
      </c>
      <c r="CU220" s="152">
        <f t="shared" si="457"/>
        <v>0.22486958745478766</v>
      </c>
      <c r="CV220" s="152">
        <f t="shared" si="458"/>
        <v>0.1818720134898846</v>
      </c>
      <c r="CW220" s="152">
        <f t="shared" si="459"/>
        <v>0.1818720134898846</v>
      </c>
      <c r="CX220" s="152">
        <f t="shared" si="460"/>
        <v>0.1818720134898846</v>
      </c>
      <c r="CY220" s="152">
        <f t="shared" si="461"/>
        <v>0.1818720134898846</v>
      </c>
      <c r="CZ220" s="152">
        <f t="shared" si="462"/>
        <v>0.1818720134898846</v>
      </c>
      <c r="DA220" s="152">
        <f t="shared" si="463"/>
        <v>0.1818720134898846</v>
      </c>
      <c r="DC220" s="154">
        <f t="shared" si="509"/>
        <v>0.2171056730488467</v>
      </c>
      <c r="DD220" s="154">
        <f t="shared" si="510"/>
        <v>0.2171056730488467</v>
      </c>
      <c r="DE220" s="154">
        <f t="shared" si="511"/>
        <v>0.2171056730488467</v>
      </c>
      <c r="DF220" s="154">
        <f t="shared" si="512"/>
        <v>0.2171056730488467</v>
      </c>
      <c r="DG220" s="154">
        <f t="shared" si="513"/>
        <v>0.2171056730488467</v>
      </c>
      <c r="DH220" s="154">
        <f t="shared" si="514"/>
        <v>0.2171056730488467</v>
      </c>
      <c r="DI220" s="154">
        <f t="shared" si="515"/>
        <v>0.2171056730488467</v>
      </c>
      <c r="DJ220" s="154">
        <f t="shared" si="516"/>
        <v>0.2171056730488467</v>
      </c>
      <c r="DK220" s="154">
        <f t="shared" si="517"/>
        <v>0.20174075815525924</v>
      </c>
      <c r="DL220" s="154">
        <f t="shared" si="518"/>
        <v>0.17187464875530101</v>
      </c>
      <c r="DM220" s="154">
        <f t="shared" si="519"/>
        <v>0.14203440641498058</v>
      </c>
      <c r="DN220" s="154">
        <f t="shared" si="520"/>
        <v>-3.7274595140030514E-10</v>
      </c>
      <c r="DO220" s="154">
        <f t="shared" si="521"/>
        <v>-4.8279783122968161E-10</v>
      </c>
      <c r="DP220" s="154">
        <f t="shared" si="522"/>
        <v>-5.834440189317005E-10</v>
      </c>
      <c r="DQ220" s="154">
        <f t="shared" si="523"/>
        <v>-5.834440189317005E-10</v>
      </c>
      <c r="DR220" s="154">
        <f t="shared" si="524"/>
        <v>-5.834440189317005E-10</v>
      </c>
      <c r="DS220" s="154">
        <f t="shared" si="525"/>
        <v>-5.834440189317005E-10</v>
      </c>
      <c r="DT220" s="154">
        <f t="shared" si="526"/>
        <v>-5.834440189317005E-10</v>
      </c>
      <c r="DU220" s="154">
        <f t="shared" si="527"/>
        <v>-5.834440189317005E-10</v>
      </c>
      <c r="DW220" s="155">
        <f t="shared" si="464"/>
        <v>4.7465580436776122E-2</v>
      </c>
      <c r="DX220" s="155">
        <f t="shared" si="465"/>
        <v>-4.7465580436776074E-2</v>
      </c>
      <c r="DY220" s="155">
        <f t="shared" si="466"/>
        <v>-1.7373608245233724E-2</v>
      </c>
      <c r="DZ220" s="155">
        <f t="shared" si="467"/>
        <v>6.4839188682009816E-2</v>
      </c>
      <c r="EA220" s="156">
        <f t="shared" si="468"/>
        <v>4.7465580436776122E-2</v>
      </c>
      <c r="EB220" s="156">
        <f t="shared" si="469"/>
        <v>-4.7465580436776074E-2</v>
      </c>
      <c r="EC220" s="156">
        <f t="shared" si="470"/>
        <v>-6.4839188682009816E-2</v>
      </c>
      <c r="ED220" s="156">
        <f t="shared" si="471"/>
        <v>1.7373608245233735E-2</v>
      </c>
      <c r="EE220" s="156">
        <f t="shared" si="472"/>
        <v>6.4839188682009802E-2</v>
      </c>
      <c r="EF220" s="156">
        <f t="shared" si="473"/>
        <v>1.7373608245233756E-2</v>
      </c>
      <c r="EG220" s="156">
        <f t="shared" si="474"/>
        <v>-4.7465580436776095E-2</v>
      </c>
      <c r="EH220" s="156">
        <f t="shared" si="475"/>
        <v>-4.7465580436776095E-2</v>
      </c>
      <c r="EI220" s="156">
        <f t="shared" si="476"/>
        <v>1.7373608245233766E-2</v>
      </c>
      <c r="EJ220" s="156">
        <f t="shared" si="477"/>
        <v>6.4839188682009802E-2</v>
      </c>
      <c r="EK220" s="156">
        <f t="shared" si="478"/>
        <v>1.7373608245233811E-2</v>
      </c>
      <c r="EL220" s="156">
        <f t="shared" si="479"/>
        <v>-6.4839188682009802E-2</v>
      </c>
      <c r="EM220" s="156">
        <f t="shared" si="480"/>
        <v>-4.7465580436776129E-2</v>
      </c>
      <c r="EN220" s="156">
        <f t="shared" si="481"/>
        <v>4.7465580436776053E-2</v>
      </c>
      <c r="EO220" s="156">
        <f t="shared" si="482"/>
        <v>6.4839188682009816E-2</v>
      </c>
      <c r="EP220" s="156">
        <f t="shared" si="483"/>
        <v>-1.7373608245233714E-2</v>
      </c>
      <c r="EQ220" s="156">
        <f t="shared" si="484"/>
        <v>-6.4839188682009788E-2</v>
      </c>
      <c r="ER220" s="156">
        <f t="shared" si="485"/>
        <v>-1.7373608245233804E-2</v>
      </c>
      <c r="ES220" s="156">
        <f t="shared" si="486"/>
        <v>-1.7373608245233721E-2</v>
      </c>
      <c r="ET220" s="156">
        <f t="shared" si="487"/>
        <v>-6.4839188682009816E-2</v>
      </c>
      <c r="EU220" s="156">
        <f t="shared" si="488"/>
        <v>-1.7373608245233801E-2</v>
      </c>
      <c r="EV220" s="156">
        <f t="shared" si="489"/>
        <v>6.4839188682009802E-2</v>
      </c>
      <c r="EW220" s="156">
        <f t="shared" si="490"/>
        <v>4.7465580436776122E-2</v>
      </c>
      <c r="EX220" s="156">
        <f t="shared" si="491"/>
        <v>-4.7465580436776067E-2</v>
      </c>
      <c r="EY220" s="156">
        <f t="shared" si="492"/>
        <v>-6.4839188682009816E-2</v>
      </c>
      <c r="EZ220" s="156">
        <f t="shared" si="493"/>
        <v>1.7373608245233721E-2</v>
      </c>
    </row>
    <row r="221" spans="15:156" ht="20.100000000000001" customHeight="1" x14ac:dyDescent="0.2">
      <c r="O221" s="158">
        <v>211</v>
      </c>
      <c r="P221" s="158">
        <f t="shared" si="494"/>
        <v>-1.3002702927357754</v>
      </c>
      <c r="Q221" s="147">
        <f t="shared" si="495"/>
        <v>1.8413223608540177</v>
      </c>
      <c r="R221" s="147">
        <f t="shared" si="399"/>
        <v>313.43922888997434</v>
      </c>
      <c r="S221" s="147">
        <f t="shared" si="400"/>
        <v>272.55585120867335</v>
      </c>
      <c r="T221" s="147">
        <f t="shared" si="401"/>
        <v>340.6948140108417</v>
      </c>
      <c r="U221" s="147">
        <f t="shared" si="402"/>
        <v>1</v>
      </c>
      <c r="V221" s="147">
        <f t="shared" si="403"/>
        <v>1</v>
      </c>
      <c r="W221" s="147">
        <f t="shared" si="404"/>
        <v>4.5941920068514427E-2</v>
      </c>
      <c r="X221" s="147">
        <f t="shared" si="405"/>
        <v>5.2833208078791598E-2</v>
      </c>
      <c r="Y221" s="147">
        <f t="shared" si="406"/>
        <v>4.2266566463033277E-2</v>
      </c>
      <c r="Z221" s="147">
        <f t="shared" si="407"/>
        <v>15.22924841953775</v>
      </c>
      <c r="AA221" s="147">
        <f t="shared" si="408"/>
        <v>15.22924841953775</v>
      </c>
      <c r="AB221" s="147">
        <f t="shared" si="409"/>
        <v>15.165887278061705</v>
      </c>
      <c r="AC221" s="147">
        <f t="shared" si="410"/>
        <v>14.41426697312545</v>
      </c>
      <c r="AD221" s="147">
        <f t="shared" si="411"/>
        <v>212.93525807598394</v>
      </c>
      <c r="AE221" s="147">
        <f t="shared" si="412"/>
        <v>277.77824029967468</v>
      </c>
      <c r="AF221" s="147">
        <f t="shared" si="413"/>
        <v>3.5097872442734834</v>
      </c>
      <c r="AG221" s="147">
        <f t="shared" si="414"/>
        <v>4.0063123913066612</v>
      </c>
      <c r="AH221" s="147">
        <f t="shared" si="415"/>
        <v>3.046207865177561</v>
      </c>
      <c r="AI221" s="147">
        <f t="shared" si="416"/>
        <v>18.739035663811233</v>
      </c>
      <c r="AJ221" s="147">
        <f t="shared" si="417"/>
        <v>19.539035663811234</v>
      </c>
      <c r="AK221" s="147">
        <f t="shared" si="418"/>
        <v>19.972199669368369</v>
      </c>
      <c r="AL221" s="147">
        <f t="shared" si="419"/>
        <v>18.260474838303011</v>
      </c>
      <c r="AM221" s="147">
        <f t="shared" si="496"/>
        <v>51.179598482033917</v>
      </c>
      <c r="AN221" s="147">
        <f t="shared" si="528"/>
        <v>50.069597568349643</v>
      </c>
      <c r="AO221" s="147">
        <f t="shared" si="529"/>
        <v>54.763088520699846</v>
      </c>
      <c r="AP221" s="147">
        <f t="shared" si="420"/>
        <v>8.5745134681847794</v>
      </c>
      <c r="AQ221" s="147">
        <f t="shared" si="421"/>
        <v>0.43792429935450888</v>
      </c>
      <c r="AR221" s="147">
        <f t="shared" si="422"/>
        <v>0.43467556017095266</v>
      </c>
      <c r="AS221" s="147">
        <f t="shared" si="423"/>
        <v>0.4131330700354342</v>
      </c>
      <c r="AT221" s="147">
        <f t="shared" si="424"/>
        <v>6.2980947536643836E-2</v>
      </c>
      <c r="AU221" s="147">
        <f t="shared" si="425"/>
        <v>0.17122515456403731</v>
      </c>
      <c r="AV221" s="147">
        <f t="shared" si="426"/>
        <v>0.16503541539219249</v>
      </c>
      <c r="AW221" s="147">
        <f t="shared" si="427"/>
        <v>0.16305737964343944</v>
      </c>
      <c r="AX221" s="147">
        <f t="shared" si="497"/>
        <v>3.9332061885700306E-2</v>
      </c>
      <c r="AY221" s="147">
        <f t="shared" si="498"/>
        <v>4.3596752279167608E-2</v>
      </c>
      <c r="AZ221" s="147">
        <f t="shared" si="499"/>
        <v>3.445937793104635E-2</v>
      </c>
      <c r="BA221" s="147">
        <f t="shared" si="500"/>
        <v>0.11239941494088966</v>
      </c>
      <c r="BB221" s="147">
        <f t="shared" si="501"/>
        <v>0.21868830444146542</v>
      </c>
      <c r="BC221" s="147">
        <f t="shared" si="428"/>
        <v>-6.0077826367861357E-3</v>
      </c>
      <c r="BD221" s="147">
        <f t="shared" si="429"/>
        <v>-5.2241588145966397E-3</v>
      </c>
      <c r="BE221" s="147">
        <f t="shared" si="430"/>
        <v>-6.5301985182457997E-3</v>
      </c>
      <c r="BF221" s="147">
        <f t="shared" si="431"/>
        <v>0</v>
      </c>
      <c r="BG221" s="147">
        <f t="shared" si="432"/>
        <v>0</v>
      </c>
      <c r="BH221" s="147">
        <f t="shared" si="433"/>
        <v>0</v>
      </c>
      <c r="BI221" s="147">
        <f t="shared" si="502"/>
        <v>3.3324279248914172E-2</v>
      </c>
      <c r="BJ221" s="147">
        <f t="shared" si="503"/>
        <v>3.8372593464570968E-2</v>
      </c>
      <c r="BK221" s="147">
        <f t="shared" si="504"/>
        <v>2.7929179412800549E-2</v>
      </c>
      <c r="BL221" s="147">
        <f t="shared" si="434"/>
        <v>10.445136391093831</v>
      </c>
      <c r="BM221" s="147">
        <f t="shared" si="435"/>
        <v>10.458674874820517</v>
      </c>
      <c r="BN221" s="147">
        <f t="shared" si="436"/>
        <v>9.5153265855195119</v>
      </c>
      <c r="BO221" s="150">
        <f t="shared" si="505"/>
        <v>1.1105075874596117E-3</v>
      </c>
      <c r="BP221" s="150">
        <f t="shared" si="505"/>
        <v>1.4724559291972347E-3</v>
      </c>
      <c r="BQ221" s="150">
        <f t="shared" si="505"/>
        <v>7.8003906267240205E-4</v>
      </c>
      <c r="BR221" s="147" t="e">
        <f t="shared" si="437"/>
        <v>#NUM!</v>
      </c>
      <c r="BS221" s="147">
        <f t="shared" si="438"/>
        <v>254.88881993167863</v>
      </c>
      <c r="BT221" s="147">
        <f t="shared" si="439"/>
        <v>0.56147544279516903</v>
      </c>
      <c r="BU221" s="147">
        <f t="shared" si="440"/>
        <v>0.56147544279516903</v>
      </c>
      <c r="BV221" s="147">
        <f t="shared" si="441"/>
        <v>0.18715848093172296</v>
      </c>
      <c r="BW221" s="147">
        <f t="shared" si="442"/>
        <v>19.5899518056234</v>
      </c>
      <c r="CA221" s="150">
        <f t="shared" si="443"/>
        <v>0.21879621575926653</v>
      </c>
      <c r="CB221" s="150">
        <f t="shared" si="506"/>
        <v>0.21879621575926653</v>
      </c>
      <c r="CC221" s="150">
        <f t="shared" si="507"/>
        <v>0</v>
      </c>
      <c r="CD221" s="150">
        <f t="shared" si="508"/>
        <v>5.0259591326878718E-2</v>
      </c>
      <c r="CE221" s="150">
        <f t="shared" si="444"/>
        <v>4.4251808690092584E-2</v>
      </c>
      <c r="CI221" s="152">
        <f t="shared" si="445"/>
        <v>0.55574316281442904</v>
      </c>
      <c r="CJ221" s="152">
        <f t="shared" si="446"/>
        <v>0.55574316281442904</v>
      </c>
      <c r="CK221" s="152">
        <f t="shared" si="447"/>
        <v>0.55574316281442904</v>
      </c>
      <c r="CL221" s="152">
        <f t="shared" si="448"/>
        <v>0.55574316281442904</v>
      </c>
      <c r="CM221" s="152">
        <f t="shared" si="449"/>
        <v>0.55574316281442904</v>
      </c>
      <c r="CN221" s="152">
        <f t="shared" si="450"/>
        <v>0.55574316281442904</v>
      </c>
      <c r="CO221" s="152">
        <f t="shared" si="451"/>
        <v>0.55574316281442904</v>
      </c>
      <c r="CP221" s="152">
        <f t="shared" si="452"/>
        <v>0.55574316281442904</v>
      </c>
      <c r="CQ221" s="152">
        <f t="shared" si="453"/>
        <v>0.51798990174659387</v>
      </c>
      <c r="CR221" s="152">
        <f t="shared" si="454"/>
        <v>0.44457282577063123</v>
      </c>
      <c r="CS221" s="152">
        <f t="shared" si="455"/>
        <v>0.37115574979466853</v>
      </c>
      <c r="CT221" s="152">
        <f t="shared" si="456"/>
        <v>0.29773867381870578</v>
      </c>
      <c r="CU221" s="152">
        <f t="shared" si="457"/>
        <v>0.22432159784274311</v>
      </c>
      <c r="CV221" s="152">
        <f t="shared" si="458"/>
        <v>0.18142620095098311</v>
      </c>
      <c r="CW221" s="152">
        <f t="shared" si="459"/>
        <v>0.18142620095098311</v>
      </c>
      <c r="CX221" s="152">
        <f t="shared" si="460"/>
        <v>0.18142620095098311</v>
      </c>
      <c r="CY221" s="152">
        <f t="shared" si="461"/>
        <v>0.18142620095098311</v>
      </c>
      <c r="CZ221" s="152">
        <f t="shared" si="462"/>
        <v>0.18142620095098311</v>
      </c>
      <c r="DA221" s="152">
        <f t="shared" si="463"/>
        <v>0.18142620095098311</v>
      </c>
      <c r="DC221" s="154">
        <f t="shared" si="509"/>
        <v>0.21646954596593762</v>
      </c>
      <c r="DD221" s="154">
        <f t="shared" si="510"/>
        <v>0.21646954596593762</v>
      </c>
      <c r="DE221" s="154">
        <f t="shared" si="511"/>
        <v>0.21646954596593762</v>
      </c>
      <c r="DF221" s="154">
        <f t="shared" si="512"/>
        <v>0.21646954596593762</v>
      </c>
      <c r="DG221" s="154">
        <f t="shared" si="513"/>
        <v>0.21646954596593762</v>
      </c>
      <c r="DH221" s="154">
        <f t="shared" si="514"/>
        <v>0.21646954596593762</v>
      </c>
      <c r="DI221" s="154">
        <f t="shared" si="515"/>
        <v>0.21646954596593762</v>
      </c>
      <c r="DJ221" s="154">
        <f t="shared" si="516"/>
        <v>0.21646954596593762</v>
      </c>
      <c r="DK221" s="154">
        <f t="shared" si="517"/>
        <v>0.2011480620213055</v>
      </c>
      <c r="DL221" s="154">
        <f t="shared" si="518"/>
        <v>0.17136642487628426</v>
      </c>
      <c r="DM221" s="154">
        <f t="shared" si="519"/>
        <v>0.14161068122656334</v>
      </c>
      <c r="DN221" s="154">
        <f t="shared" si="520"/>
        <v>-3.7342649735325494E-10</v>
      </c>
      <c r="DO221" s="154">
        <f t="shared" si="521"/>
        <v>-4.836633250795577E-10</v>
      </c>
      <c r="DP221" s="154">
        <f t="shared" si="522"/>
        <v>-5.8447227690470408E-10</v>
      </c>
      <c r="DQ221" s="154">
        <f t="shared" si="523"/>
        <v>-5.8447227690470408E-10</v>
      </c>
      <c r="DR221" s="154">
        <f t="shared" si="524"/>
        <v>-5.8447227690470408E-10</v>
      </c>
      <c r="DS221" s="154">
        <f t="shared" si="525"/>
        <v>-5.8447227690470408E-10</v>
      </c>
      <c r="DT221" s="154">
        <f t="shared" si="526"/>
        <v>-5.8447227690470408E-10</v>
      </c>
      <c r="DU221" s="154">
        <f t="shared" si="527"/>
        <v>-5.8447227690470408E-10</v>
      </c>
      <c r="DW221" s="155">
        <f t="shared" si="464"/>
        <v>4.8345156199237904E-2</v>
      </c>
      <c r="DX221" s="155">
        <f t="shared" si="465"/>
        <v>-4.5877840205372965E-2</v>
      </c>
      <c r="DY221" s="155">
        <f t="shared" si="466"/>
        <v>-1.7811052540916354E-2</v>
      </c>
      <c r="DZ221" s="155">
        <f t="shared" si="467"/>
        <v>6.4224580630963743E-2</v>
      </c>
      <c r="EA221" s="156">
        <f t="shared" si="468"/>
        <v>4.8345156199237904E-2</v>
      </c>
      <c r="EB221" s="156">
        <f t="shared" si="469"/>
        <v>-4.5877840205372965E-2</v>
      </c>
      <c r="EC221" s="156">
        <f t="shared" si="470"/>
        <v>-6.506872154172913E-2</v>
      </c>
      <c r="ED221" s="156">
        <f t="shared" si="471"/>
        <v>1.4425388270800992E-2</v>
      </c>
      <c r="EE221" s="156">
        <f t="shared" si="472"/>
        <v>6.3204404608884796E-2</v>
      </c>
      <c r="EF221" s="156">
        <f t="shared" si="473"/>
        <v>2.1147897954048069E-2</v>
      </c>
      <c r="EG221" s="156">
        <f t="shared" si="474"/>
        <v>-4.3284776240434628E-2</v>
      </c>
      <c r="EH221" s="156">
        <f t="shared" si="475"/>
        <v>-5.0679961480391361E-2</v>
      </c>
      <c r="EI221" s="156">
        <f t="shared" si="476"/>
        <v>1.100018501413192E-2</v>
      </c>
      <c r="EJ221" s="156">
        <f t="shared" si="477"/>
        <v>6.5734513609619988E-2</v>
      </c>
      <c r="EK221" s="156">
        <f t="shared" si="478"/>
        <v>2.4426778448860265E-2</v>
      </c>
      <c r="EL221" s="156">
        <f t="shared" si="479"/>
        <v>-6.201098970705711E-2</v>
      </c>
      <c r="EM221" s="156">
        <f t="shared" si="480"/>
        <v>-5.2875856509847885E-2</v>
      </c>
      <c r="EN221" s="156">
        <f t="shared" si="481"/>
        <v>4.0573071712509304E-2</v>
      </c>
      <c r="EO221" s="156">
        <f t="shared" si="482"/>
        <v>6.6220131944856903E-2</v>
      </c>
      <c r="EP221" s="156">
        <f t="shared" si="483"/>
        <v>-7.5448310149523953E-3</v>
      </c>
      <c r="EQ221" s="156">
        <f t="shared" si="484"/>
        <v>-6.0647606992773523E-2</v>
      </c>
      <c r="ER221" s="156">
        <f t="shared" si="485"/>
        <v>-2.7638706841828464E-2</v>
      </c>
      <c r="ES221" s="156">
        <f t="shared" si="486"/>
        <v>-4.0687971583957764E-3</v>
      </c>
      <c r="ET221" s="156">
        <f t="shared" si="487"/>
        <v>-6.6524245501337911E-2</v>
      </c>
      <c r="EU221" s="156">
        <f t="shared" si="488"/>
        <v>-3.0774879460486279E-2</v>
      </c>
      <c r="EV221" s="156">
        <f t="shared" si="489"/>
        <v>5.9117993403286162E-2</v>
      </c>
      <c r="EW221" s="156">
        <f t="shared" si="490"/>
        <v>5.6827237871551757E-2</v>
      </c>
      <c r="EX221" s="156">
        <f t="shared" si="491"/>
        <v>-3.4823776155502154E-2</v>
      </c>
      <c r="EY221" s="156">
        <f t="shared" si="492"/>
        <v>-6.6646020724943342E-2</v>
      </c>
      <c r="EZ221" s="156">
        <f t="shared" si="493"/>
        <v>5.8161101164673512E-4</v>
      </c>
    </row>
    <row r="222" spans="15:156" ht="20.100000000000001" customHeight="1" x14ac:dyDescent="0.2">
      <c r="O222" s="158">
        <v>212</v>
      </c>
      <c r="P222" s="158">
        <f t="shared" si="494"/>
        <v>-1.2915436464758039</v>
      </c>
      <c r="Q222" s="147">
        <f t="shared" si="495"/>
        <v>1.8500490071139892</v>
      </c>
      <c r="R222" s="147">
        <f t="shared" si="399"/>
        <v>312.66874529871859</v>
      </c>
      <c r="S222" s="147">
        <f t="shared" si="400"/>
        <v>271.88586547714658</v>
      </c>
      <c r="T222" s="147">
        <f t="shared" si="401"/>
        <v>339.85733184643323</v>
      </c>
      <c r="U222" s="147">
        <f t="shared" si="402"/>
        <v>1</v>
      </c>
      <c r="V222" s="147">
        <f t="shared" si="403"/>
        <v>1</v>
      </c>
      <c r="W222" s="147">
        <f t="shared" si="404"/>
        <v>4.6055130922160056E-2</v>
      </c>
      <c r="X222" s="147">
        <f t="shared" si="405"/>
        <v>5.2963400560484063E-2</v>
      </c>
      <c r="Y222" s="147">
        <f t="shared" si="406"/>
        <v>4.2370720448387252E-2</v>
      </c>
      <c r="Z222" s="147">
        <f t="shared" si="407"/>
        <v>15.177779932288233</v>
      </c>
      <c r="AA222" s="147">
        <f t="shared" si="408"/>
        <v>15.177779932288233</v>
      </c>
      <c r="AB222" s="147">
        <f t="shared" si="409"/>
        <v>15.116270317729764</v>
      </c>
      <c r="AC222" s="147">
        <f t="shared" si="410"/>
        <v>14.367109025851626</v>
      </c>
      <c r="AD222" s="147">
        <f t="shared" si="411"/>
        <v>212.12938297913109</v>
      </c>
      <c r="AE222" s="147">
        <f t="shared" si="412"/>
        <v>276.75047741908122</v>
      </c>
      <c r="AF222" s="147">
        <f t="shared" si="413"/>
        <v>3.5069251490395508</v>
      </c>
      <c r="AG222" s="147">
        <f t="shared" si="414"/>
        <v>4.003045399092386</v>
      </c>
      <c r="AH222" s="147">
        <f t="shared" si="415"/>
        <v>3.0437238009293024</v>
      </c>
      <c r="AI222" s="147">
        <f t="shared" si="416"/>
        <v>18.684705081327785</v>
      </c>
      <c r="AJ222" s="147">
        <f t="shared" si="417"/>
        <v>19.484705081327785</v>
      </c>
      <c r="AK222" s="147">
        <f t="shared" si="418"/>
        <v>19.919315716822151</v>
      </c>
      <c r="AL222" s="147">
        <f t="shared" si="419"/>
        <v>18.21083282678093</v>
      </c>
      <c r="AM222" s="147">
        <f t="shared" si="496"/>
        <v>51.322306179440261</v>
      </c>
      <c r="AN222" s="147">
        <f t="shared" si="528"/>
        <v>50.202527748254198</v>
      </c>
      <c r="AO222" s="147">
        <f t="shared" si="529"/>
        <v>54.912370538561845</v>
      </c>
      <c r="AP222" s="147">
        <f t="shared" si="420"/>
        <v>8.5413276546088461</v>
      </c>
      <c r="AQ222" s="147">
        <f t="shared" si="421"/>
        <v>0.43649157918515247</v>
      </c>
      <c r="AR222" s="147">
        <f t="shared" si="422"/>
        <v>0.43325346862887293</v>
      </c>
      <c r="AS222" s="147">
        <f t="shared" si="423"/>
        <v>0.41178145724998161</v>
      </c>
      <c r="AT222" s="147">
        <f t="shared" si="424"/>
        <v>6.256952269298327E-2</v>
      </c>
      <c r="AU222" s="147">
        <f t="shared" si="425"/>
        <v>0.17058094166986296</v>
      </c>
      <c r="AV222" s="147">
        <f t="shared" si="426"/>
        <v>0.16439260842016565</v>
      </c>
      <c r="AW222" s="147">
        <f t="shared" si="427"/>
        <v>0.16243378698950292</v>
      </c>
      <c r="AX222" s="147">
        <f t="shared" si="497"/>
        <v>3.9280638069685556E-2</v>
      </c>
      <c r="AY222" s="147">
        <f t="shared" si="498"/>
        <v>4.3533957915305233E-2</v>
      </c>
      <c r="AZ222" s="147">
        <f t="shared" si="499"/>
        <v>3.4412182960955544E-2</v>
      </c>
      <c r="BA222" s="147">
        <f t="shared" si="500"/>
        <v>0.11213455687981699</v>
      </c>
      <c r="BB222" s="147">
        <f t="shared" si="501"/>
        <v>0.2179046701817075</v>
      </c>
      <c r="BC222" s="147">
        <f t="shared" si="428"/>
        <v>-6.1965999967088653E-3</v>
      </c>
      <c r="BD222" s="147">
        <f t="shared" si="429"/>
        <v>-5.3883478232251E-3</v>
      </c>
      <c r="BE222" s="147">
        <f t="shared" si="430"/>
        <v>-6.7354347790313761E-3</v>
      </c>
      <c r="BF222" s="147">
        <f t="shared" si="431"/>
        <v>0</v>
      </c>
      <c r="BG222" s="147">
        <f t="shared" si="432"/>
        <v>0</v>
      </c>
      <c r="BH222" s="147">
        <f t="shared" si="433"/>
        <v>0</v>
      </c>
      <c r="BI222" s="147">
        <f t="shared" si="502"/>
        <v>3.308403807297669E-2</v>
      </c>
      <c r="BJ222" s="147">
        <f t="shared" si="503"/>
        <v>3.8145610092080132E-2</v>
      </c>
      <c r="BK222" s="147">
        <f t="shared" si="504"/>
        <v>2.7676748181924168E-2</v>
      </c>
      <c r="BL222" s="147">
        <f t="shared" si="434"/>
        <v>10.344344673692657</v>
      </c>
      <c r="BM222" s="147">
        <f t="shared" si="435"/>
        <v>10.371252214038984</v>
      </c>
      <c r="BN222" s="147">
        <f t="shared" si="436"/>
        <v>9.4061457912943691</v>
      </c>
      <c r="BO222" s="150">
        <f t="shared" si="505"/>
        <v>1.0945535752141713E-3</v>
      </c>
      <c r="BP222" s="150">
        <f t="shared" si="505"/>
        <v>1.4550875692970057E-3</v>
      </c>
      <c r="BQ222" s="150">
        <f t="shared" si="505"/>
        <v>7.6600238992564277E-4</v>
      </c>
      <c r="BR222" s="147" t="e">
        <f t="shared" si="437"/>
        <v>#NUM!</v>
      </c>
      <c r="BS222" s="147">
        <f t="shared" si="438"/>
        <v>254.14527559486811</v>
      </c>
      <c r="BT222" s="147">
        <f t="shared" si="439"/>
        <v>0.56009524664965527</v>
      </c>
      <c r="BU222" s="147">
        <f t="shared" si="440"/>
        <v>0.56009524664965527</v>
      </c>
      <c r="BV222" s="147">
        <f t="shared" si="441"/>
        <v>0.18669841554988509</v>
      </c>
      <c r="BW222" s="147">
        <f t="shared" si="442"/>
        <v>19.541796581169912</v>
      </c>
      <c r="CA222" s="150">
        <f t="shared" si="443"/>
        <v>0.21813879265417829</v>
      </c>
      <c r="CB222" s="150">
        <f t="shared" si="506"/>
        <v>0.21813879265417829</v>
      </c>
      <c r="CC222" s="150">
        <f t="shared" si="507"/>
        <v>0</v>
      </c>
      <c r="CD222" s="150">
        <f t="shared" si="508"/>
        <v>5.0232053323015891E-2</v>
      </c>
      <c r="CE222" s="150">
        <f t="shared" si="444"/>
        <v>4.4035453326307025E-2</v>
      </c>
      <c r="CI222" s="152">
        <f t="shared" si="445"/>
        <v>0.55436296666891527</v>
      </c>
      <c r="CJ222" s="152">
        <f t="shared" si="446"/>
        <v>0.55436296666891527</v>
      </c>
      <c r="CK222" s="152">
        <f t="shared" si="447"/>
        <v>0.55436296666891527</v>
      </c>
      <c r="CL222" s="152">
        <f t="shared" si="448"/>
        <v>0.55436296666891527</v>
      </c>
      <c r="CM222" s="152">
        <f t="shared" si="449"/>
        <v>0.55436296666891527</v>
      </c>
      <c r="CN222" s="152">
        <f t="shared" si="450"/>
        <v>0.55436296666891527</v>
      </c>
      <c r="CO222" s="152">
        <f t="shared" si="451"/>
        <v>0.55436296666891527</v>
      </c>
      <c r="CP222" s="152">
        <f t="shared" si="452"/>
        <v>0.55436296666891527</v>
      </c>
      <c r="CQ222" s="152">
        <f t="shared" si="453"/>
        <v>0.51670250913518856</v>
      </c>
      <c r="CR222" s="152">
        <f t="shared" si="454"/>
        <v>0.44346590403569447</v>
      </c>
      <c r="CS222" s="152">
        <f t="shared" si="455"/>
        <v>0.37022929893620043</v>
      </c>
      <c r="CT222" s="152">
        <f t="shared" si="456"/>
        <v>0.29699269383670646</v>
      </c>
      <c r="CU222" s="152">
        <f t="shared" si="457"/>
        <v>0.22375608873721259</v>
      </c>
      <c r="CV222" s="152">
        <f t="shared" si="458"/>
        <v>0.18096613556914523</v>
      </c>
      <c r="CW222" s="152">
        <f t="shared" si="459"/>
        <v>0.18096613556914523</v>
      </c>
      <c r="CX222" s="152">
        <f t="shared" si="460"/>
        <v>0.18096613556914523</v>
      </c>
      <c r="CY222" s="152">
        <f t="shared" si="461"/>
        <v>0.18096613556914523</v>
      </c>
      <c r="CZ222" s="152">
        <f t="shared" si="462"/>
        <v>0.18096613556914523</v>
      </c>
      <c r="DA222" s="152">
        <f t="shared" si="463"/>
        <v>0.18096613556914523</v>
      </c>
      <c r="DC222" s="154">
        <f t="shared" si="509"/>
        <v>0.21581320996827233</v>
      </c>
      <c r="DD222" s="154">
        <f t="shared" si="510"/>
        <v>0.21581320996827233</v>
      </c>
      <c r="DE222" s="154">
        <f t="shared" si="511"/>
        <v>0.21581320996827233</v>
      </c>
      <c r="DF222" s="154">
        <f t="shared" si="512"/>
        <v>0.21581320996827233</v>
      </c>
      <c r="DG222" s="154">
        <f t="shared" si="513"/>
        <v>0.21581320996827233</v>
      </c>
      <c r="DH222" s="154">
        <f t="shared" si="514"/>
        <v>0.21581320996827233</v>
      </c>
      <c r="DI222" s="154">
        <f t="shared" si="515"/>
        <v>0.21581320996827233</v>
      </c>
      <c r="DJ222" s="154">
        <f t="shared" si="516"/>
        <v>0.21581320996827233</v>
      </c>
      <c r="DK222" s="154">
        <f t="shared" si="517"/>
        <v>0.20053653915822678</v>
      </c>
      <c r="DL222" s="154">
        <f t="shared" si="518"/>
        <v>0.17084206260816778</v>
      </c>
      <c r="DM222" s="154">
        <f t="shared" si="519"/>
        <v>0.14117350686234212</v>
      </c>
      <c r="DN222" s="154">
        <f t="shared" si="520"/>
        <v>-3.7413141145098704E-10</v>
      </c>
      <c r="DO222" s="154">
        <f t="shared" si="521"/>
        <v>-4.8455974919767891E-10</v>
      </c>
      <c r="DP222" s="154">
        <f t="shared" si="522"/>
        <v>-5.8553721640372305E-10</v>
      </c>
      <c r="DQ222" s="154">
        <f t="shared" si="523"/>
        <v>-5.8553721640372305E-10</v>
      </c>
      <c r="DR222" s="154">
        <f t="shared" si="524"/>
        <v>-5.8553721640372305E-10</v>
      </c>
      <c r="DS222" s="154">
        <f t="shared" si="525"/>
        <v>-5.8553721640372305E-10</v>
      </c>
      <c r="DT222" s="154">
        <f t="shared" si="526"/>
        <v>-5.8553721640372305E-10</v>
      </c>
      <c r="DU222" s="154">
        <f t="shared" si="527"/>
        <v>-5.8553721640372305E-10</v>
      </c>
      <c r="DW222" s="155">
        <f t="shared" si="464"/>
        <v>4.9172463399659444E-2</v>
      </c>
      <c r="DX222" s="155">
        <f t="shared" si="465"/>
        <v>-4.4275084913140902E-2</v>
      </c>
      <c r="DY222" s="155">
        <f t="shared" si="466"/>
        <v>-1.8238393548368443E-2</v>
      </c>
      <c r="DZ222" s="155">
        <f t="shared" si="467"/>
        <v>6.3604837093034966E-2</v>
      </c>
      <c r="EA222" s="156">
        <f t="shared" si="468"/>
        <v>4.9172463399659444E-2</v>
      </c>
      <c r="EB222" s="156">
        <f t="shared" si="469"/>
        <v>-4.4275084913140902E-2</v>
      </c>
      <c r="EC222" s="156">
        <f t="shared" si="470"/>
        <v>-6.5162834390437033E-2</v>
      </c>
      <c r="ED222" s="156">
        <f t="shared" si="471"/>
        <v>1.1489965842471479E-2</v>
      </c>
      <c r="EE222" s="156">
        <f t="shared" si="472"/>
        <v>6.1349971890273775E-2</v>
      </c>
      <c r="EF222" s="156">
        <f t="shared" si="473"/>
        <v>2.4786997597920211E-2</v>
      </c>
      <c r="EG222" s="156">
        <f t="shared" si="474"/>
        <v>-3.8892619331156834E-2</v>
      </c>
      <c r="EH222" s="156">
        <f t="shared" si="475"/>
        <v>-5.3531098087171818E-2</v>
      </c>
      <c r="EI222" s="156">
        <f t="shared" si="476"/>
        <v>4.6156516663745538E-3</v>
      </c>
      <c r="EJ222" s="156">
        <f t="shared" si="477"/>
        <v>6.6006894038057706E-2</v>
      </c>
      <c r="EK222" s="156">
        <f t="shared" si="478"/>
        <v>3.1064030114776535E-2</v>
      </c>
      <c r="EL222" s="156">
        <f t="shared" si="479"/>
        <v>-5.8422943557175727E-2</v>
      </c>
      <c r="EM222" s="156">
        <f t="shared" si="480"/>
        <v>-5.7303234861938779E-2</v>
      </c>
      <c r="EN222" s="156">
        <f t="shared" si="481"/>
        <v>3.3084038072976663E-2</v>
      </c>
      <c r="EO222" s="156">
        <f t="shared" si="482"/>
        <v>6.6127768341766854E-2</v>
      </c>
      <c r="EP222" s="156">
        <f t="shared" si="483"/>
        <v>2.3092325552663776E-3</v>
      </c>
      <c r="EQ222" s="156">
        <f t="shared" si="484"/>
        <v>-5.4855821228678346E-2</v>
      </c>
      <c r="ER222" s="156">
        <f t="shared" si="485"/>
        <v>-3.7000718617129141E-2</v>
      </c>
      <c r="ES222" s="156">
        <f t="shared" si="486"/>
        <v>9.2088163417939489E-3</v>
      </c>
      <c r="ET222" s="156">
        <f t="shared" si="487"/>
        <v>-6.5524132977398439E-2</v>
      </c>
      <c r="EU222" s="156">
        <f t="shared" si="488"/>
        <v>-4.2532019503414245E-2</v>
      </c>
      <c r="EV222" s="156">
        <f t="shared" si="489"/>
        <v>5.0687687043481033E-2</v>
      </c>
      <c r="EW222" s="156">
        <f t="shared" si="490"/>
        <v>6.2929579989322873E-2</v>
      </c>
      <c r="EX222" s="156">
        <f t="shared" si="491"/>
        <v>-2.0447060014195186E-2</v>
      </c>
      <c r="EY222" s="156">
        <f t="shared" si="492"/>
        <v>-6.4202601500323322E-2</v>
      </c>
      <c r="EZ222" s="156">
        <f t="shared" si="493"/>
        <v>-1.6007506409412002E-2</v>
      </c>
    </row>
    <row r="223" spans="15:156" ht="20.100000000000001" customHeight="1" x14ac:dyDescent="0.2">
      <c r="O223" s="158">
        <v>213</v>
      </c>
      <c r="P223" s="158">
        <f t="shared" si="494"/>
        <v>-1.2828170002158323</v>
      </c>
      <c r="Q223" s="147">
        <f t="shared" si="495"/>
        <v>1.858775653373961</v>
      </c>
      <c r="R223" s="147">
        <f t="shared" si="399"/>
        <v>311.87445077196196</v>
      </c>
      <c r="S223" s="147">
        <f t="shared" si="400"/>
        <v>271.19517458431477</v>
      </c>
      <c r="T223" s="147">
        <f t="shared" si="401"/>
        <v>338.99396823039348</v>
      </c>
      <c r="U223" s="147">
        <f t="shared" si="402"/>
        <v>1</v>
      </c>
      <c r="V223" s="147">
        <f t="shared" si="403"/>
        <v>1</v>
      </c>
      <c r="W223" s="147">
        <f t="shared" si="404"/>
        <v>4.6172426001413851E-2</v>
      </c>
      <c r="X223" s="147">
        <f t="shared" si="405"/>
        <v>5.3098289901625927E-2</v>
      </c>
      <c r="Y223" s="147">
        <f t="shared" si="406"/>
        <v>4.247863192130074E-2</v>
      </c>
      <c r="Z223" s="147">
        <f t="shared" si="407"/>
        <v>15.124840518863149</v>
      </c>
      <c r="AA223" s="147">
        <f t="shared" si="408"/>
        <v>15.124840518863149</v>
      </c>
      <c r="AB223" s="147">
        <f t="shared" si="409"/>
        <v>15.065183649190683</v>
      </c>
      <c r="AC223" s="147">
        <f t="shared" si="410"/>
        <v>14.318554209005855</v>
      </c>
      <c r="AD223" s="147">
        <f t="shared" si="411"/>
        <v>211.29980164071301</v>
      </c>
      <c r="AE223" s="147">
        <f t="shared" si="412"/>
        <v>275.69242920534271</v>
      </c>
      <c r="AF223" s="147">
        <f t="shared" si="413"/>
        <v>3.5039746039466131</v>
      </c>
      <c r="AG223" s="147">
        <f t="shared" si="414"/>
        <v>3.9996774441298077</v>
      </c>
      <c r="AH223" s="147">
        <f t="shared" si="415"/>
        <v>3.0411629694477558</v>
      </c>
      <c r="AI223" s="147">
        <f t="shared" si="416"/>
        <v>18.628815122809762</v>
      </c>
      <c r="AJ223" s="147">
        <f t="shared" si="417"/>
        <v>19.428815122809763</v>
      </c>
      <c r="AK223" s="147">
        <f t="shared" si="418"/>
        <v>19.864861093320492</v>
      </c>
      <c r="AL223" s="147">
        <f t="shared" si="419"/>
        <v>18.159717178453612</v>
      </c>
      <c r="AM223" s="147">
        <f t="shared" si="496"/>
        <v>51.469942643387597</v>
      </c>
      <c r="AN223" s="147">
        <f t="shared" si="528"/>
        <v>50.340145612004676</v>
      </c>
      <c r="AO223" s="147">
        <f t="shared" si="529"/>
        <v>55.066936900674513</v>
      </c>
      <c r="AP223" s="147">
        <f t="shared" si="420"/>
        <v>8.5071724450381634</v>
      </c>
      <c r="AQ223" s="147">
        <f t="shared" si="421"/>
        <v>0.43501642028965565</v>
      </c>
      <c r="AR223" s="147">
        <f t="shared" si="422"/>
        <v>0.43178925319212658</v>
      </c>
      <c r="AS223" s="147">
        <f t="shared" si="423"/>
        <v>0.41038980822711407</v>
      </c>
      <c r="AT223" s="147">
        <f t="shared" si="424"/>
        <v>6.2147319724071483E-2</v>
      </c>
      <c r="AU223" s="147">
        <f t="shared" si="425"/>
        <v>0.16991729659710117</v>
      </c>
      <c r="AV223" s="147">
        <f t="shared" si="426"/>
        <v>0.16373093060920235</v>
      </c>
      <c r="AW223" s="147">
        <f t="shared" si="427"/>
        <v>0.1617918563273085</v>
      </c>
      <c r="AX223" s="147">
        <f t="shared" si="497"/>
        <v>3.9227469080324429E-2</v>
      </c>
      <c r="AY223" s="147">
        <f t="shared" si="498"/>
        <v>4.3469162167736192E-2</v>
      </c>
      <c r="AZ223" s="147">
        <f t="shared" si="499"/>
        <v>3.4363483625721974E-2</v>
      </c>
      <c r="BA223" s="147">
        <f t="shared" si="500"/>
        <v>0.11186157239878894</v>
      </c>
      <c r="BB223" s="147">
        <f t="shared" si="501"/>
        <v>0.21709791395841996</v>
      </c>
      <c r="BC223" s="147">
        <f t="shared" si="428"/>
        <v>-6.384945461550739E-3</v>
      </c>
      <c r="BD223" s="147">
        <f t="shared" si="429"/>
        <v>-5.5521264883049903E-3</v>
      </c>
      <c r="BE223" s="147">
        <f t="shared" si="430"/>
        <v>-6.940158110381239E-3</v>
      </c>
      <c r="BF223" s="147">
        <f t="shared" si="431"/>
        <v>0</v>
      </c>
      <c r="BG223" s="147">
        <f t="shared" si="432"/>
        <v>0</v>
      </c>
      <c r="BH223" s="147">
        <f t="shared" si="433"/>
        <v>0</v>
      </c>
      <c r="BI223" s="147">
        <f t="shared" si="502"/>
        <v>3.284252361877369E-2</v>
      </c>
      <c r="BJ223" s="147">
        <f t="shared" si="503"/>
        <v>3.7917035679431201E-2</v>
      </c>
      <c r="BK223" s="147">
        <f t="shared" si="504"/>
        <v>2.7423325515340734E-2</v>
      </c>
      <c r="BL223" s="147">
        <f t="shared" si="434"/>
        <v>10.242744015570233</v>
      </c>
      <c r="BM223" s="147">
        <f t="shared" si="435"/>
        <v>10.282917110803037</v>
      </c>
      <c r="BN223" s="147">
        <f t="shared" si="436"/>
        <v>9.2963419385191557</v>
      </c>
      <c r="BO223" s="150">
        <f t="shared" si="505"/>
        <v>1.0786313576497076E-3</v>
      </c>
      <c r="BP223" s="150">
        <f t="shared" si="505"/>
        <v>1.4377015947152586E-3</v>
      </c>
      <c r="BQ223" s="150">
        <f t="shared" si="505"/>
        <v>7.5203878232033808E-4</v>
      </c>
      <c r="BR223" s="147" t="e">
        <f t="shared" si="437"/>
        <v>#NUM!</v>
      </c>
      <c r="BS223" s="147">
        <f t="shared" si="438"/>
        <v>253.37886605559206</v>
      </c>
      <c r="BT223" s="147">
        <f t="shared" si="439"/>
        <v>0.55867239708261207</v>
      </c>
      <c r="BU223" s="147">
        <f t="shared" si="440"/>
        <v>0.55867239708261207</v>
      </c>
      <c r="BV223" s="147">
        <f t="shared" si="441"/>
        <v>0.18622413236087068</v>
      </c>
      <c r="BW223" s="147">
        <f t="shared" si="442"/>
        <v>19.492153173247623</v>
      </c>
      <c r="CA223" s="150">
        <f t="shared" si="443"/>
        <v>0.21746118533069014</v>
      </c>
      <c r="CB223" s="150">
        <f t="shared" si="506"/>
        <v>0.21746118533069014</v>
      </c>
      <c r="CC223" s="150">
        <f t="shared" si="507"/>
        <v>0</v>
      </c>
      <c r="CD223" s="150">
        <f t="shared" si="508"/>
        <v>5.0203552488093627E-2</v>
      </c>
      <c r="CE223" s="150">
        <f t="shared" si="444"/>
        <v>4.3818607026542888E-2</v>
      </c>
      <c r="CI223" s="152">
        <f t="shared" si="445"/>
        <v>0.55294011710187219</v>
      </c>
      <c r="CJ223" s="152">
        <f t="shared" si="446"/>
        <v>0.55294011710187219</v>
      </c>
      <c r="CK223" s="152">
        <f t="shared" si="447"/>
        <v>0.55294011710187219</v>
      </c>
      <c r="CL223" s="152">
        <f t="shared" si="448"/>
        <v>0.55294011710187219</v>
      </c>
      <c r="CM223" s="152">
        <f t="shared" si="449"/>
        <v>0.55294011710187219</v>
      </c>
      <c r="CN223" s="152">
        <f t="shared" si="450"/>
        <v>0.55294011710187219</v>
      </c>
      <c r="CO223" s="152">
        <f t="shared" si="451"/>
        <v>0.55294011710187219</v>
      </c>
      <c r="CP223" s="152">
        <f t="shared" si="452"/>
        <v>0.55294011710187219</v>
      </c>
      <c r="CQ223" s="152">
        <f t="shared" si="453"/>
        <v>0.51537533109190314</v>
      </c>
      <c r="CR223" s="152">
        <f t="shared" si="454"/>
        <v>0.44232477411990329</v>
      </c>
      <c r="CS223" s="152">
        <f t="shared" si="455"/>
        <v>0.36927421714790337</v>
      </c>
      <c r="CT223" s="152">
        <f t="shared" si="456"/>
        <v>0.29622366017590351</v>
      </c>
      <c r="CU223" s="152">
        <f t="shared" si="457"/>
        <v>0.22317310320390374</v>
      </c>
      <c r="CV223" s="152">
        <f t="shared" si="458"/>
        <v>0.1804918523801308</v>
      </c>
      <c r="CW223" s="152">
        <f t="shared" si="459"/>
        <v>0.1804918523801308</v>
      </c>
      <c r="CX223" s="152">
        <f t="shared" si="460"/>
        <v>0.1804918523801308</v>
      </c>
      <c r="CY223" s="152">
        <f t="shared" si="461"/>
        <v>0.1804918523801308</v>
      </c>
      <c r="CZ223" s="152">
        <f t="shared" si="462"/>
        <v>0.1804918523801308</v>
      </c>
      <c r="DA223" s="152">
        <f t="shared" si="463"/>
        <v>0.1804918523801308</v>
      </c>
      <c r="DC223" s="154">
        <f t="shared" si="509"/>
        <v>0.21513672793760918</v>
      </c>
      <c r="DD223" s="154">
        <f t="shared" si="510"/>
        <v>0.21513672793760918</v>
      </c>
      <c r="DE223" s="154">
        <f t="shared" si="511"/>
        <v>0.21513672793760918</v>
      </c>
      <c r="DF223" s="154">
        <f t="shared" si="512"/>
        <v>0.21513672793760918</v>
      </c>
      <c r="DG223" s="154">
        <f t="shared" si="513"/>
        <v>0.21513672793760918</v>
      </c>
      <c r="DH223" s="154">
        <f t="shared" si="514"/>
        <v>0.21513672793760918</v>
      </c>
      <c r="DI223" s="154">
        <f t="shared" si="515"/>
        <v>0.21513672793760918</v>
      </c>
      <c r="DJ223" s="154">
        <f t="shared" si="516"/>
        <v>0.21513672793760918</v>
      </c>
      <c r="DK223" s="154">
        <f t="shared" si="517"/>
        <v>0.19990624839801363</v>
      </c>
      <c r="DL223" s="154">
        <f t="shared" si="518"/>
        <v>0.17030161290792328</v>
      </c>
      <c r="DM223" s="154">
        <f t="shared" si="519"/>
        <v>0.14072292640460951</v>
      </c>
      <c r="DN223" s="154">
        <f t="shared" si="520"/>
        <v>-3.7486090192077823E-10</v>
      </c>
      <c r="DO223" s="154">
        <f t="shared" si="521"/>
        <v>-4.8548736200189275E-10</v>
      </c>
      <c r="DP223" s="154">
        <f t="shared" si="522"/>
        <v>-5.8663913750763052E-10</v>
      </c>
      <c r="DQ223" s="154">
        <f t="shared" si="523"/>
        <v>-5.8663913750763052E-10</v>
      </c>
      <c r="DR223" s="154">
        <f t="shared" si="524"/>
        <v>-5.8663913750763052E-10</v>
      </c>
      <c r="DS223" s="154">
        <f t="shared" si="525"/>
        <v>-5.8663913750763052E-10</v>
      </c>
      <c r="DT223" s="154">
        <f t="shared" si="526"/>
        <v>-5.8663913750763052E-10</v>
      </c>
      <c r="DU223" s="154">
        <f t="shared" si="527"/>
        <v>-5.8663913750763052E-10</v>
      </c>
      <c r="DW223" s="155">
        <f t="shared" si="464"/>
        <v>4.9947301770150859E-2</v>
      </c>
      <c r="DX223" s="155">
        <f t="shared" si="465"/>
        <v>-4.2659025732901069E-2</v>
      </c>
      <c r="DY223" s="155">
        <f t="shared" si="466"/>
        <v>-1.8655561333065458E-2</v>
      </c>
      <c r="DZ223" s="155">
        <f t="shared" si="467"/>
        <v>6.2980119577109916E-2</v>
      </c>
      <c r="EA223" s="156">
        <f t="shared" si="468"/>
        <v>4.9947301770150859E-2</v>
      </c>
      <c r="EB223" s="156">
        <f t="shared" si="469"/>
        <v>-4.2659025732901069E-2</v>
      </c>
      <c r="EC223" s="156">
        <f t="shared" si="470"/>
        <v>-6.5123102552762352E-2</v>
      </c>
      <c r="ED223" s="156">
        <f t="shared" si="471"/>
        <v>8.5736191017112724E-3</v>
      </c>
      <c r="EE223" s="156">
        <f t="shared" si="472"/>
        <v>5.9286357038435739E-2</v>
      </c>
      <c r="EF223" s="156">
        <f t="shared" si="473"/>
        <v>2.8278141730141187E-2</v>
      </c>
      <c r="EG223" s="156">
        <f t="shared" si="474"/>
        <v>-3.4320342904917783E-2</v>
      </c>
      <c r="EH223" s="156">
        <f t="shared" si="475"/>
        <v>-5.6005709472228722E-2</v>
      </c>
      <c r="EI223" s="156">
        <f t="shared" si="476"/>
        <v>-1.7194340861374858E-3</v>
      </c>
      <c r="EJ223" s="156">
        <f t="shared" si="477"/>
        <v>6.5662538612379737E-2</v>
      </c>
      <c r="EK223" s="156">
        <f t="shared" si="478"/>
        <v>3.7204420428049084E-2</v>
      </c>
      <c r="EL223" s="156">
        <f t="shared" si="479"/>
        <v>-5.4132767629336991E-2</v>
      </c>
      <c r="EM223" s="156">
        <f t="shared" si="480"/>
        <v>-6.0685070734807042E-2</v>
      </c>
      <c r="EN223" s="156">
        <f t="shared" si="481"/>
        <v>2.5136579331927728E-2</v>
      </c>
      <c r="EO223" s="156">
        <f t="shared" si="482"/>
        <v>6.4585145049888659E-2</v>
      </c>
      <c r="EP223" s="156">
        <f t="shared" si="483"/>
        <v>1.1970149100310915E-2</v>
      </c>
      <c r="EQ223" s="156">
        <f t="shared" si="484"/>
        <v>-4.7646249824848309E-2</v>
      </c>
      <c r="ER223" s="156">
        <f t="shared" si="485"/>
        <v>-4.5214602820626143E-2</v>
      </c>
      <c r="ES223" s="156">
        <f t="shared" si="486"/>
        <v>2.1926119316987566E-2</v>
      </c>
      <c r="ET223" s="156">
        <f t="shared" si="487"/>
        <v>-6.191745087046184E-2</v>
      </c>
      <c r="EU223" s="156">
        <f t="shared" si="488"/>
        <v>-5.2111451633095843E-2</v>
      </c>
      <c r="EV223" s="156">
        <f t="shared" si="489"/>
        <v>3.998652322083459E-2</v>
      </c>
      <c r="EW223" s="156">
        <f t="shared" si="490"/>
        <v>6.5482562158190288E-2</v>
      </c>
      <c r="EX223" s="156">
        <f t="shared" si="491"/>
        <v>-5.1535894090989128E-3</v>
      </c>
      <c r="EY223" s="156">
        <f t="shared" si="492"/>
        <v>-5.7725143558366172E-2</v>
      </c>
      <c r="EZ223" s="156">
        <f t="shared" si="493"/>
        <v>-3.1342195707461967E-2</v>
      </c>
    </row>
    <row r="224" spans="15:156" ht="20.100000000000001" customHeight="1" x14ac:dyDescent="0.2">
      <c r="O224" s="158">
        <v>214</v>
      </c>
      <c r="P224" s="158">
        <f t="shared" si="494"/>
        <v>-1.2740903539558606</v>
      </c>
      <c r="Q224" s="147">
        <f t="shared" si="495"/>
        <v>1.8675022996339325</v>
      </c>
      <c r="R224" s="147">
        <f t="shared" si="399"/>
        <v>311.05640579830811</v>
      </c>
      <c r="S224" s="147">
        <f t="shared" si="400"/>
        <v>270.48383112896357</v>
      </c>
      <c r="T224" s="147">
        <f t="shared" si="401"/>
        <v>338.10478891120448</v>
      </c>
      <c r="U224" s="147">
        <f t="shared" si="402"/>
        <v>1</v>
      </c>
      <c r="V224" s="147">
        <f t="shared" si="403"/>
        <v>1</v>
      </c>
      <c r="W224" s="147">
        <f t="shared" si="404"/>
        <v>4.6293854527905451E-2</v>
      </c>
      <c r="X224" s="147">
        <f t="shared" si="405"/>
        <v>5.3237932707091262E-2</v>
      </c>
      <c r="Y224" s="147">
        <f t="shared" si="406"/>
        <v>4.2590346165673011E-2</v>
      </c>
      <c r="Z224" s="147">
        <f t="shared" si="407"/>
        <v>15.070440217109478</v>
      </c>
      <c r="AA224" s="147">
        <f t="shared" si="408"/>
        <v>15.070440217109478</v>
      </c>
      <c r="AB224" s="147">
        <f t="shared" si="409"/>
        <v>15.012636966534366</v>
      </c>
      <c r="AC224" s="147">
        <f t="shared" si="410"/>
        <v>14.268611736239629</v>
      </c>
      <c r="AD224" s="147">
        <f t="shared" si="411"/>
        <v>210.44668695351629</v>
      </c>
      <c r="AE224" s="147">
        <f t="shared" si="412"/>
        <v>274.60431129836286</v>
      </c>
      <c r="AF224" s="147">
        <f t="shared" si="413"/>
        <v>3.5009358336901029</v>
      </c>
      <c r="AG224" s="147">
        <f t="shared" si="414"/>
        <v>3.9962087829017365</v>
      </c>
      <c r="AH224" s="147">
        <f t="shared" si="415"/>
        <v>3.038525565750152</v>
      </c>
      <c r="AI224" s="147">
        <f t="shared" si="416"/>
        <v>18.571376050799582</v>
      </c>
      <c r="AJ224" s="147">
        <f t="shared" si="417"/>
        <v>19.371376050799583</v>
      </c>
      <c r="AK224" s="147">
        <f t="shared" si="418"/>
        <v>19.808845749436102</v>
      </c>
      <c r="AL224" s="147">
        <f t="shared" si="419"/>
        <v>18.107137301989781</v>
      </c>
      <c r="AM224" s="147">
        <f t="shared" si="496"/>
        <v>51.622558840301046</v>
      </c>
      <c r="AN224" s="147">
        <f t="shared" si="528"/>
        <v>50.482497195903854</v>
      </c>
      <c r="AO224" s="147">
        <f t="shared" si="529"/>
        <v>55.226841400827659</v>
      </c>
      <c r="AP224" s="147">
        <f t="shared" si="420"/>
        <v>8.4720550078254373</v>
      </c>
      <c r="AQ224" s="147">
        <f t="shared" si="421"/>
        <v>0.43349910259081204</v>
      </c>
      <c r="AR224" s="147">
        <f t="shared" si="422"/>
        <v>0.4302831917069011</v>
      </c>
      <c r="AS224" s="147">
        <f t="shared" si="423"/>
        <v>0.40895838704298171</v>
      </c>
      <c r="AT224" s="147">
        <f t="shared" si="424"/>
        <v>6.1714541688492622E-2</v>
      </c>
      <c r="AU224" s="147">
        <f t="shared" si="425"/>
        <v>0.16923435805434744</v>
      </c>
      <c r="AV224" s="147">
        <f t="shared" si="426"/>
        <v>0.16305052351316393</v>
      </c>
      <c r="AW224" s="147">
        <f t="shared" si="427"/>
        <v>0.16113172206938645</v>
      </c>
      <c r="AX224" s="147">
        <f t="shared" si="497"/>
        <v>3.9172553827688271E-2</v>
      </c>
      <c r="AY224" s="147">
        <f t="shared" si="498"/>
        <v>4.3402364064626504E-2</v>
      </c>
      <c r="AZ224" s="147">
        <f t="shared" si="499"/>
        <v>3.4313279168140344E-2</v>
      </c>
      <c r="BA224" s="147">
        <f t="shared" si="500"/>
        <v>0.11158048735435301</v>
      </c>
      <c r="BB224" s="147">
        <f t="shared" si="501"/>
        <v>0.21626819735705252</v>
      </c>
      <c r="BC224" s="147">
        <f t="shared" si="428"/>
        <v>-6.5728046880753873E-3</v>
      </c>
      <c r="BD224" s="147">
        <f t="shared" si="429"/>
        <v>-5.7154823374568594E-3</v>
      </c>
      <c r="BE224" s="147">
        <f t="shared" si="430"/>
        <v>-7.144352921821074E-3</v>
      </c>
      <c r="BF224" s="147">
        <f t="shared" si="431"/>
        <v>0</v>
      </c>
      <c r="BG224" s="147">
        <f t="shared" si="432"/>
        <v>0</v>
      </c>
      <c r="BH224" s="147">
        <f t="shared" si="433"/>
        <v>0</v>
      </c>
      <c r="BI224" s="147">
        <f t="shared" si="502"/>
        <v>3.2599749139612881E-2</v>
      </c>
      <c r="BJ224" s="147">
        <f t="shared" si="503"/>
        <v>3.7686881727169642E-2</v>
      </c>
      <c r="BK224" s="147">
        <f t="shared" si="504"/>
        <v>2.716892624631927E-2</v>
      </c>
      <c r="BL224" s="147">
        <f t="shared" si="434"/>
        <v>10.14036079729447</v>
      </c>
      <c r="BM224" s="147">
        <f t="shared" si="435"/>
        <v>10.193692152868977</v>
      </c>
      <c r="BN224" s="147">
        <f t="shared" si="436"/>
        <v>9.1859440734558593</v>
      </c>
      <c r="BO224" s="150">
        <f t="shared" si="505"/>
        <v>1.0627436439656908E-3</v>
      </c>
      <c r="BP224" s="150">
        <f t="shared" si="505"/>
        <v>1.4203010543176731E-3</v>
      </c>
      <c r="BQ224" s="150">
        <f t="shared" si="505"/>
        <v>7.3815055337793606E-4</v>
      </c>
      <c r="BR224" s="147" t="e">
        <f t="shared" si="437"/>
        <v>#NUM!</v>
      </c>
      <c r="BS224" s="147">
        <f t="shared" si="438"/>
        <v>252.58966074857136</v>
      </c>
      <c r="BT224" s="147">
        <f t="shared" si="439"/>
        <v>0.55720700244954313</v>
      </c>
      <c r="BU224" s="147">
        <f t="shared" si="440"/>
        <v>0.55720700244954313</v>
      </c>
      <c r="BV224" s="147">
        <f t="shared" si="441"/>
        <v>0.18573566748318102</v>
      </c>
      <c r="BW224" s="147">
        <f t="shared" si="442"/>
        <v>19.44102536239426</v>
      </c>
      <c r="CA224" s="150">
        <f t="shared" si="443"/>
        <v>0.21676345833861124</v>
      </c>
      <c r="CB224" s="150">
        <f t="shared" si="506"/>
        <v>0.21676345833861124</v>
      </c>
      <c r="CC224" s="150">
        <f t="shared" si="507"/>
        <v>0</v>
      </c>
      <c r="CD224" s="150">
        <f t="shared" si="508"/>
        <v>5.0174080085486641E-2</v>
      </c>
      <c r="CE224" s="150">
        <f t="shared" si="444"/>
        <v>4.3601275397411252E-2</v>
      </c>
      <c r="CI224" s="152">
        <f t="shared" si="445"/>
        <v>0.55147472246880314</v>
      </c>
      <c r="CJ224" s="152">
        <f t="shared" si="446"/>
        <v>0.55147472246880314</v>
      </c>
      <c r="CK224" s="152">
        <f t="shared" si="447"/>
        <v>0.55147472246880314</v>
      </c>
      <c r="CL224" s="152">
        <f t="shared" si="448"/>
        <v>0.55147472246880314</v>
      </c>
      <c r="CM224" s="152">
        <f t="shared" si="449"/>
        <v>0.55147472246880314</v>
      </c>
      <c r="CN224" s="152">
        <f t="shared" si="450"/>
        <v>0.55147472246880314</v>
      </c>
      <c r="CO224" s="152">
        <f t="shared" si="451"/>
        <v>0.55147472246880314</v>
      </c>
      <c r="CP224" s="152">
        <f t="shared" si="452"/>
        <v>0.55147472246880314</v>
      </c>
      <c r="CQ224" s="152">
        <f t="shared" si="453"/>
        <v>0.51400846868648453</v>
      </c>
      <c r="CR224" s="152">
        <f t="shared" si="454"/>
        <v>0.44114952292471898</v>
      </c>
      <c r="CS224" s="152">
        <f t="shared" si="455"/>
        <v>0.36829057716295344</v>
      </c>
      <c r="CT224" s="152">
        <f t="shared" si="456"/>
        <v>0.29543163140118783</v>
      </c>
      <c r="CU224" s="152">
        <f t="shared" si="457"/>
        <v>0.22257268563942226</v>
      </c>
      <c r="CV224" s="152">
        <f t="shared" si="458"/>
        <v>0.18000338750244113</v>
      </c>
      <c r="CW224" s="152">
        <f t="shared" si="459"/>
        <v>0.18000338750244113</v>
      </c>
      <c r="CX224" s="152">
        <f t="shared" si="460"/>
        <v>0.18000338750244113</v>
      </c>
      <c r="CY224" s="152">
        <f t="shared" si="461"/>
        <v>0.18000338750244113</v>
      </c>
      <c r="CZ224" s="152">
        <f t="shared" si="462"/>
        <v>0.18000338750244113</v>
      </c>
      <c r="DA224" s="152">
        <f t="shared" si="463"/>
        <v>0.18000338750244113</v>
      </c>
      <c r="DC224" s="154">
        <f t="shared" si="509"/>
        <v>0.21444016478694833</v>
      </c>
      <c r="DD224" s="154">
        <f t="shared" si="510"/>
        <v>0.21444016478694833</v>
      </c>
      <c r="DE224" s="154">
        <f t="shared" si="511"/>
        <v>0.21444016478694833</v>
      </c>
      <c r="DF224" s="154">
        <f t="shared" si="512"/>
        <v>0.21444016478694833</v>
      </c>
      <c r="DG224" s="154">
        <f t="shared" si="513"/>
        <v>0.21444016478694833</v>
      </c>
      <c r="DH224" s="154">
        <f t="shared" si="514"/>
        <v>0.21444016478694833</v>
      </c>
      <c r="DI224" s="154">
        <f t="shared" si="515"/>
        <v>0.21444016478694833</v>
      </c>
      <c r="DJ224" s="154">
        <f t="shared" si="516"/>
        <v>0.21444016478694833</v>
      </c>
      <c r="DK224" s="154">
        <f t="shared" si="517"/>
        <v>0.19925725047411222</v>
      </c>
      <c r="DL224" s="154">
        <f t="shared" si="518"/>
        <v>0.16974512838157629</v>
      </c>
      <c r="DM224" s="154">
        <f t="shared" si="519"/>
        <v>0.14025898433227141</v>
      </c>
      <c r="DN224" s="154">
        <f t="shared" si="520"/>
        <v>-3.7561518514175745E-10</v>
      </c>
      <c r="DO224" s="154">
        <f t="shared" si="521"/>
        <v>-4.8644643197885397E-10</v>
      </c>
      <c r="DP224" s="154">
        <f t="shared" si="522"/>
        <v>-5.8777835193633976E-10</v>
      </c>
      <c r="DQ224" s="154">
        <f t="shared" si="523"/>
        <v>-5.8777835193633976E-10</v>
      </c>
      <c r="DR224" s="154">
        <f t="shared" si="524"/>
        <v>-5.8777835193633976E-10</v>
      </c>
      <c r="DS224" s="154">
        <f t="shared" si="525"/>
        <v>-5.8777835193633976E-10</v>
      </c>
      <c r="DT224" s="154">
        <f t="shared" si="526"/>
        <v>-5.8777835193633976E-10</v>
      </c>
      <c r="DU224" s="154">
        <f t="shared" si="527"/>
        <v>-5.8777835193633976E-10</v>
      </c>
      <c r="DW224" s="155">
        <f t="shared" si="464"/>
        <v>5.0669526776721013E-2</v>
      </c>
      <c r="DX224" s="155">
        <f t="shared" si="465"/>
        <v>-4.1031373753335577E-2</v>
      </c>
      <c r="DY224" s="155">
        <f t="shared" si="466"/>
        <v>-1.9062488458964376E-2</v>
      </c>
      <c r="DZ224" s="155">
        <f t="shared" si="467"/>
        <v>6.2350590290827346E-2</v>
      </c>
      <c r="EA224" s="156">
        <f t="shared" si="468"/>
        <v>5.0669526776721013E-2</v>
      </c>
      <c r="EB224" s="156">
        <f t="shared" si="469"/>
        <v>-4.1031373753335577E-2</v>
      </c>
      <c r="EC224" s="156">
        <f t="shared" si="470"/>
        <v>-6.4951394504006596E-2</v>
      </c>
      <c r="ED224" s="156">
        <f t="shared" si="471"/>
        <v>5.6825106993005801E-3</v>
      </c>
      <c r="EE224" s="156">
        <f t="shared" si="472"/>
        <v>5.7024766090611967E-2</v>
      </c>
      <c r="EF224" s="156">
        <f t="shared" si="473"/>
        <v>3.1609344001003167E-2</v>
      </c>
      <c r="EG224" s="156">
        <f t="shared" si="474"/>
        <v>-2.9599952806553483E-2</v>
      </c>
      <c r="EH224" s="156">
        <f t="shared" si="475"/>
        <v>-5.8093178340598392E-2</v>
      </c>
      <c r="EI224" s="156">
        <f t="shared" si="476"/>
        <v>-7.9458200456343046E-3</v>
      </c>
      <c r="EJ224" s="156">
        <f t="shared" si="477"/>
        <v>6.4713511105990523E-2</v>
      </c>
      <c r="EK224" s="156">
        <f t="shared" si="478"/>
        <v>4.2774719531737088E-2</v>
      </c>
      <c r="EL224" s="156">
        <f t="shared" si="479"/>
        <v>-4.920668597704983E-2</v>
      </c>
      <c r="EM224" s="156">
        <f t="shared" si="480"/>
        <v>-6.2977879248993798E-2</v>
      </c>
      <c r="EN224" s="156">
        <f t="shared" si="481"/>
        <v>1.6874871885792758E-2</v>
      </c>
      <c r="EO224" s="156">
        <f t="shared" si="482"/>
        <v>6.1647336742763639E-2</v>
      </c>
      <c r="EP224" s="156">
        <f t="shared" si="483"/>
        <v>2.1226880326300122E-2</v>
      </c>
      <c r="EQ224" s="156">
        <f t="shared" si="484"/>
        <v>-3.9238037566414231E-2</v>
      </c>
      <c r="ER224" s="156">
        <f t="shared" si="485"/>
        <v>-5.2070634563057022E-2</v>
      </c>
      <c r="ES224" s="156">
        <f t="shared" si="486"/>
        <v>3.3580224078833723E-2</v>
      </c>
      <c r="ET224" s="156">
        <f t="shared" si="487"/>
        <v>-5.5886877947136024E-2</v>
      </c>
      <c r="EU224" s="156">
        <f t="shared" si="488"/>
        <v>-5.9090813001344923E-2</v>
      </c>
      <c r="EV224" s="156">
        <f t="shared" si="489"/>
        <v>2.7554498629132208E-2</v>
      </c>
      <c r="EW224" s="156">
        <f t="shared" si="490"/>
        <v>6.4396784263044043E-2</v>
      </c>
      <c r="EX224" s="156">
        <f t="shared" si="491"/>
        <v>1.0199448634202059E-2</v>
      </c>
      <c r="EY224" s="156">
        <f t="shared" si="492"/>
        <v>-4.7683894410224609E-2</v>
      </c>
      <c r="EZ224" s="156">
        <f t="shared" si="493"/>
        <v>-4.446595090332954E-2</v>
      </c>
    </row>
    <row r="225" spans="15:156" ht="20.100000000000001" customHeight="1" x14ac:dyDescent="0.2">
      <c r="O225" s="158">
        <v>215</v>
      </c>
      <c r="P225" s="158">
        <f t="shared" si="494"/>
        <v>-1.2653637076958888</v>
      </c>
      <c r="Q225" s="147">
        <f t="shared" si="495"/>
        <v>1.8762289458939041</v>
      </c>
      <c r="R225" s="147">
        <f t="shared" si="399"/>
        <v>310.2146726750488</v>
      </c>
      <c r="S225" s="147">
        <f t="shared" si="400"/>
        <v>269.75188928265112</v>
      </c>
      <c r="T225" s="147">
        <f t="shared" si="401"/>
        <v>337.18986160331394</v>
      </c>
      <c r="U225" s="147">
        <f t="shared" si="402"/>
        <v>1</v>
      </c>
      <c r="V225" s="147">
        <f t="shared" si="403"/>
        <v>1</v>
      </c>
      <c r="W225" s="147">
        <f t="shared" si="404"/>
        <v>4.6419467769933831E-2</v>
      </c>
      <c r="X225" s="147">
        <f t="shared" si="405"/>
        <v>5.3382387935423908E-2</v>
      </c>
      <c r="Y225" s="147">
        <f t="shared" si="406"/>
        <v>4.2705910348339121E-2</v>
      </c>
      <c r="Z225" s="147">
        <f t="shared" si="407"/>
        <v>15.014589333584262</v>
      </c>
      <c r="AA225" s="147">
        <f t="shared" si="408"/>
        <v>15.014589333584262</v>
      </c>
      <c r="AB225" s="147">
        <f t="shared" si="409"/>
        <v>14.958640233142084</v>
      </c>
      <c r="AC225" s="147">
        <f t="shared" si="410"/>
        <v>14.217291077149747</v>
      </c>
      <c r="AD225" s="147">
        <f t="shared" si="411"/>
        <v>209.57021666240809</v>
      </c>
      <c r="AE225" s="147">
        <f t="shared" si="412"/>
        <v>273.48634537706738</v>
      </c>
      <c r="AF225" s="147">
        <f t="shared" si="413"/>
        <v>3.49780906968414</v>
      </c>
      <c r="AG225" s="147">
        <f t="shared" si="414"/>
        <v>3.9926396795601535</v>
      </c>
      <c r="AH225" s="147">
        <f t="shared" si="415"/>
        <v>3.0358117906849942</v>
      </c>
      <c r="AI225" s="147">
        <f t="shared" si="416"/>
        <v>18.512398403268403</v>
      </c>
      <c r="AJ225" s="147">
        <f t="shared" si="417"/>
        <v>19.312398403268404</v>
      </c>
      <c r="AK225" s="147">
        <f t="shared" si="418"/>
        <v>19.751279912702238</v>
      </c>
      <c r="AL225" s="147">
        <f t="shared" si="419"/>
        <v>18.053102867834742</v>
      </c>
      <c r="AM225" s="147">
        <f t="shared" si="496"/>
        <v>51.780207673779209</v>
      </c>
      <c r="AN225" s="147">
        <f t="shared" si="528"/>
        <v>50.629630303446334</v>
      </c>
      <c r="AO225" s="147">
        <f t="shared" si="529"/>
        <v>55.392139917493211</v>
      </c>
      <c r="AP225" s="147">
        <f t="shared" si="420"/>
        <v>8.435982712872903</v>
      </c>
      <c r="AQ225" s="147">
        <f t="shared" si="421"/>
        <v>0.43193991378736812</v>
      </c>
      <c r="AR225" s="147">
        <f t="shared" si="422"/>
        <v>0.42873556973765153</v>
      </c>
      <c r="AS225" s="147">
        <f t="shared" si="423"/>
        <v>0.40748746510948519</v>
      </c>
      <c r="AT225" s="147">
        <f t="shared" si="424"/>
        <v>6.1271396252756231E-2</v>
      </c>
      <c r="AU225" s="147">
        <f t="shared" si="425"/>
        <v>0.16853226879448846</v>
      </c>
      <c r="AV225" s="147">
        <f t="shared" si="426"/>
        <v>0.16235153267480573</v>
      </c>
      <c r="AW225" s="147">
        <f t="shared" si="427"/>
        <v>0.16045352241111432</v>
      </c>
      <c r="AX225" s="147">
        <f t="shared" si="497"/>
        <v>3.9115891161098579E-2</v>
      </c>
      <c r="AY225" s="147">
        <f t="shared" si="498"/>
        <v>4.3333562567570892E-2</v>
      </c>
      <c r="AZ225" s="147">
        <f t="shared" si="499"/>
        <v>3.4261568778289626E-2</v>
      </c>
      <c r="BA225" s="147">
        <f t="shared" si="500"/>
        <v>0.11129132831198686</v>
      </c>
      <c r="BB225" s="147">
        <f t="shared" si="501"/>
        <v>0.2154156864830121</v>
      </c>
      <c r="BC225" s="147">
        <f t="shared" si="428"/>
        <v>-6.7601633700753927E-3</v>
      </c>
      <c r="BD225" s="147">
        <f t="shared" si="429"/>
        <v>-5.8784029305003413E-3</v>
      </c>
      <c r="BE225" s="147">
        <f t="shared" si="430"/>
        <v>-7.3480036631254275E-3</v>
      </c>
      <c r="BF225" s="147">
        <f t="shared" si="431"/>
        <v>0</v>
      </c>
      <c r="BG225" s="147">
        <f t="shared" si="432"/>
        <v>0</v>
      </c>
      <c r="BH225" s="147">
        <f t="shared" si="433"/>
        <v>0</v>
      </c>
      <c r="BI225" s="147">
        <f t="shared" si="502"/>
        <v>3.2355727791023185E-2</v>
      </c>
      <c r="BJ225" s="147">
        <f t="shared" si="503"/>
        <v>3.7455159637070551E-2</v>
      </c>
      <c r="BK225" s="147">
        <f t="shared" si="504"/>
        <v>2.6913565115164198E-2</v>
      </c>
      <c r="BL225" s="147">
        <f t="shared" si="434"/>
        <v>10.037221505855237</v>
      </c>
      <c r="BM225" s="147">
        <f t="shared" si="435"/>
        <v>10.103600075483078</v>
      </c>
      <c r="BN225" s="147">
        <f t="shared" si="436"/>
        <v>9.0749812964339949</v>
      </c>
      <c r="BO225" s="150">
        <f t="shared" si="505"/>
        <v>1.0468931208867901E-3</v>
      </c>
      <c r="BP225" s="150">
        <f t="shared" si="505"/>
        <v>1.4028889834384389E-3</v>
      </c>
      <c r="BQ225" s="150">
        <f t="shared" si="505"/>
        <v>7.2433998720818332E-4</v>
      </c>
      <c r="BR225" s="147" t="e">
        <f t="shared" si="437"/>
        <v>#NUM!</v>
      </c>
      <c r="BS225" s="147">
        <f t="shared" si="438"/>
        <v>251.77773126648947</v>
      </c>
      <c r="BT225" s="147">
        <f t="shared" si="439"/>
        <v>0.55569917434592275</v>
      </c>
      <c r="BU225" s="147">
        <f t="shared" si="440"/>
        <v>0.55569917434592275</v>
      </c>
      <c r="BV225" s="147">
        <f t="shared" si="441"/>
        <v>0.18523305811530755</v>
      </c>
      <c r="BW225" s="147">
        <f t="shared" si="442"/>
        <v>19.38841704219055</v>
      </c>
      <c r="CA225" s="150">
        <f t="shared" si="443"/>
        <v>0.21604567824881618</v>
      </c>
      <c r="CB225" s="150">
        <f t="shared" si="506"/>
        <v>0.21604567824881618</v>
      </c>
      <c r="CC225" s="150">
        <f t="shared" si="507"/>
        <v>0</v>
      </c>
      <c r="CD225" s="150">
        <f t="shared" si="508"/>
        <v>5.0143627040781742E-2</v>
      </c>
      <c r="CE225" s="150">
        <f t="shared" si="444"/>
        <v>4.3383463670706349E-2</v>
      </c>
      <c r="CI225" s="152">
        <f t="shared" si="445"/>
        <v>0.54996689436518287</v>
      </c>
      <c r="CJ225" s="152">
        <f t="shared" si="446"/>
        <v>0.54996689436518287</v>
      </c>
      <c r="CK225" s="152">
        <f t="shared" si="447"/>
        <v>0.54996689436518287</v>
      </c>
      <c r="CL225" s="152">
        <f t="shared" si="448"/>
        <v>0.54996689436518287</v>
      </c>
      <c r="CM225" s="152">
        <f t="shared" si="449"/>
        <v>0.54996689436518287</v>
      </c>
      <c r="CN225" s="152">
        <f t="shared" si="450"/>
        <v>0.54996689436518287</v>
      </c>
      <c r="CO225" s="152">
        <f t="shared" si="451"/>
        <v>0.54996689436518287</v>
      </c>
      <c r="CP225" s="152">
        <f t="shared" si="452"/>
        <v>0.54996689436518287</v>
      </c>
      <c r="CQ225" s="152">
        <f t="shared" si="453"/>
        <v>0.51260202601079685</v>
      </c>
      <c r="CR225" s="152">
        <f t="shared" si="454"/>
        <v>0.4399402399500702</v>
      </c>
      <c r="CS225" s="152">
        <f t="shared" si="455"/>
        <v>0.36727845388934344</v>
      </c>
      <c r="CT225" s="152">
        <f t="shared" si="456"/>
        <v>0.29461666782861673</v>
      </c>
      <c r="CU225" s="152">
        <f t="shared" si="457"/>
        <v>0.22195488176789011</v>
      </c>
      <c r="CV225" s="152">
        <f t="shared" si="458"/>
        <v>0.17950077813456769</v>
      </c>
      <c r="CW225" s="152">
        <f t="shared" si="459"/>
        <v>0.17950077813456769</v>
      </c>
      <c r="CX225" s="152">
        <f t="shared" si="460"/>
        <v>0.17950077813456769</v>
      </c>
      <c r="CY225" s="152">
        <f t="shared" si="461"/>
        <v>0.17950077813456769</v>
      </c>
      <c r="CZ225" s="152">
        <f t="shared" si="462"/>
        <v>0.17950077813456769</v>
      </c>
      <c r="DA225" s="152">
        <f t="shared" si="463"/>
        <v>0.17950077813456769</v>
      </c>
      <c r="DC225" s="154">
        <f t="shared" si="509"/>
        <v>0.21372358746454773</v>
      </c>
      <c r="DD225" s="154">
        <f t="shared" si="510"/>
        <v>0.21372358746454773</v>
      </c>
      <c r="DE225" s="154">
        <f t="shared" si="511"/>
        <v>0.21372358746454773</v>
      </c>
      <c r="DF225" s="154">
        <f t="shared" si="512"/>
        <v>0.21372358746454773</v>
      </c>
      <c r="DG225" s="154">
        <f t="shared" si="513"/>
        <v>0.21372358746454773</v>
      </c>
      <c r="DH225" s="154">
        <f t="shared" si="514"/>
        <v>0.21372358746454773</v>
      </c>
      <c r="DI225" s="154">
        <f t="shared" si="515"/>
        <v>0.21372358746454773</v>
      </c>
      <c r="DJ225" s="154">
        <f t="shared" si="516"/>
        <v>0.21372358746454773</v>
      </c>
      <c r="DK225" s="154">
        <f t="shared" si="517"/>
        <v>0.19858960802528397</v>
      </c>
      <c r="DL225" s="154">
        <f t="shared" si="518"/>
        <v>0.16917266328775979</v>
      </c>
      <c r="DM225" s="154">
        <f t="shared" si="519"/>
        <v>0.13978172652408849</v>
      </c>
      <c r="DN225" s="154">
        <f t="shared" si="520"/>
        <v>-3.7639448580277212E-10</v>
      </c>
      <c r="DO225" s="154">
        <f t="shared" si="521"/>
        <v>-4.8743723787461518E-10</v>
      </c>
      <c r="DP225" s="154">
        <f t="shared" si="522"/>
        <v>-5.8895518326647144E-10</v>
      </c>
      <c r="DQ225" s="154">
        <f t="shared" si="523"/>
        <v>-5.8895518326647144E-10</v>
      </c>
      <c r="DR225" s="154">
        <f t="shared" si="524"/>
        <v>-5.8895518326647144E-10</v>
      </c>
      <c r="DS225" s="154">
        <f t="shared" si="525"/>
        <v>-5.8895518326647144E-10</v>
      </c>
      <c r="DT225" s="154">
        <f t="shared" si="526"/>
        <v>-5.8895518326647144E-10</v>
      </c>
      <c r="DU225" s="154">
        <f t="shared" si="527"/>
        <v>-5.8895518326647144E-10</v>
      </c>
      <c r="DW225" s="155">
        <f t="shared" si="464"/>
        <v>5.1339049441124385E-2</v>
      </c>
      <c r="DX225" s="155">
        <f t="shared" si="465"/>
        <v>-3.9393838173360896E-2</v>
      </c>
      <c r="DY225" s="155">
        <f t="shared" si="466"/>
        <v>-1.9459109987884513E-2</v>
      </c>
      <c r="DZ225" s="155">
        <f t="shared" si="467"/>
        <v>6.1716412096188583E-2</v>
      </c>
      <c r="EA225" s="156">
        <f t="shared" si="468"/>
        <v>5.1339049441124385E-2</v>
      </c>
      <c r="EB225" s="156">
        <f t="shared" si="469"/>
        <v>-3.9393838173360896E-2</v>
      </c>
      <c r="EC225" s="156">
        <f t="shared" si="470"/>
        <v>-6.4649864615216809E-2</v>
      </c>
      <c r="ED225" s="156">
        <f t="shared" si="471"/>
        <v>2.8226740480080158E-3</v>
      </c>
      <c r="EE225" s="156">
        <f t="shared" si="472"/>
        <v>5.4577088083998443E-2</v>
      </c>
      <c r="EF225" s="156">
        <f t="shared" si="473"/>
        <v>3.4769439739786356E-2</v>
      </c>
      <c r="EG225" s="156">
        <f t="shared" si="474"/>
        <v>-2.4764001935478532E-2</v>
      </c>
      <c r="EH225" s="156">
        <f t="shared" si="475"/>
        <v>-5.9785589331265904E-2</v>
      </c>
      <c r="EI225" s="156">
        <f t="shared" si="476"/>
        <v>-1.4006122463550728E-2</v>
      </c>
      <c r="EJ225" s="156">
        <f t="shared" si="477"/>
        <v>6.3177535699670814E-2</v>
      </c>
      <c r="EK225" s="156">
        <f t="shared" si="478"/>
        <v>4.7710289632637778E-2</v>
      </c>
      <c r="EL225" s="156">
        <f t="shared" si="479"/>
        <v>-4.3718425711786288E-2</v>
      </c>
      <c r="EM225" s="156">
        <f t="shared" si="480"/>
        <v>-6.4157840108839459E-2</v>
      </c>
      <c r="EN225" s="156">
        <f t="shared" si="481"/>
        <v>8.44653989014146E-3</v>
      </c>
      <c r="EO225" s="156">
        <f t="shared" si="482"/>
        <v>5.7399762132006482E-2</v>
      </c>
      <c r="EP225" s="156">
        <f t="shared" si="483"/>
        <v>2.9880424875430314E-2</v>
      </c>
      <c r="EQ225" s="156">
        <f t="shared" si="484"/>
        <v>-2.9880424875430543E-2</v>
      </c>
      <c r="ER225" s="156">
        <f t="shared" si="485"/>
        <v>-5.7399762132006371E-2</v>
      </c>
      <c r="ES225" s="156">
        <f t="shared" si="486"/>
        <v>4.3718425711786274E-2</v>
      </c>
      <c r="ET225" s="156">
        <f t="shared" si="487"/>
        <v>-4.7710289632637792E-2</v>
      </c>
      <c r="EU225" s="156">
        <f t="shared" si="488"/>
        <v>-6.3177535699670759E-2</v>
      </c>
      <c r="EV225" s="156">
        <f t="shared" si="489"/>
        <v>1.400612246355098E-2</v>
      </c>
      <c r="EW225" s="156">
        <f t="shared" si="490"/>
        <v>5.9785589331265904E-2</v>
      </c>
      <c r="EX225" s="156">
        <f t="shared" si="491"/>
        <v>2.476400193547856E-2</v>
      </c>
      <c r="EY225" s="156">
        <f t="shared" si="492"/>
        <v>-3.4769439739786537E-2</v>
      </c>
      <c r="EZ225" s="156">
        <f t="shared" si="493"/>
        <v>-5.4577088083998339E-2</v>
      </c>
    </row>
    <row r="226" spans="15:156" ht="20.100000000000001" customHeight="1" x14ac:dyDescent="0.2">
      <c r="O226" s="158">
        <v>216</v>
      </c>
      <c r="P226" s="158">
        <f t="shared" si="494"/>
        <v>-1.2566370614359172</v>
      </c>
      <c r="Q226" s="147">
        <f t="shared" si="495"/>
        <v>1.8849555921538759</v>
      </c>
      <c r="R226" s="147">
        <f t="shared" si="399"/>
        <v>309.34931550342043</v>
      </c>
      <c r="S226" s="147">
        <f t="shared" si="400"/>
        <v>268.99940478558295</v>
      </c>
      <c r="T226" s="147">
        <f t="shared" si="401"/>
        <v>336.24925598197871</v>
      </c>
      <c r="U226" s="147">
        <f t="shared" si="402"/>
        <v>1</v>
      </c>
      <c r="V226" s="147">
        <f t="shared" si="403"/>
        <v>1</v>
      </c>
      <c r="W226" s="147">
        <f t="shared" si="404"/>
        <v>4.6549319097623096E-2</v>
      </c>
      <c r="X226" s="147">
        <f t="shared" si="405"/>
        <v>5.3531716962266565E-2</v>
      </c>
      <c r="Y226" s="147">
        <f t="shared" si="406"/>
        <v>4.2825373569813252E-2</v>
      </c>
      <c r="Z226" s="147">
        <f t="shared" si="407"/>
        <v>14.957298440892139</v>
      </c>
      <c r="AA226" s="147">
        <f t="shared" si="408"/>
        <v>14.957298440892139</v>
      </c>
      <c r="AB226" s="147">
        <f t="shared" si="409"/>
        <v>14.903203679111746</v>
      </c>
      <c r="AC226" s="147">
        <f t="shared" si="410"/>
        <v>14.164601954831177</v>
      </c>
      <c r="AD226" s="147">
        <f t="shared" si="411"/>
        <v>208.67057332329102</v>
      </c>
      <c r="AE226" s="147">
        <f t="shared" si="412"/>
        <v>272.33875910698549</v>
      </c>
      <c r="AF226" s="147">
        <f t="shared" si="413"/>
        <v>3.4945945500439093</v>
      </c>
      <c r="AG226" s="147">
        <f t="shared" si="414"/>
        <v>3.9889704059060982</v>
      </c>
      <c r="AH226" s="147">
        <f t="shared" si="415"/>
        <v>3.0330218509167608</v>
      </c>
      <c r="AI226" s="147">
        <f t="shared" si="416"/>
        <v>18.451892990936049</v>
      </c>
      <c r="AJ226" s="147">
        <f t="shared" si="417"/>
        <v>19.251892990936049</v>
      </c>
      <c r="AK226" s="147">
        <f t="shared" si="418"/>
        <v>19.692174085017843</v>
      </c>
      <c r="AL226" s="147">
        <f t="shared" si="419"/>
        <v>17.997623805747939</v>
      </c>
      <c r="AM226" s="147">
        <f t="shared" si="496"/>
        <v>51.942944024819184</v>
      </c>
      <c r="AN226" s="147">
        <f t="shared" si="528"/>
        <v>50.781594540179178</v>
      </c>
      <c r="AO226" s="147">
        <f t="shared" si="529"/>
        <v>55.562890456718399</v>
      </c>
      <c r="AP226" s="147">
        <f t="shared" si="420"/>
        <v>8.3989631299957797</v>
      </c>
      <c r="AQ226" s="147">
        <f t="shared" si="421"/>
        <v>0.43033914927967698</v>
      </c>
      <c r="AR226" s="147">
        <f t="shared" si="422"/>
        <v>0.42714668049330495</v>
      </c>
      <c r="AS226" s="147">
        <f t="shared" si="423"/>
        <v>0.40597732110413765</v>
      </c>
      <c r="AT226" s="147">
        <f t="shared" si="424"/>
        <v>6.0818095552149863E-2</v>
      </c>
      <c r="AU226" s="147">
        <f t="shared" si="425"/>
        <v>0.16781117558298006</v>
      </c>
      <c r="AV226" s="147">
        <f t="shared" si="426"/>
        <v>0.16163410759369848</v>
      </c>
      <c r="AW226" s="147">
        <f t="shared" si="427"/>
        <v>0.15975739929980784</v>
      </c>
      <c r="AX226" s="147">
        <f t="shared" si="497"/>
        <v>3.9057479865780516E-2</v>
      </c>
      <c r="AY226" s="147">
        <f t="shared" si="498"/>
        <v>4.3262756567979968E-2</v>
      </c>
      <c r="AZ226" s="147">
        <f t="shared" si="499"/>
        <v>3.4208351590620668E-2</v>
      </c>
      <c r="BA226" s="147">
        <f t="shared" si="500"/>
        <v>0.11099412253809528</v>
      </c>
      <c r="BB226" s="147">
        <f t="shared" si="501"/>
        <v>0.21454055192182206</v>
      </c>
      <c r="BC226" s="147">
        <f t="shared" si="428"/>
        <v>-6.9470072394617324E-3</v>
      </c>
      <c r="BD226" s="147">
        <f t="shared" si="429"/>
        <v>-6.0408758604015081E-3</v>
      </c>
      <c r="BE226" s="147">
        <f t="shared" si="430"/>
        <v>-7.5510948255018851E-3</v>
      </c>
      <c r="BF226" s="147">
        <f t="shared" si="431"/>
        <v>0</v>
      </c>
      <c r="BG226" s="147">
        <f t="shared" si="432"/>
        <v>0</v>
      </c>
      <c r="BH226" s="147">
        <f t="shared" si="433"/>
        <v>0</v>
      </c>
      <c r="BI226" s="147">
        <f t="shared" si="502"/>
        <v>3.2110472626318783E-2</v>
      </c>
      <c r="BJ226" s="147">
        <f t="shared" si="503"/>
        <v>3.722188070757846E-2</v>
      </c>
      <c r="BK226" s="147">
        <f t="shared" si="504"/>
        <v>2.6657256765118785E-2</v>
      </c>
      <c r="BL226" s="147">
        <f t="shared" si="434"/>
        <v>9.9333527274430349</v>
      </c>
      <c r="BM226" s="147">
        <f t="shared" si="435"/>
        <v>10.012663755338579</v>
      </c>
      <c r="BN226" s="147">
        <f t="shared" si="436"/>
        <v>8.9634827537917605</v>
      </c>
      <c r="BO226" s="150">
        <f t="shared" si="505"/>
        <v>1.0310824522855679E-3</v>
      </c>
      <c r="BP226" s="150">
        <f t="shared" si="505"/>
        <v>1.3854684034092016E-3</v>
      </c>
      <c r="BQ226" s="150">
        <f t="shared" si="505"/>
        <v>7.1060933824147125E-4</v>
      </c>
      <c r="BR226" s="147" t="e">
        <f t="shared" si="437"/>
        <v>#NUM!</v>
      </c>
      <c r="BS226" s="147">
        <f t="shared" si="438"/>
        <v>250.94315136269444</v>
      </c>
      <c r="BT226" s="147">
        <f t="shared" si="439"/>
        <v>0.55414902759869922</v>
      </c>
      <c r="BU226" s="147">
        <f t="shared" si="440"/>
        <v>0.55414902759869922</v>
      </c>
      <c r="BV226" s="147">
        <f t="shared" si="441"/>
        <v>0.18471634253289976</v>
      </c>
      <c r="BW226" s="147">
        <f t="shared" si="442"/>
        <v>19.334332218963773</v>
      </c>
      <c r="CA226" s="150">
        <f t="shared" si="443"/>
        <v>0.21530791365720303</v>
      </c>
      <c r="CB226" s="150">
        <f t="shared" si="506"/>
        <v>0.21530791365720303</v>
      </c>
      <c r="CC226" s="150">
        <f t="shared" si="507"/>
        <v>0</v>
      </c>
      <c r="CD226" s="150">
        <f t="shared" si="508"/>
        <v>5.0112183934871178E-2</v>
      </c>
      <c r="CE226" s="150">
        <f t="shared" si="444"/>
        <v>4.3165176695409445E-2</v>
      </c>
      <c r="CI226" s="152">
        <f t="shared" si="445"/>
        <v>0.54841674761795944</v>
      </c>
      <c r="CJ226" s="152">
        <f t="shared" si="446"/>
        <v>0.54841674761795944</v>
      </c>
      <c r="CK226" s="152">
        <f t="shared" si="447"/>
        <v>0.54841674761795944</v>
      </c>
      <c r="CL226" s="152">
        <f t="shared" si="448"/>
        <v>0.54841674761795944</v>
      </c>
      <c r="CM226" s="152">
        <f t="shared" si="449"/>
        <v>0.54841674761795944</v>
      </c>
      <c r="CN226" s="152">
        <f t="shared" si="450"/>
        <v>0.54841674761795944</v>
      </c>
      <c r="CO226" s="152">
        <f t="shared" si="451"/>
        <v>0.54841674761795944</v>
      </c>
      <c r="CP226" s="152">
        <f t="shared" si="452"/>
        <v>0.54841674761795944</v>
      </c>
      <c r="CQ226" s="152">
        <f t="shared" si="453"/>
        <v>0.51115611017089513</v>
      </c>
      <c r="CR226" s="152">
        <f t="shared" si="454"/>
        <v>0.43869701728753741</v>
      </c>
      <c r="CS226" s="152">
        <f t="shared" si="455"/>
        <v>0.36623792440417957</v>
      </c>
      <c r="CT226" s="152">
        <f t="shared" si="456"/>
        <v>0.29377883152082185</v>
      </c>
      <c r="CU226" s="152">
        <f t="shared" si="457"/>
        <v>0.22131973863746413</v>
      </c>
      <c r="CV226" s="152">
        <f t="shared" si="458"/>
        <v>0.17898406255215987</v>
      </c>
      <c r="CW226" s="152">
        <f t="shared" si="459"/>
        <v>0.17898406255215987</v>
      </c>
      <c r="CX226" s="152">
        <f t="shared" si="460"/>
        <v>0.17898406255215987</v>
      </c>
      <c r="CY226" s="152">
        <f t="shared" si="461"/>
        <v>0.17898406255215987</v>
      </c>
      <c r="CZ226" s="152">
        <f t="shared" si="462"/>
        <v>0.17898406255215987</v>
      </c>
      <c r="DA226" s="152">
        <f t="shared" si="463"/>
        <v>0.17898406255215987</v>
      </c>
      <c r="DC226" s="154">
        <f t="shared" si="509"/>
        <v>0.21298706495818384</v>
      </c>
      <c r="DD226" s="154">
        <f t="shared" si="510"/>
        <v>0.21298706495818384</v>
      </c>
      <c r="DE226" s="154">
        <f t="shared" si="511"/>
        <v>0.21298706495818384</v>
      </c>
      <c r="DF226" s="154">
        <f t="shared" si="512"/>
        <v>0.21298706495818384</v>
      </c>
      <c r="DG226" s="154">
        <f t="shared" si="513"/>
        <v>0.21298706495818384</v>
      </c>
      <c r="DH226" s="154">
        <f t="shared" si="514"/>
        <v>0.21298706495818384</v>
      </c>
      <c r="DI226" s="154">
        <f t="shared" si="515"/>
        <v>0.21298706495818384</v>
      </c>
      <c r="DJ226" s="154">
        <f t="shared" si="516"/>
        <v>0.21298706495818384</v>
      </c>
      <c r="DK226" s="154">
        <f t="shared" si="517"/>
        <v>0.19790338559969858</v>
      </c>
      <c r="DL226" s="154">
        <f t="shared" si="518"/>
        <v>0.16858427354147848</v>
      </c>
      <c r="DM226" s="154">
        <f t="shared" si="519"/>
        <v>0.13929120026210595</v>
      </c>
      <c r="DN226" s="154">
        <f t="shared" si="520"/>
        <v>-3.7719903706730363E-10</v>
      </c>
      <c r="DO226" s="154">
        <f t="shared" si="521"/>
        <v>-4.8846006889366308E-10</v>
      </c>
      <c r="DP226" s="154">
        <f t="shared" si="522"/>
        <v>-5.9016996715651268E-10</v>
      </c>
      <c r="DQ226" s="154">
        <f t="shared" si="523"/>
        <v>-5.9016996715651268E-10</v>
      </c>
      <c r="DR226" s="154">
        <f t="shared" si="524"/>
        <v>-5.9016996715651268E-10</v>
      </c>
      <c r="DS226" s="154">
        <f t="shared" si="525"/>
        <v>-5.9016996715651268E-10</v>
      </c>
      <c r="DT226" s="154">
        <f t="shared" si="526"/>
        <v>-5.9016996715651268E-10</v>
      </c>
      <c r="DU226" s="154">
        <f t="shared" si="527"/>
        <v>-5.9016996715651268E-10</v>
      </c>
      <c r="DW226" s="155">
        <f t="shared" si="464"/>
        <v>5.1955836104206891E-2</v>
      </c>
      <c r="DX226" s="155">
        <f t="shared" si="465"/>
        <v>-3.7748124507782685E-2</v>
      </c>
      <c r="DY226" s="155">
        <f t="shared" si="466"/>
        <v>-1.9845363477888109E-2</v>
      </c>
      <c r="DZ226" s="155">
        <f t="shared" si="467"/>
        <v>6.1077748465155263E-2</v>
      </c>
      <c r="EA226" s="156">
        <f t="shared" si="468"/>
        <v>5.1955836104206891E-2</v>
      </c>
      <c r="EB226" s="156">
        <f t="shared" si="469"/>
        <v>-3.7748124507782685E-2</v>
      </c>
      <c r="EC226" s="156">
        <f t="shared" si="470"/>
        <v>-6.4220945252637565E-2</v>
      </c>
      <c r="ED226" s="156">
        <f t="shared" si="471"/>
        <v>3.934009592451999E-18</v>
      </c>
      <c r="EE226" s="156">
        <f t="shared" si="472"/>
        <v>5.1955836104206891E-2</v>
      </c>
      <c r="EF226" s="156">
        <f t="shared" si="473"/>
        <v>3.7748124507782671E-2</v>
      </c>
      <c r="EG226" s="156">
        <f t="shared" si="474"/>
        <v>-1.9845363477888116E-2</v>
      </c>
      <c r="EH226" s="156">
        <f t="shared" si="475"/>
        <v>-6.1077748465155263E-2</v>
      </c>
      <c r="EI226" s="156">
        <f t="shared" si="476"/>
        <v>-1.9845363477888102E-2</v>
      </c>
      <c r="EJ226" s="156">
        <f t="shared" si="477"/>
        <v>6.107774846515527E-2</v>
      </c>
      <c r="EK226" s="156">
        <f t="shared" si="478"/>
        <v>5.1955836104206884E-2</v>
      </c>
      <c r="EL226" s="156">
        <f t="shared" si="479"/>
        <v>-3.7748124507782685E-2</v>
      </c>
      <c r="EM226" s="156">
        <f t="shared" si="480"/>
        <v>-6.4220945252637565E-2</v>
      </c>
      <c r="EN226" s="156">
        <f t="shared" si="481"/>
        <v>1.1802028777355995E-17</v>
      </c>
      <c r="EO226" s="156">
        <f t="shared" si="482"/>
        <v>5.1955836104206968E-2</v>
      </c>
      <c r="EP226" s="156">
        <f t="shared" si="483"/>
        <v>3.7748124507782574E-2</v>
      </c>
      <c r="EQ226" s="156">
        <f t="shared" si="484"/>
        <v>-1.9845363477888019E-2</v>
      </c>
      <c r="ER226" s="156">
        <f t="shared" si="485"/>
        <v>-6.107774846515529E-2</v>
      </c>
      <c r="ES226" s="156">
        <f t="shared" si="486"/>
        <v>5.1955836104206954E-2</v>
      </c>
      <c r="ET226" s="156">
        <f t="shared" si="487"/>
        <v>-3.7748124507782602E-2</v>
      </c>
      <c r="EU226" s="156">
        <f t="shared" si="488"/>
        <v>-6.4220945252637565E-2</v>
      </c>
      <c r="EV226" s="156">
        <f t="shared" si="489"/>
        <v>1.337493632945318E-16</v>
      </c>
      <c r="EW226" s="156">
        <f t="shared" si="490"/>
        <v>5.1955836104206836E-2</v>
      </c>
      <c r="EX226" s="156">
        <f t="shared" si="491"/>
        <v>3.7748124507782754E-2</v>
      </c>
      <c r="EY226" s="156">
        <f t="shared" si="492"/>
        <v>-1.9845363477888241E-2</v>
      </c>
      <c r="EZ226" s="156">
        <f t="shared" si="493"/>
        <v>-6.1077748465155221E-2</v>
      </c>
    </row>
    <row r="227" spans="15:156" ht="20.100000000000001" customHeight="1" x14ac:dyDescent="0.2">
      <c r="O227" s="158">
        <v>217</v>
      </c>
      <c r="P227" s="158">
        <f t="shared" si="494"/>
        <v>-1.2479104151759457</v>
      </c>
      <c r="Q227" s="147">
        <f t="shared" si="495"/>
        <v>1.8936822384138474</v>
      </c>
      <c r="R227" s="147">
        <f t="shared" si="399"/>
        <v>308.46040018372184</v>
      </c>
      <c r="S227" s="147">
        <f t="shared" si="400"/>
        <v>268.22643494236684</v>
      </c>
      <c r="T227" s="147">
        <f t="shared" si="401"/>
        <v>335.28304367795852</v>
      </c>
      <c r="U227" s="147">
        <f t="shared" si="402"/>
        <v>1</v>
      </c>
      <c r="V227" s="147">
        <f t="shared" si="403"/>
        <v>1</v>
      </c>
      <c r="W227" s="147">
        <f t="shared" si="404"/>
        <v>4.6683464040840339E-2</v>
      </c>
      <c r="X227" s="147">
        <f t="shared" si="405"/>
        <v>5.368598364696639E-2</v>
      </c>
      <c r="Y227" s="147">
        <f t="shared" si="406"/>
        <v>4.2948786917573117E-2</v>
      </c>
      <c r="Z227" s="147">
        <f t="shared" si="407"/>
        <v>14.898578374955289</v>
      </c>
      <c r="AA227" s="147">
        <f t="shared" si="408"/>
        <v>14.898578374955289</v>
      </c>
      <c r="AB227" s="147">
        <f t="shared" si="409"/>
        <v>14.846337798615167</v>
      </c>
      <c r="AC227" s="147">
        <f t="shared" si="410"/>
        <v>14.110554343365326</v>
      </c>
      <c r="AD227" s="147">
        <f t="shared" si="411"/>
        <v>207.74794426105387</v>
      </c>
      <c r="AE227" s="147">
        <f t="shared" si="412"/>
        <v>271.16178608653343</v>
      </c>
      <c r="AF227" s="147">
        <f t="shared" si="413"/>
        <v>3.4912925195675273</v>
      </c>
      <c r="AG227" s="147">
        <f t="shared" si="414"/>
        <v>3.9852012413689639</v>
      </c>
      <c r="AH227" s="147">
        <f t="shared" si="415"/>
        <v>3.0301559589101661</v>
      </c>
      <c r="AI227" s="147">
        <f t="shared" si="416"/>
        <v>18.389870894522815</v>
      </c>
      <c r="AJ227" s="147">
        <f t="shared" si="417"/>
        <v>19.189870894522816</v>
      </c>
      <c r="AK227" s="147">
        <f t="shared" si="418"/>
        <v>19.63153903998413</v>
      </c>
      <c r="AL227" s="147">
        <f t="shared" si="419"/>
        <v>17.940710302275495</v>
      </c>
      <c r="AM227" s="147">
        <f t="shared" si="496"/>
        <v>52.110824793793718</v>
      </c>
      <c r="AN227" s="147">
        <f t="shared" si="528"/>
        <v>50.938441350078094</v>
      </c>
      <c r="AO227" s="147">
        <f t="shared" si="529"/>
        <v>55.739153196914721</v>
      </c>
      <c r="AP227" s="147">
        <f t="shared" si="420"/>
        <v>8.361004027246425</v>
      </c>
      <c r="AQ227" s="147">
        <f t="shared" si="421"/>
        <v>0.42869711209338812</v>
      </c>
      <c r="AR227" s="147">
        <f t="shared" si="422"/>
        <v>0.42551682475151648</v>
      </c>
      <c r="AS227" s="147">
        <f t="shared" si="423"/>
        <v>0.40442824089807516</v>
      </c>
      <c r="AT227" s="147">
        <f t="shared" si="424"/>
        <v>6.0354856048870947E-2</v>
      </c>
      <c r="AU227" s="147">
        <f t="shared" si="425"/>
        <v>0.16707122916532621</v>
      </c>
      <c r="AV227" s="147">
        <f t="shared" si="426"/>
        <v>0.16089840169338057</v>
      </c>
      <c r="AW227" s="147">
        <f t="shared" si="427"/>
        <v>0.15904349840306573</v>
      </c>
      <c r="AX227" s="147">
        <f t="shared" si="497"/>
        <v>3.8997318659372497E-2</v>
      </c>
      <c r="AY227" s="147">
        <f t="shared" si="498"/>
        <v>4.3189944883315033E-2</v>
      </c>
      <c r="AZ227" s="147">
        <f t="shared" si="499"/>
        <v>3.4153626680918703E-2</v>
      </c>
      <c r="BA227" s="147">
        <f t="shared" si="500"/>
        <v>0.11068889799174747</v>
      </c>
      <c r="BB227" s="147">
        <f t="shared" si="501"/>
        <v>0.21364296869827756</v>
      </c>
      <c r="BC227" s="147">
        <f t="shared" si="428"/>
        <v>-7.1333220673503537E-3</v>
      </c>
      <c r="BD227" s="147">
        <f t="shared" si="429"/>
        <v>-6.2028887542176989E-3</v>
      </c>
      <c r="BE227" s="147">
        <f t="shared" si="430"/>
        <v>-7.7536109427721227E-3</v>
      </c>
      <c r="BF227" s="147">
        <f t="shared" si="431"/>
        <v>0</v>
      </c>
      <c r="BG227" s="147">
        <f t="shared" si="432"/>
        <v>0</v>
      </c>
      <c r="BH227" s="147">
        <f t="shared" si="433"/>
        <v>0</v>
      </c>
      <c r="BI227" s="147">
        <f t="shared" si="502"/>
        <v>3.1863996592022145E-2</v>
      </c>
      <c r="BJ227" s="147">
        <f t="shared" si="503"/>
        <v>3.6987056129097334E-2</v>
      </c>
      <c r="BK227" s="147">
        <f t="shared" si="504"/>
        <v>2.6400015738146581E-2</v>
      </c>
      <c r="BL227" s="147">
        <f t="shared" si="434"/>
        <v>9.8287811402278997</v>
      </c>
      <c r="BM227" s="147">
        <f t="shared" si="435"/>
        <v>9.9209062045209961</v>
      </c>
      <c r="BN227" s="147">
        <f t="shared" si="436"/>
        <v>8.851477629831793</v>
      </c>
      <c r="BO227" s="150">
        <f t="shared" si="505"/>
        <v>1.0153142788163988E-3</v>
      </c>
      <c r="BP227" s="150">
        <f t="shared" si="505"/>
        <v>1.3680423210969967E-3</v>
      </c>
      <c r="BQ227" s="150">
        <f t="shared" si="505"/>
        <v>6.9696083097438711E-4</v>
      </c>
      <c r="BR227" s="147" t="e">
        <f t="shared" si="437"/>
        <v>#NUM!</v>
      </c>
      <c r="BS227" s="147">
        <f t="shared" si="438"/>
        <v>250.08599695409976</v>
      </c>
      <c r="BT227" s="147">
        <f t="shared" si="439"/>
        <v>0.55255668025754889</v>
      </c>
      <c r="BU227" s="147">
        <f t="shared" si="440"/>
        <v>0.55255668025754889</v>
      </c>
      <c r="BV227" s="147">
        <f t="shared" si="441"/>
        <v>0.18418556008584963</v>
      </c>
      <c r="BW227" s="147">
        <f t="shared" si="442"/>
        <v>19.278775011482615</v>
      </c>
      <c r="CA227" s="150">
        <f t="shared" si="443"/>
        <v>0.21455023518889316</v>
      </c>
      <c r="CB227" s="150">
        <f t="shared" si="506"/>
        <v>0.21455023518889316</v>
      </c>
      <c r="CC227" s="150">
        <f t="shared" si="507"/>
        <v>0</v>
      </c>
      <c r="CD227" s="150">
        <f t="shared" si="508"/>
        <v>5.0079740996737843E-2</v>
      </c>
      <c r="CE227" s="150">
        <f t="shared" si="444"/>
        <v>4.2946418929387491E-2</v>
      </c>
      <c r="CI227" s="152">
        <f t="shared" si="445"/>
        <v>0.54682440027680901</v>
      </c>
      <c r="CJ227" s="152">
        <f t="shared" si="446"/>
        <v>0.54682440027680901</v>
      </c>
      <c r="CK227" s="152">
        <f t="shared" si="447"/>
        <v>0.54682440027680901</v>
      </c>
      <c r="CL227" s="152">
        <f t="shared" si="448"/>
        <v>0.54682440027680901</v>
      </c>
      <c r="CM227" s="152">
        <f t="shared" si="449"/>
        <v>0.54682440027680901</v>
      </c>
      <c r="CN227" s="152">
        <f t="shared" si="450"/>
        <v>0.54682440027680901</v>
      </c>
      <c r="CO227" s="152">
        <f t="shared" si="451"/>
        <v>0.54682440027680901</v>
      </c>
      <c r="CP227" s="152">
        <f t="shared" si="452"/>
        <v>0.54682440027680901</v>
      </c>
      <c r="CQ227" s="152">
        <f t="shared" si="453"/>
        <v>0.50967083127886847</v>
      </c>
      <c r="CR227" s="152">
        <f t="shared" si="454"/>
        <v>0.43741994961333958</v>
      </c>
      <c r="CS227" s="152">
        <f t="shared" si="455"/>
        <v>0.36516906794781062</v>
      </c>
      <c r="CT227" s="152">
        <f t="shared" si="456"/>
        <v>0.29291818628228161</v>
      </c>
      <c r="CU227" s="152">
        <f t="shared" si="457"/>
        <v>0.2206673046167528</v>
      </c>
      <c r="CV227" s="152">
        <f t="shared" si="458"/>
        <v>0.17845328010510977</v>
      </c>
      <c r="CW227" s="152">
        <f t="shared" si="459"/>
        <v>0.17845328010510977</v>
      </c>
      <c r="CX227" s="152">
        <f t="shared" si="460"/>
        <v>0.17845328010510977</v>
      </c>
      <c r="CY227" s="152">
        <f t="shared" si="461"/>
        <v>0.17845328010510977</v>
      </c>
      <c r="CZ227" s="152">
        <f t="shared" si="462"/>
        <v>0.17845328010510977</v>
      </c>
      <c r="DA227" s="152">
        <f t="shared" si="463"/>
        <v>0.17845328010510977</v>
      </c>
      <c r="DC227" s="154">
        <f t="shared" si="509"/>
        <v>0.21223066829966922</v>
      </c>
      <c r="DD227" s="154">
        <f t="shared" si="510"/>
        <v>0.21223066829966922</v>
      </c>
      <c r="DE227" s="154">
        <f t="shared" si="511"/>
        <v>0.21223066829966922</v>
      </c>
      <c r="DF227" s="154">
        <f t="shared" si="512"/>
        <v>0.21223066829966922</v>
      </c>
      <c r="DG227" s="154">
        <f t="shared" si="513"/>
        <v>0.21223066829966922</v>
      </c>
      <c r="DH227" s="154">
        <f t="shared" si="514"/>
        <v>0.21223066829966922</v>
      </c>
      <c r="DI227" s="154">
        <f t="shared" si="515"/>
        <v>0.21223066829966922</v>
      </c>
      <c r="DJ227" s="154">
        <f t="shared" si="516"/>
        <v>0.21223066829966922</v>
      </c>
      <c r="DK227" s="154">
        <f t="shared" si="517"/>
        <v>0.19719864965927184</v>
      </c>
      <c r="DL227" s="154">
        <f t="shared" si="518"/>
        <v>0.16798001671809304</v>
      </c>
      <c r="DM227" s="154">
        <f t="shared" si="519"/>
        <v>0.13878745423527861</v>
      </c>
      <c r="DN227" s="154">
        <f t="shared" si="520"/>
        <v>-3.7802908074566778E-10</v>
      </c>
      <c r="DO227" s="154">
        <f t="shared" si="521"/>
        <v>-4.8951522490666953E-10</v>
      </c>
      <c r="DP227" s="154">
        <f t="shared" si="522"/>
        <v>-5.9142305158175798E-10</v>
      </c>
      <c r="DQ227" s="154">
        <f t="shared" si="523"/>
        <v>-5.9142305158175798E-10</v>
      </c>
      <c r="DR227" s="154">
        <f t="shared" si="524"/>
        <v>-5.9142305158175798E-10</v>
      </c>
      <c r="DS227" s="154">
        <f t="shared" si="525"/>
        <v>-5.9142305158175798E-10</v>
      </c>
      <c r="DT227" s="154">
        <f t="shared" si="526"/>
        <v>-5.9142305158175798E-10</v>
      </c>
      <c r="DU227" s="154">
        <f t="shared" si="527"/>
        <v>-5.9142305158175798E-10</v>
      </c>
      <c r="DW227" s="155">
        <f t="shared" si="464"/>
        <v>5.2519908131296207E-2</v>
      </c>
      <c r="DX227" s="155">
        <f t="shared" si="465"/>
        <v>-3.6095932806145932E-2</v>
      </c>
      <c r="DY227" s="155">
        <f t="shared" si="466"/>
        <v>-2.0221188980649219E-2</v>
      </c>
      <c r="DZ227" s="155">
        <f t="shared" si="467"/>
        <v>6.0434763435248645E-2</v>
      </c>
      <c r="EA227" s="156">
        <f t="shared" si="468"/>
        <v>5.2519908131296207E-2</v>
      </c>
      <c r="EB227" s="156">
        <f t="shared" si="469"/>
        <v>-3.6095932806145932E-2</v>
      </c>
      <c r="EC227" s="156">
        <f t="shared" si="470"/>
        <v>-6.3667338255500208E-2</v>
      </c>
      <c r="ED227" s="156">
        <f t="shared" si="471"/>
        <v>-2.7797760207102567E-3</v>
      </c>
      <c r="EE227" s="156">
        <f t="shared" si="472"/>
        <v>4.9174086190773646E-2</v>
      </c>
      <c r="EF227" s="156">
        <f t="shared" si="473"/>
        <v>4.0535988486380348E-2</v>
      </c>
      <c r="EG227" s="156">
        <f t="shared" si="474"/>
        <v>-1.4877004556655913E-2</v>
      </c>
      <c r="EH227" s="156">
        <f t="shared" si="475"/>
        <v>-6.1967183659472819E-2</v>
      </c>
      <c r="EI227" s="156">
        <f t="shared" si="476"/>
        <v>-2.5411477946612051E-2</v>
      </c>
      <c r="EJ227" s="156">
        <f t="shared" si="477"/>
        <v>5.8442398169774354E-2</v>
      </c>
      <c r="EK227" s="156">
        <f t="shared" si="478"/>
        <v>5.5466021858551998E-2</v>
      </c>
      <c r="EL227" s="156">
        <f t="shared" si="479"/>
        <v>-3.1381165281936685E-2</v>
      </c>
      <c r="EM227" s="156">
        <f t="shared" si="480"/>
        <v>-6.3182791367985963E-2</v>
      </c>
      <c r="EN227" s="156">
        <f t="shared" si="481"/>
        <v>-8.3181722881385135E-3</v>
      </c>
      <c r="EO227" s="156">
        <f t="shared" si="482"/>
        <v>4.5454019762214318E-2</v>
      </c>
      <c r="EP227" s="156">
        <f t="shared" si="483"/>
        <v>4.4667540817934295E-2</v>
      </c>
      <c r="EQ227" s="156">
        <f t="shared" si="484"/>
        <v>-9.4195971450055319E-3</v>
      </c>
      <c r="ER227" s="156">
        <f t="shared" si="485"/>
        <v>-6.3027996199239905E-2</v>
      </c>
      <c r="ES227" s="156">
        <f t="shared" si="486"/>
        <v>5.7990005668164521E-2</v>
      </c>
      <c r="ET227" s="156">
        <f t="shared" si="487"/>
        <v>-2.6427568141466254E-2</v>
      </c>
      <c r="EU227" s="156">
        <f t="shared" si="488"/>
        <v>-6.2217385287348791E-2</v>
      </c>
      <c r="EV227" s="156">
        <f t="shared" si="489"/>
        <v>-1.3793262241804508E-2</v>
      </c>
      <c r="EW227" s="156">
        <f t="shared" si="490"/>
        <v>4.1388020797377023E-2</v>
      </c>
      <c r="EX227" s="156">
        <f t="shared" si="491"/>
        <v>4.8459146192865211E-2</v>
      </c>
      <c r="EY227" s="156">
        <f t="shared" si="492"/>
        <v>-3.8905009113733373E-3</v>
      </c>
      <c r="EZ227" s="156">
        <f t="shared" si="493"/>
        <v>-6.3609127630586154E-2</v>
      </c>
    </row>
    <row r="228" spans="15:156" ht="20.100000000000001" customHeight="1" x14ac:dyDescent="0.2">
      <c r="O228" s="158">
        <v>218</v>
      </c>
      <c r="P228" s="158">
        <f t="shared" si="494"/>
        <v>-1.2391837689159739</v>
      </c>
      <c r="Q228" s="147">
        <f t="shared" si="495"/>
        <v>1.902408884673819</v>
      </c>
      <c r="R228" s="147">
        <f t="shared" si="399"/>
        <v>307.54799441029621</v>
      </c>
      <c r="S228" s="147">
        <f t="shared" si="400"/>
        <v>267.43303861764889</v>
      </c>
      <c r="T228" s="147">
        <f t="shared" si="401"/>
        <v>334.29129827206111</v>
      </c>
      <c r="U228" s="147">
        <f t="shared" si="402"/>
        <v>1</v>
      </c>
      <c r="V228" s="147">
        <f t="shared" si="403"/>
        <v>1</v>
      </c>
      <c r="W228" s="147">
        <f t="shared" si="404"/>
        <v>4.6821960349997041E-2</v>
      </c>
      <c r="X228" s="147">
        <f t="shared" si="405"/>
        <v>5.3845254402496594E-2</v>
      </c>
      <c r="Y228" s="147">
        <f t="shared" si="406"/>
        <v>4.3076203521997272E-2</v>
      </c>
      <c r="Z228" s="147">
        <f t="shared" si="407"/>
        <v>14.83844023221649</v>
      </c>
      <c r="AA228" s="147">
        <f t="shared" si="408"/>
        <v>14.83844023221649</v>
      </c>
      <c r="AB228" s="147">
        <f t="shared" si="409"/>
        <v>14.78805334718829</v>
      </c>
      <c r="AC228" s="147">
        <f t="shared" si="410"/>
        <v>14.055158465244537</v>
      </c>
      <c r="AD228" s="147">
        <f t="shared" si="411"/>
        <v>206.80252152654148</v>
      </c>
      <c r="AE228" s="147">
        <f t="shared" si="412"/>
        <v>269.95566579202426</v>
      </c>
      <c r="AF228" s="147">
        <f t="shared" si="413"/>
        <v>3.4879032297173991</v>
      </c>
      <c r="AG228" s="147">
        <f t="shared" si="414"/>
        <v>3.9813324729852235</v>
      </c>
      <c r="AH228" s="147">
        <f t="shared" si="415"/>
        <v>3.0272143329139825</v>
      </c>
      <c r="AI228" s="147">
        <f t="shared" si="416"/>
        <v>18.326343461933888</v>
      </c>
      <c r="AJ228" s="147">
        <f t="shared" si="417"/>
        <v>19.126343461933889</v>
      </c>
      <c r="AK228" s="147">
        <f t="shared" si="418"/>
        <v>19.569385820173515</v>
      </c>
      <c r="AL228" s="147">
        <f t="shared" si="419"/>
        <v>17.882372798158521</v>
      </c>
      <c r="AM228" s="147">
        <f t="shared" si="496"/>
        <v>52.2839089442394</v>
      </c>
      <c r="AN228" s="147">
        <f t="shared" si="528"/>
        <v>51.100224053487096</v>
      </c>
      <c r="AO228" s="147">
        <f t="shared" si="529"/>
        <v>55.920990535605952</v>
      </c>
      <c r="AP228" s="147">
        <f t="shared" si="420"/>
        <v>8.3221133692000677</v>
      </c>
      <c r="AQ228" s="147">
        <f t="shared" si="421"/>
        <v>0.4270141128012005</v>
      </c>
      <c r="AR228" s="147">
        <f t="shared" si="422"/>
        <v>0.42384631078100304</v>
      </c>
      <c r="AS228" s="147">
        <f t="shared" si="423"/>
        <v>0.40284051748223865</v>
      </c>
      <c r="AT228" s="147">
        <f t="shared" si="424"/>
        <v>5.988189838755556E-2</v>
      </c>
      <c r="AU228" s="147">
        <f t="shared" si="425"/>
        <v>0.16631258423378026</v>
      </c>
      <c r="AV228" s="147">
        <f t="shared" si="426"/>
        <v>0.16014457228775933</v>
      </c>
      <c r="AW228" s="147">
        <f t="shared" si="427"/>
        <v>0.15831196907638578</v>
      </c>
      <c r="AX228" s="147">
        <f t="shared" si="497"/>
        <v>3.8935406188288321E-2</v>
      </c>
      <c r="AY228" s="147">
        <f t="shared" si="498"/>
        <v>4.3115126253165978E-2</v>
      </c>
      <c r="AZ228" s="147">
        <f t="shared" si="499"/>
        <v>3.4097393063136951E-2</v>
      </c>
      <c r="BA228" s="147">
        <f t="shared" si="500"/>
        <v>0.11037568331615309</v>
      </c>
      <c r="BB228" s="147">
        <f t="shared" si="501"/>
        <v>0.21272311623461618</v>
      </c>
      <c r="BC228" s="147">
        <f t="shared" si="428"/>
        <v>-7.3190936651457653E-3</v>
      </c>
      <c r="BD228" s="147">
        <f t="shared" si="429"/>
        <v>-6.3644292740397948E-3</v>
      </c>
      <c r="BE228" s="147">
        <f t="shared" si="430"/>
        <v>-7.9555365925497428E-3</v>
      </c>
      <c r="BF228" s="147">
        <f t="shared" si="431"/>
        <v>0</v>
      </c>
      <c r="BG228" s="147">
        <f t="shared" si="432"/>
        <v>0</v>
      </c>
      <c r="BH228" s="147">
        <f t="shared" si="433"/>
        <v>0</v>
      </c>
      <c r="BI228" s="147">
        <f t="shared" si="502"/>
        <v>3.1616312523142558E-2</v>
      </c>
      <c r="BJ228" s="147">
        <f t="shared" si="503"/>
        <v>3.6750696979126182E-2</v>
      </c>
      <c r="BK228" s="147">
        <f t="shared" si="504"/>
        <v>2.6141856470587206E-2</v>
      </c>
      <c r="BL228" s="147">
        <f t="shared" si="434"/>
        <v>9.7235335071416262</v>
      </c>
      <c r="BM228" s="147">
        <f t="shared" si="435"/>
        <v>9.8283505644441647</v>
      </c>
      <c r="BN228" s="147">
        <f t="shared" si="436"/>
        <v>8.7389951387944791</v>
      </c>
      <c r="BO228" s="150">
        <f t="shared" si="505"/>
        <v>9.9959121756102083E-4</v>
      </c>
      <c r="BP228" s="150">
        <f t="shared" si="505"/>
        <v>1.3506137284515544E-3</v>
      </c>
      <c r="BQ228" s="150">
        <f t="shared" si="505"/>
        <v>6.833966597287822E-4</v>
      </c>
      <c r="BR228" s="147" t="e">
        <f t="shared" si="437"/>
        <v>#NUM!</v>
      </c>
      <c r="BS228" s="147">
        <f t="shared" si="438"/>
        <v>249.20634612429851</v>
      </c>
      <c r="BT228" s="147">
        <f t="shared" si="439"/>
        <v>0.55092225358588665</v>
      </c>
      <c r="BU228" s="147">
        <f t="shared" si="440"/>
        <v>0.55092225358588665</v>
      </c>
      <c r="BV228" s="147">
        <f t="shared" si="441"/>
        <v>0.18364075119529555</v>
      </c>
      <c r="BW228" s="147">
        <f t="shared" si="442"/>
        <v>19.221749650643513</v>
      </c>
      <c r="CA228" s="150">
        <f t="shared" si="443"/>
        <v>0.21377271550268831</v>
      </c>
      <c r="CB228" s="150">
        <f t="shared" si="506"/>
        <v>0.21377271550268831</v>
      </c>
      <c r="CC228" s="150">
        <f t="shared" si="507"/>
        <v>0</v>
      </c>
      <c r="CD228" s="150">
        <f t="shared" si="508"/>
        <v>5.004628809592155E-2</v>
      </c>
      <c r="CE228" s="150">
        <f t="shared" si="444"/>
        <v>4.2727194430775786E-2</v>
      </c>
      <c r="CI228" s="152">
        <f t="shared" si="445"/>
        <v>0.54518997360514676</v>
      </c>
      <c r="CJ228" s="152">
        <f t="shared" si="446"/>
        <v>0.54518997360514676</v>
      </c>
      <c r="CK228" s="152">
        <f t="shared" si="447"/>
        <v>0.54518997360514676</v>
      </c>
      <c r="CL228" s="152">
        <f t="shared" si="448"/>
        <v>0.54518997360514676</v>
      </c>
      <c r="CM228" s="152">
        <f t="shared" si="449"/>
        <v>0.54518997360514676</v>
      </c>
      <c r="CN228" s="152">
        <f t="shared" si="450"/>
        <v>0.54518997360514676</v>
      </c>
      <c r="CO228" s="152">
        <f t="shared" si="451"/>
        <v>0.54518997360514676</v>
      </c>
      <c r="CP228" s="152">
        <f t="shared" si="452"/>
        <v>0.54518997360514676</v>
      </c>
      <c r="CQ228" s="152">
        <f t="shared" si="453"/>
        <v>0.50814630244445502</v>
      </c>
      <c r="CR228" s="152">
        <f t="shared" si="454"/>
        <v>0.4361091341811244</v>
      </c>
      <c r="CS228" s="152">
        <f t="shared" si="455"/>
        <v>0.36407196591779384</v>
      </c>
      <c r="CT228" s="152">
        <f t="shared" si="456"/>
        <v>0.29203479765446316</v>
      </c>
      <c r="CU228" s="152">
        <f t="shared" si="457"/>
        <v>0.21999762939113263</v>
      </c>
      <c r="CV228" s="152">
        <f t="shared" si="458"/>
        <v>0.17790847121455566</v>
      </c>
      <c r="CW228" s="152">
        <f t="shared" si="459"/>
        <v>0.17790847121455566</v>
      </c>
      <c r="CX228" s="152">
        <f t="shared" si="460"/>
        <v>0.17790847121455566</v>
      </c>
      <c r="CY228" s="152">
        <f t="shared" si="461"/>
        <v>0.17790847121455566</v>
      </c>
      <c r="CZ228" s="152">
        <f t="shared" si="462"/>
        <v>0.17790847121455566</v>
      </c>
      <c r="DA228" s="152">
        <f t="shared" si="463"/>
        <v>0.17790847121455566</v>
      </c>
      <c r="DC228" s="154">
        <f t="shared" si="509"/>
        <v>0.21145447056964115</v>
      </c>
      <c r="DD228" s="154">
        <f t="shared" si="510"/>
        <v>0.21145447056964115</v>
      </c>
      <c r="DE228" s="154">
        <f t="shared" si="511"/>
        <v>0.21145447056964115</v>
      </c>
      <c r="DF228" s="154">
        <f t="shared" si="512"/>
        <v>0.21145447056964115</v>
      </c>
      <c r="DG228" s="154">
        <f t="shared" si="513"/>
        <v>0.21145447056964115</v>
      </c>
      <c r="DH228" s="154">
        <f t="shared" si="514"/>
        <v>0.21145447056964115</v>
      </c>
      <c r="DI228" s="154">
        <f t="shared" si="515"/>
        <v>0.21145447056964115</v>
      </c>
      <c r="DJ228" s="154">
        <f t="shared" si="516"/>
        <v>0.21145447056964115</v>
      </c>
      <c r="DK228" s="154">
        <f t="shared" si="517"/>
        <v>0.19647546858426052</v>
      </c>
      <c r="DL228" s="154">
        <f t="shared" si="518"/>
        <v>0.16735995205753657</v>
      </c>
      <c r="DM228" s="154">
        <f t="shared" si="519"/>
        <v>0.13827053854330165</v>
      </c>
      <c r="DN228" s="154">
        <f t="shared" si="520"/>
        <v>-3.7888486747473631E-10</v>
      </c>
      <c r="DO228" s="154">
        <f t="shared" si="521"/>
        <v>-4.9060301666724563E-10</v>
      </c>
      <c r="DP228" s="154">
        <f t="shared" si="522"/>
        <v>-5.9271479707934984E-10</v>
      </c>
      <c r="DQ228" s="154">
        <f t="shared" si="523"/>
        <v>-5.9271479707934984E-10</v>
      </c>
      <c r="DR228" s="154">
        <f t="shared" si="524"/>
        <v>-5.9271479707934984E-10</v>
      </c>
      <c r="DS228" s="154">
        <f t="shared" si="525"/>
        <v>-5.9271479707934984E-10</v>
      </c>
      <c r="DT228" s="154">
        <f t="shared" si="526"/>
        <v>-5.9271479707934984E-10</v>
      </c>
      <c r="DU228" s="154">
        <f t="shared" si="527"/>
        <v>-5.9271479707934984E-10</v>
      </c>
      <c r="DW228" s="155">
        <f t="shared" si="464"/>
        <v>5.3031341560247976E-2</v>
      </c>
      <c r="DX228" s="155">
        <f t="shared" si="465"/>
        <v>-3.4438955886675768E-2</v>
      </c>
      <c r="DY228" s="155">
        <f t="shared" si="466"/>
        <v>-2.0586529037800422E-2</v>
      </c>
      <c r="DZ228" s="155">
        <f t="shared" si="467"/>
        <v>5.9787621565169188E-2</v>
      </c>
      <c r="EA228" s="156">
        <f t="shared" si="468"/>
        <v>5.3031341560247976E-2</v>
      </c>
      <c r="EB228" s="156">
        <f t="shared" si="469"/>
        <v>-3.4438955886675768E-2</v>
      </c>
      <c r="EC228" s="156">
        <f t="shared" si="470"/>
        <v>-6.2992005817532559E-2</v>
      </c>
      <c r="ED228" s="156">
        <f t="shared" si="471"/>
        <v>-5.5110864017930859E-3</v>
      </c>
      <c r="EE228" s="156">
        <f t="shared" si="472"/>
        <v>4.6245414390697709E-2</v>
      </c>
      <c r="EF228" s="156">
        <f t="shared" si="473"/>
        <v>4.3124546584013296E-2</v>
      </c>
      <c r="EG228" s="156">
        <f t="shared" si="474"/>
        <v>-9.8917618722051785E-3</v>
      </c>
      <c r="EH228" s="156">
        <f t="shared" si="475"/>
        <v>-6.2454126503439879E-2</v>
      </c>
      <c r="EI228" s="156">
        <f t="shared" si="476"/>
        <v>-3.0655784935868478E-2</v>
      </c>
      <c r="EJ228" s="156">
        <f t="shared" si="477"/>
        <v>5.530449999963713E-2</v>
      </c>
      <c r="EK228" s="156">
        <f t="shared" si="478"/>
        <v>5.8205938251643739E-2</v>
      </c>
      <c r="EL228" s="156">
        <f t="shared" si="479"/>
        <v>-2.4706954941674207E-2</v>
      </c>
      <c r="EM228" s="156">
        <f t="shared" si="480"/>
        <v>-6.1078025596259793E-2</v>
      </c>
      <c r="EN228" s="156">
        <f t="shared" si="481"/>
        <v>-1.636580763380522E-2</v>
      </c>
      <c r="EO228" s="156">
        <f t="shared" si="482"/>
        <v>3.8054343706194996E-2</v>
      </c>
      <c r="EP228" s="156">
        <f t="shared" si="483"/>
        <v>5.0499819755469036E-2</v>
      </c>
      <c r="EQ228" s="156">
        <f t="shared" si="484"/>
        <v>1.1035614724039247E-3</v>
      </c>
      <c r="ER228" s="156">
        <f t="shared" si="485"/>
        <v>-6.3222994411216482E-2</v>
      </c>
      <c r="ES228" s="156">
        <f t="shared" si="486"/>
        <v>6.1611976962889281E-2</v>
      </c>
      <c r="ET228" s="156">
        <f t="shared" si="487"/>
        <v>-1.4224245673092255E-2</v>
      </c>
      <c r="EU228" s="156">
        <f t="shared" si="488"/>
        <v>-5.7308220474216978E-2</v>
      </c>
      <c r="EV228" s="156">
        <f t="shared" si="489"/>
        <v>-2.6723262082362281E-2</v>
      </c>
      <c r="EW228" s="156">
        <f t="shared" si="490"/>
        <v>2.8707011044606531E-2</v>
      </c>
      <c r="EX228" s="156">
        <f t="shared" si="491"/>
        <v>5.6340681457796749E-2</v>
      </c>
      <c r="EY228" s="156">
        <f t="shared" si="492"/>
        <v>1.2065353660103304E-2</v>
      </c>
      <c r="EZ228" s="156">
        <f t="shared" si="493"/>
        <v>-6.2070863626187092E-2</v>
      </c>
    </row>
    <row r="229" spans="15:156" ht="20.100000000000001" customHeight="1" x14ac:dyDescent="0.2">
      <c r="O229" s="158">
        <v>219</v>
      </c>
      <c r="P229" s="158">
        <f t="shared" si="494"/>
        <v>-1.2304571226560022</v>
      </c>
      <c r="Q229" s="147">
        <f t="shared" si="495"/>
        <v>1.911135530933791</v>
      </c>
      <c r="R229" s="147">
        <f t="shared" si="399"/>
        <v>306.6121676663758</v>
      </c>
      <c r="S229" s="147">
        <f t="shared" si="400"/>
        <v>266.61927623163115</v>
      </c>
      <c r="T229" s="147">
        <f t="shared" si="401"/>
        <v>333.27409528953893</v>
      </c>
      <c r="U229" s="147">
        <f t="shared" si="402"/>
        <v>1</v>
      </c>
      <c r="V229" s="147">
        <f t="shared" si="403"/>
        <v>1</v>
      </c>
      <c r="W229" s="147">
        <f t="shared" si="404"/>
        <v>4.6964868059863225E-2</v>
      </c>
      <c r="X229" s="147">
        <f t="shared" si="405"/>
        <v>5.4009598268842704E-2</v>
      </c>
      <c r="Y229" s="147">
        <f t="shared" si="406"/>
        <v>4.3207678615074165E-2</v>
      </c>
      <c r="Z229" s="147">
        <f t="shared" si="407"/>
        <v>14.77689536677614</v>
      </c>
      <c r="AA229" s="147">
        <f t="shared" si="408"/>
        <v>14.77689536677614</v>
      </c>
      <c r="AB229" s="147">
        <f t="shared" si="409"/>
        <v>14.728361338954999</v>
      </c>
      <c r="AC229" s="147">
        <f t="shared" si="410"/>
        <v>13.998424788733482</v>
      </c>
      <c r="AD229" s="147">
        <f t="shared" si="411"/>
        <v>205.83450185256208</v>
      </c>
      <c r="AE229" s="147">
        <f t="shared" si="412"/>
        <v>268.72064352142985</v>
      </c>
      <c r="AF229" s="147">
        <f t="shared" si="413"/>
        <v>3.484426938601068</v>
      </c>
      <c r="AG229" s="147">
        <f t="shared" si="414"/>
        <v>3.9773643953765681</v>
      </c>
      <c r="AH229" s="147">
        <f t="shared" si="415"/>
        <v>3.0241971969444186</v>
      </c>
      <c r="AI229" s="147">
        <f t="shared" si="416"/>
        <v>18.261322305377206</v>
      </c>
      <c r="AJ229" s="147">
        <f t="shared" si="417"/>
        <v>19.061322305377207</v>
      </c>
      <c r="AK229" s="147">
        <f t="shared" si="418"/>
        <v>19.505725734331566</v>
      </c>
      <c r="AL229" s="147">
        <f t="shared" si="419"/>
        <v>17.822621985677902</v>
      </c>
      <c r="AM229" s="147">
        <f t="shared" si="496"/>
        <v>52.462257548517478</v>
      </c>
      <c r="AN229" s="147">
        <f t="shared" si="528"/>
        <v>51.266997886673025</v>
      </c>
      <c r="AO229" s="147">
        <f t="shared" si="529"/>
        <v>56.108467138201718</v>
      </c>
      <c r="AP229" s="147">
        <f t="shared" si="420"/>
        <v>8.2822993152030175</v>
      </c>
      <c r="AQ229" s="147">
        <f t="shared" si="421"/>
        <v>0.42529046944269799</v>
      </c>
      <c r="AR229" s="147">
        <f t="shared" si="422"/>
        <v>0.42213545426197374</v>
      </c>
      <c r="AS229" s="147">
        <f t="shared" si="423"/>
        <v>0.40121445089174818</v>
      </c>
      <c r="AT229" s="147">
        <f t="shared" si="424"/>
        <v>5.939944724832099E-2</v>
      </c>
      <c r="AU229" s="147">
        <f t="shared" si="425"/>
        <v>0.16553539939328371</v>
      </c>
      <c r="AV229" s="147">
        <f t="shared" si="426"/>
        <v>0.1593727805467787</v>
      </c>
      <c r="AW229" s="147">
        <f t="shared" si="427"/>
        <v>0.15756296433006944</v>
      </c>
      <c r="AX229" s="147">
        <f t="shared" si="497"/>
        <v>3.8871741023926459E-2</v>
      </c>
      <c r="AY229" s="147">
        <f t="shared" si="498"/>
        <v>4.3038299335167618E-2</v>
      </c>
      <c r="AZ229" s="147">
        <f t="shared" si="499"/>
        <v>3.4039649686097184E-2</v>
      </c>
      <c r="BA229" s="147">
        <f t="shared" si="500"/>
        <v>0.11005450782987426</v>
      </c>
      <c r="BB229" s="147">
        <f t="shared" si="501"/>
        <v>0.2117811783077187</v>
      </c>
      <c r="BC229" s="147">
        <f t="shared" si="428"/>
        <v>-7.5043078856215613E-3</v>
      </c>
      <c r="BD229" s="147">
        <f t="shared" si="429"/>
        <v>-6.5254851179317921E-3</v>
      </c>
      <c r="BE229" s="147">
        <f t="shared" si="430"/>
        <v>-8.1568563974147405E-3</v>
      </c>
      <c r="BF229" s="147">
        <f t="shared" si="431"/>
        <v>0</v>
      </c>
      <c r="BG229" s="147">
        <f t="shared" si="432"/>
        <v>0</v>
      </c>
      <c r="BH229" s="147">
        <f t="shared" si="433"/>
        <v>0</v>
      </c>
      <c r="BI229" s="147">
        <f t="shared" si="502"/>
        <v>3.1367433138304895E-2</v>
      </c>
      <c r="BJ229" s="147">
        <f t="shared" si="503"/>
        <v>3.6512814217235824E-2</v>
      </c>
      <c r="BK229" s="147">
        <f t="shared" si="504"/>
        <v>2.5882793288682444E-2</v>
      </c>
      <c r="BL229" s="147">
        <f t="shared" si="434"/>
        <v>9.6176366686657726</v>
      </c>
      <c r="BM229" s="147">
        <f t="shared" si="435"/>
        <v>9.7350200997794278</v>
      </c>
      <c r="BN229" s="147">
        <f t="shared" si="436"/>
        <v>8.6260645168517911</v>
      </c>
      <c r="BO229" s="150">
        <f t="shared" si="505"/>
        <v>9.8391586168602801E-4</v>
      </c>
      <c r="BP229" s="150">
        <f t="shared" si="505"/>
        <v>1.3331856020623784E-3</v>
      </c>
      <c r="BQ229" s="150">
        <f t="shared" si="505"/>
        <v>6.6991898842466496E-4</v>
      </c>
      <c r="BR229" s="147" t="e">
        <f t="shared" si="437"/>
        <v>#NUM!</v>
      </c>
      <c r="BS229" s="147">
        <f t="shared" si="438"/>
        <v>248.30427912690345</v>
      </c>
      <c r="BT229" s="147">
        <f t="shared" si="439"/>
        <v>0.54924587205163167</v>
      </c>
      <c r="BU229" s="147">
        <f t="shared" si="440"/>
        <v>0.54924587205163167</v>
      </c>
      <c r="BV229" s="147">
        <f t="shared" si="441"/>
        <v>0.18308195735054389</v>
      </c>
      <c r="BW229" s="147">
        <f t="shared" si="442"/>
        <v>19.163260479148487</v>
      </c>
      <c r="CA229" s="150">
        <f t="shared" si="443"/>
        <v>0.21297542929579688</v>
      </c>
      <c r="CB229" s="150">
        <f t="shared" si="506"/>
        <v>0.21297542929579688</v>
      </c>
      <c r="CC229" s="150">
        <f t="shared" si="507"/>
        <v>0</v>
      </c>
      <c r="CD229" s="150">
        <f t="shared" si="508"/>
        <v>5.0011814734655442E-2</v>
      </c>
      <c r="CE229" s="150">
        <f t="shared" si="444"/>
        <v>4.2507506849033878E-2</v>
      </c>
      <c r="CI229" s="152">
        <f t="shared" si="445"/>
        <v>0.54351359207089178</v>
      </c>
      <c r="CJ229" s="152">
        <f t="shared" si="446"/>
        <v>0.54351359207089178</v>
      </c>
      <c r="CK229" s="152">
        <f t="shared" si="447"/>
        <v>0.54351359207089178</v>
      </c>
      <c r="CL229" s="152">
        <f t="shared" si="448"/>
        <v>0.54351359207089178</v>
      </c>
      <c r="CM229" s="152">
        <f t="shared" si="449"/>
        <v>0.54351359207089178</v>
      </c>
      <c r="CN229" s="152">
        <f t="shared" si="450"/>
        <v>0.54351359207089178</v>
      </c>
      <c r="CO229" s="152">
        <f t="shared" si="451"/>
        <v>0.54351359207089178</v>
      </c>
      <c r="CP229" s="152">
        <f t="shared" si="452"/>
        <v>0.54351359207089178</v>
      </c>
      <c r="CQ229" s="152">
        <f t="shared" si="453"/>
        <v>0.50658263976642803</v>
      </c>
      <c r="CR229" s="152">
        <f t="shared" si="454"/>
        <v>0.43476467081456233</v>
      </c>
      <c r="CS229" s="152">
        <f t="shared" si="455"/>
        <v>0.36294670186269645</v>
      </c>
      <c r="CT229" s="152">
        <f t="shared" si="456"/>
        <v>0.29112873291083063</v>
      </c>
      <c r="CU229" s="152">
        <f t="shared" si="457"/>
        <v>0.2193107639589649</v>
      </c>
      <c r="CV229" s="152">
        <f t="shared" si="458"/>
        <v>0.17734967736980403</v>
      </c>
      <c r="CW229" s="152">
        <f t="shared" si="459"/>
        <v>0.17734967736980403</v>
      </c>
      <c r="CX229" s="152">
        <f t="shared" si="460"/>
        <v>0.17734967736980403</v>
      </c>
      <c r="CY229" s="152">
        <f t="shared" si="461"/>
        <v>0.17734967736980403</v>
      </c>
      <c r="CZ229" s="152">
        <f t="shared" si="462"/>
        <v>0.17734967736980403</v>
      </c>
      <c r="DA229" s="152">
        <f t="shared" si="463"/>
        <v>0.17734967736980403</v>
      </c>
      <c r="DC229" s="154">
        <f t="shared" si="509"/>
        <v>0.21065854690263447</v>
      </c>
      <c r="DD229" s="154">
        <f t="shared" si="510"/>
        <v>0.21065854690263447</v>
      </c>
      <c r="DE229" s="154">
        <f t="shared" si="511"/>
        <v>0.21065854690263447</v>
      </c>
      <c r="DF229" s="154">
        <f t="shared" si="512"/>
        <v>0.21065854690263447</v>
      </c>
      <c r="DG229" s="154">
        <f t="shared" si="513"/>
        <v>0.21065854690263447</v>
      </c>
      <c r="DH229" s="154">
        <f t="shared" si="514"/>
        <v>0.21065854690263447</v>
      </c>
      <c r="DI229" s="154">
        <f t="shared" si="515"/>
        <v>0.21065854690263447</v>
      </c>
      <c r="DJ229" s="154">
        <f t="shared" si="516"/>
        <v>0.21065854690263447</v>
      </c>
      <c r="DK229" s="154">
        <f t="shared" si="517"/>
        <v>0.19573391267812879</v>
      </c>
      <c r="DL229" s="154">
        <f t="shared" si="518"/>
        <v>0.16672414046877429</v>
      </c>
      <c r="DM229" s="154">
        <f t="shared" si="519"/>
        <v>0.13774050470065757</v>
      </c>
      <c r="DN229" s="154">
        <f t="shared" si="520"/>
        <v>-3.7976665690544002E-10</v>
      </c>
      <c r="DO229" s="154">
        <f t="shared" si="521"/>
        <v>-4.9172376603799251E-10</v>
      </c>
      <c r="DP229" s="154">
        <f t="shared" si="522"/>
        <v>-5.9404557700374501E-10</v>
      </c>
      <c r="DQ229" s="154">
        <f t="shared" si="523"/>
        <v>-5.9404557700374501E-10</v>
      </c>
      <c r="DR229" s="154">
        <f t="shared" si="524"/>
        <v>-5.9404557700374501E-10</v>
      </c>
      <c r="DS229" s="154">
        <f t="shared" si="525"/>
        <v>-5.9404557700374501E-10</v>
      </c>
      <c r="DT229" s="154">
        <f t="shared" si="526"/>
        <v>-5.9404557700374501E-10</v>
      </c>
      <c r="DU229" s="154">
        <f t="shared" si="527"/>
        <v>-5.9404557700374501E-10</v>
      </c>
      <c r="DW229" s="155">
        <f t="shared" si="464"/>
        <v>5.349026669282058E-2</v>
      </c>
      <c r="DX229" s="155">
        <f t="shared" si="465"/>
        <v>-3.2778877587175584E-2</v>
      </c>
      <c r="DY229" s="155">
        <f t="shared" si="466"/>
        <v>-2.0941328676245735E-2</v>
      </c>
      <c r="DZ229" s="155">
        <f t="shared" si="467"/>
        <v>5.9136487890451866E-2</v>
      </c>
      <c r="EA229" s="156">
        <f t="shared" si="468"/>
        <v>5.349026669282058E-2</v>
      </c>
      <c r="EB229" s="156">
        <f t="shared" si="469"/>
        <v>-3.2778877587175584E-2</v>
      </c>
      <c r="EC229" s="156">
        <f t="shared" si="470"/>
        <v>-6.219816079891792E-2</v>
      </c>
      <c r="ED229" s="156">
        <f t="shared" si="471"/>
        <v>-8.1885432145200436E-3</v>
      </c>
      <c r="EE229" s="156">
        <f t="shared" si="472"/>
        <v>4.3183832257040089E-2</v>
      </c>
      <c r="EF229" s="156">
        <f t="shared" si="473"/>
        <v>4.5506264165935846E-2</v>
      </c>
      <c r="EG229" s="156">
        <f t="shared" si="474"/>
        <v>-4.9221208786700034E-3</v>
      </c>
      <c r="EH229" s="156">
        <f t="shared" si="475"/>
        <v>-6.2541475620582168E-2</v>
      </c>
      <c r="EI229" s="156">
        <f t="shared" si="476"/>
        <v>-3.5533419531717229E-2</v>
      </c>
      <c r="EJ229" s="156">
        <f t="shared" si="477"/>
        <v>5.1701446238254206E-2</v>
      </c>
      <c r="EK229" s="156">
        <f t="shared" si="478"/>
        <v>6.015142785033057E-2</v>
      </c>
      <c r="EL229" s="156">
        <f t="shared" si="479"/>
        <v>-1.7817664670505714E-2</v>
      </c>
      <c r="EM229" s="156">
        <f t="shared" si="480"/>
        <v>-5.7959458927792293E-2</v>
      </c>
      <c r="EN229" s="156">
        <f t="shared" si="481"/>
        <v>-2.400759395569807E-2</v>
      </c>
      <c r="EO229" s="156">
        <f t="shared" si="482"/>
        <v>2.9934491017599318E-2</v>
      </c>
      <c r="EP229" s="156">
        <f t="shared" si="483"/>
        <v>5.5132474044444782E-2</v>
      </c>
      <c r="EQ229" s="156">
        <f t="shared" si="484"/>
        <v>1.1432521322597743E-2</v>
      </c>
      <c r="ER229" s="156">
        <f t="shared" si="485"/>
        <v>-6.1684365141844985E-2</v>
      </c>
      <c r="ES229" s="156">
        <f t="shared" si="486"/>
        <v>6.2713368604775055E-2</v>
      </c>
      <c r="ET229" s="156">
        <f t="shared" si="487"/>
        <v>-1.6422073516239549E-3</v>
      </c>
      <c r="EU229" s="156">
        <f t="shared" si="488"/>
        <v>-4.9770915713272218E-2</v>
      </c>
      <c r="EV229" s="156">
        <f t="shared" si="489"/>
        <v>-3.8190566843220142E-2</v>
      </c>
      <c r="EW229" s="156">
        <f t="shared" si="490"/>
        <v>1.4645163684394412E-2</v>
      </c>
      <c r="EX229" s="156">
        <f t="shared" si="491"/>
        <v>6.1001496927546028E-2</v>
      </c>
      <c r="EY229" s="156">
        <f t="shared" si="492"/>
        <v>2.700805608886513E-2</v>
      </c>
      <c r="EZ229" s="156">
        <f t="shared" si="493"/>
        <v>-5.6623567116924275E-2</v>
      </c>
    </row>
    <row r="230" spans="15:156" ht="20.100000000000001" customHeight="1" x14ac:dyDescent="0.2">
      <c r="O230" s="158">
        <v>220</v>
      </c>
      <c r="P230" s="158">
        <f t="shared" si="494"/>
        <v>-1.2217304763960306</v>
      </c>
      <c r="Q230" s="147">
        <f t="shared" si="495"/>
        <v>1.9198621771937625</v>
      </c>
      <c r="R230" s="147">
        <f t="shared" si="399"/>
        <v>305.65299121879036</v>
      </c>
      <c r="S230" s="147">
        <f t="shared" si="400"/>
        <v>265.78520975546991</v>
      </c>
      <c r="T230" s="147">
        <f t="shared" si="401"/>
        <v>332.23151219433737</v>
      </c>
      <c r="U230" s="147">
        <f t="shared" si="402"/>
        <v>1</v>
      </c>
      <c r="V230" s="147">
        <f t="shared" si="403"/>
        <v>1</v>
      </c>
      <c r="W230" s="147">
        <f t="shared" si="404"/>
        <v>4.7112249556531559E-2</v>
      </c>
      <c r="X230" s="147">
        <f t="shared" si="405"/>
        <v>5.4179086990011283E-2</v>
      </c>
      <c r="Y230" s="147">
        <f t="shared" si="406"/>
        <v>4.3343269592009029E-2</v>
      </c>
      <c r="Z230" s="147">
        <f t="shared" si="407"/>
        <v>14.713955387464068</v>
      </c>
      <c r="AA230" s="147">
        <f t="shared" si="408"/>
        <v>14.713955387464068</v>
      </c>
      <c r="AB230" s="147">
        <f t="shared" si="409"/>
        <v>14.667273043785352</v>
      </c>
      <c r="AC230" s="147">
        <f t="shared" si="410"/>
        <v>13.940364025168259</v>
      </c>
      <c r="AD230" s="147">
        <f t="shared" si="411"/>
        <v>204.84408660895517</v>
      </c>
      <c r="AE230" s="147">
        <f t="shared" si="412"/>
        <v>267.45697033691874</v>
      </c>
      <c r="AF230" s="147">
        <f t="shared" si="413"/>
        <v>3.4808639109515624</v>
      </c>
      <c r="AG230" s="147">
        <f t="shared" si="414"/>
        <v>3.9732973107274709</v>
      </c>
      <c r="AH230" s="147">
        <f t="shared" si="415"/>
        <v>3.0211047807680602</v>
      </c>
      <c r="AI230" s="147">
        <f t="shared" si="416"/>
        <v>18.194819298415631</v>
      </c>
      <c r="AJ230" s="147">
        <f t="shared" si="417"/>
        <v>18.994819298415631</v>
      </c>
      <c r="AK230" s="147">
        <f t="shared" si="418"/>
        <v>19.440570354512825</v>
      </c>
      <c r="AL230" s="147">
        <f t="shared" si="419"/>
        <v>17.761468805936321</v>
      </c>
      <c r="AM230" s="147">
        <f t="shared" si="496"/>
        <v>52.645933835412194</v>
      </c>
      <c r="AN230" s="147">
        <f t="shared" si="528"/>
        <v>51.438820043048047</v>
      </c>
      <c r="AO230" s="147">
        <f t="shared" si="529"/>
        <v>56.30164998886665</v>
      </c>
      <c r="AP230" s="147">
        <f t="shared" si="420"/>
        <v>8.2415702175842807</v>
      </c>
      <c r="AQ230" s="147">
        <f t="shared" si="421"/>
        <v>0.42352650744229275</v>
      </c>
      <c r="AR230" s="147">
        <f t="shared" si="422"/>
        <v>0.42038457820468128</v>
      </c>
      <c r="AS230" s="147">
        <f t="shared" si="423"/>
        <v>0.39955034812849116</v>
      </c>
      <c r="AT230" s="147">
        <f t="shared" si="424"/>
        <v>5.8907731197442616E-2</v>
      </c>
      <c r="AU230" s="147">
        <f t="shared" si="425"/>
        <v>0.16473983712666196</v>
      </c>
      <c r="AV230" s="147">
        <f t="shared" si="426"/>
        <v>0.15858319146137109</v>
      </c>
      <c r="AW230" s="147">
        <f t="shared" si="427"/>
        <v>0.15679664079543132</v>
      </c>
      <c r="AX230" s="147">
        <f t="shared" si="497"/>
        <v>3.8806321658722019E-2</v>
      </c>
      <c r="AY230" s="147">
        <f t="shared" si="498"/>
        <v>4.2959462700749032E-2</v>
      </c>
      <c r="AZ230" s="147">
        <f t="shared" si="499"/>
        <v>3.3980395430052782E-2</v>
      </c>
      <c r="BA230" s="147">
        <f t="shared" si="500"/>
        <v>0.10972540151777108</v>
      </c>
      <c r="BB230" s="147">
        <f t="shared" si="501"/>
        <v>0.21081734300535832</v>
      </c>
      <c r="BC230" s="147">
        <f t="shared" si="428"/>
        <v>-7.6889506239977493E-3</v>
      </c>
      <c r="BD230" s="147">
        <f t="shared" si="429"/>
        <v>-6.6860440208676066E-3</v>
      </c>
      <c r="BE230" s="147">
        <f t="shared" si="430"/>
        <v>-8.3575550260845104E-3</v>
      </c>
      <c r="BF230" s="147">
        <f t="shared" si="431"/>
        <v>0</v>
      </c>
      <c r="BG230" s="147">
        <f t="shared" si="432"/>
        <v>0</v>
      </c>
      <c r="BH230" s="147">
        <f t="shared" si="433"/>
        <v>0</v>
      </c>
      <c r="BI230" s="147">
        <f t="shared" si="502"/>
        <v>3.111737103472427E-2</v>
      </c>
      <c r="BJ230" s="147">
        <f t="shared" si="503"/>
        <v>3.6273418679881424E-2</v>
      </c>
      <c r="BK230" s="147">
        <f t="shared" si="504"/>
        <v>2.5622840403968269E-2</v>
      </c>
      <c r="BL230" s="147">
        <f t="shared" si="434"/>
        <v>9.5111175356284186</v>
      </c>
      <c r="BM230" s="147">
        <f t="shared" si="435"/>
        <v>9.6409381923802648</v>
      </c>
      <c r="BN230" s="147">
        <f t="shared" si="436"/>
        <v>8.5127150141245451</v>
      </c>
      <c r="BO230" s="150">
        <f t="shared" si="505"/>
        <v>9.68290780112697E-4</v>
      </c>
      <c r="BP230" s="150">
        <f t="shared" si="505"/>
        <v>1.3157609027259706E-3</v>
      </c>
      <c r="BQ230" s="150">
        <f t="shared" si="505"/>
        <v>6.565299503672288E-4</v>
      </c>
      <c r="BR230" s="147" t="e">
        <f t="shared" si="437"/>
        <v>#NUM!</v>
      </c>
      <c r="BS230" s="147">
        <f t="shared" si="438"/>
        <v>247.37987838912576</v>
      </c>
      <c r="BT230" s="147">
        <f t="shared" si="439"/>
        <v>0.54752766331772817</v>
      </c>
      <c r="BU230" s="147">
        <f t="shared" si="440"/>
        <v>0.54752766331772817</v>
      </c>
      <c r="BV230" s="147">
        <f t="shared" si="441"/>
        <v>0.18250922110590939</v>
      </c>
      <c r="BW230" s="147">
        <f t="shared" si="442"/>
        <v>19.103311951174398</v>
      </c>
      <c r="CA230" s="150">
        <f t="shared" si="443"/>
        <v>0.21215845330884486</v>
      </c>
      <c r="CB230" s="150">
        <f t="shared" si="506"/>
        <v>0.21215845330884486</v>
      </c>
      <c r="CC230" s="150">
        <f t="shared" si="507"/>
        <v>0</v>
      </c>
      <c r="CD230" s="150">
        <f t="shared" si="508"/>
        <v>4.9976310039660868E-2</v>
      </c>
      <c r="CE230" s="150">
        <f t="shared" si="444"/>
        <v>4.2287359415663119E-2</v>
      </c>
      <c r="CI230" s="152">
        <f t="shared" si="445"/>
        <v>0.5417953833369884</v>
      </c>
      <c r="CJ230" s="152">
        <f t="shared" si="446"/>
        <v>0.5417953833369884</v>
      </c>
      <c r="CK230" s="152">
        <f t="shared" si="447"/>
        <v>0.5417953833369884</v>
      </c>
      <c r="CL230" s="152">
        <f t="shared" si="448"/>
        <v>0.5417953833369884</v>
      </c>
      <c r="CM230" s="152">
        <f t="shared" si="449"/>
        <v>0.5417953833369884</v>
      </c>
      <c r="CN230" s="152">
        <f t="shared" si="450"/>
        <v>0.5417953833369884</v>
      </c>
      <c r="CO230" s="152">
        <f t="shared" si="451"/>
        <v>0.5417953833369884</v>
      </c>
      <c r="CP230" s="152">
        <f t="shared" si="452"/>
        <v>0.5417953833369884</v>
      </c>
      <c r="CQ230" s="152">
        <f t="shared" si="453"/>
        <v>0.50497996232375464</v>
      </c>
      <c r="CR230" s="152">
        <f t="shared" si="454"/>
        <v>0.4333866618997439</v>
      </c>
      <c r="CS230" s="152">
        <f t="shared" si="455"/>
        <v>0.3617933614757331</v>
      </c>
      <c r="CT230" s="152">
        <f t="shared" si="456"/>
        <v>0.29020006105172236</v>
      </c>
      <c r="CU230" s="152">
        <f t="shared" si="457"/>
        <v>0.21860676062771173</v>
      </c>
      <c r="CV230" s="152">
        <f t="shared" si="458"/>
        <v>0.17677694112516953</v>
      </c>
      <c r="CW230" s="152">
        <f t="shared" si="459"/>
        <v>0.17677694112516953</v>
      </c>
      <c r="CX230" s="152">
        <f t="shared" si="460"/>
        <v>0.17677694112516953</v>
      </c>
      <c r="CY230" s="152">
        <f t="shared" si="461"/>
        <v>0.17677694112516953</v>
      </c>
      <c r="CZ230" s="152">
        <f t="shared" si="462"/>
        <v>0.17677694112516953</v>
      </c>
      <c r="DA230" s="152">
        <f t="shared" si="463"/>
        <v>0.17677694112516953</v>
      </c>
      <c r="DC230" s="154">
        <f t="shared" si="509"/>
        <v>0.20984297449245359</v>
      </c>
      <c r="DD230" s="154">
        <f t="shared" si="510"/>
        <v>0.20984297449245359</v>
      </c>
      <c r="DE230" s="154">
        <f t="shared" si="511"/>
        <v>0.20984297449245359</v>
      </c>
      <c r="DF230" s="154">
        <f t="shared" si="512"/>
        <v>0.20984297449245359</v>
      </c>
      <c r="DG230" s="154">
        <f t="shared" si="513"/>
        <v>0.20984297449245359</v>
      </c>
      <c r="DH230" s="154">
        <f t="shared" si="514"/>
        <v>0.20984297449245359</v>
      </c>
      <c r="DI230" s="154">
        <f t="shared" si="515"/>
        <v>0.20984297449245359</v>
      </c>
      <c r="DJ230" s="154">
        <f t="shared" si="516"/>
        <v>0.20984297449245359</v>
      </c>
      <c r="DK230" s="154">
        <f t="shared" si="517"/>
        <v>0.19497405417269789</v>
      </c>
      <c r="DL230" s="154">
        <f t="shared" si="518"/>
        <v>0.16607264453451859</v>
      </c>
      <c r="DM230" s="154">
        <f t="shared" si="519"/>
        <v>0.13719740564088906</v>
      </c>
      <c r="DN230" s="154">
        <f t="shared" si="520"/>
        <v>0.10836621071510251</v>
      </c>
      <c r="DO230" s="154">
        <f t="shared" si="521"/>
        <v>-4.9287780622616798E-10</v>
      </c>
      <c r="DP230" s="154">
        <f t="shared" si="522"/>
        <v>-5.9541577779295693E-10</v>
      </c>
      <c r="DQ230" s="154">
        <f t="shared" si="523"/>
        <v>-5.9541577779295693E-10</v>
      </c>
      <c r="DR230" s="154">
        <f t="shared" si="524"/>
        <v>-5.9541577779295693E-10</v>
      </c>
      <c r="DS230" s="154">
        <f t="shared" si="525"/>
        <v>-5.9541577779295693E-10</v>
      </c>
      <c r="DT230" s="154">
        <f t="shared" si="526"/>
        <v>-5.9541577779295693E-10</v>
      </c>
      <c r="DU230" s="154">
        <f t="shared" si="527"/>
        <v>-5.9541577779295693E-10</v>
      </c>
      <c r="DW230" s="155">
        <f t="shared" si="464"/>
        <v>5.3896867630114573E-2</v>
      </c>
      <c r="DX230" s="155">
        <f t="shared" si="465"/>
        <v>-3.1117371034724249E-2</v>
      </c>
      <c r="DY230" s="155">
        <f t="shared" si="466"/>
        <v>-2.1285535402428817E-2</v>
      </c>
      <c r="DZ230" s="155">
        <f t="shared" si="467"/>
        <v>5.8481527879175127E-2</v>
      </c>
      <c r="EA230" s="156">
        <f t="shared" si="468"/>
        <v>5.3896867630114573E-2</v>
      </c>
      <c r="EB230" s="156">
        <f t="shared" si="469"/>
        <v>-3.1117371034724249E-2</v>
      </c>
      <c r="EC230" s="156">
        <f t="shared" si="470"/>
        <v>-6.1289256496707953E-2</v>
      </c>
      <c r="ED230" s="156">
        <f t="shared" si="471"/>
        <v>-1.0806949547931167E-2</v>
      </c>
      <c r="EE230" s="156">
        <f t="shared" si="472"/>
        <v>4.0003721094279104E-2</v>
      </c>
      <c r="EF230" s="156">
        <f t="shared" si="473"/>
        <v>4.7674578331243972E-2</v>
      </c>
      <c r="EG230" s="156">
        <f t="shared" si="474"/>
        <v>4.7650875052885566E-17</v>
      </c>
      <c r="EH230" s="156">
        <f t="shared" si="475"/>
        <v>-6.223474206944854E-2</v>
      </c>
      <c r="EI230" s="156">
        <f t="shared" si="476"/>
        <v>-4.0003721094279174E-2</v>
      </c>
      <c r="EJ230" s="156">
        <f t="shared" si="477"/>
        <v>4.7674578331243903E-2</v>
      </c>
      <c r="EK230" s="156">
        <f t="shared" si="478"/>
        <v>6.1289256496707953E-2</v>
      </c>
      <c r="EL230" s="156">
        <f t="shared" si="479"/>
        <v>-1.0806949547931183E-2</v>
      </c>
      <c r="EM230" s="156">
        <f t="shared" si="480"/>
        <v>-5.3896867630114587E-2</v>
      </c>
      <c r="EN230" s="156">
        <f t="shared" si="481"/>
        <v>-3.1117371034724228E-2</v>
      </c>
      <c r="EO230" s="156">
        <f t="shared" si="482"/>
        <v>2.1285535402428703E-2</v>
      </c>
      <c r="EP230" s="156">
        <f t="shared" si="483"/>
        <v>5.8481527879175169E-2</v>
      </c>
      <c r="EQ230" s="156">
        <f t="shared" si="484"/>
        <v>2.1285535402428779E-2</v>
      </c>
      <c r="ER230" s="156">
        <f t="shared" si="485"/>
        <v>-5.8481527879175141E-2</v>
      </c>
      <c r="ES230" s="156">
        <f t="shared" si="486"/>
        <v>6.1289256496707939E-2</v>
      </c>
      <c r="ET230" s="156">
        <f t="shared" si="487"/>
        <v>1.0806949547931263E-2</v>
      </c>
      <c r="EU230" s="156">
        <f t="shared" si="488"/>
        <v>-4.0003721094279118E-2</v>
      </c>
      <c r="EV230" s="156">
        <f t="shared" si="489"/>
        <v>-4.7674578331243958E-2</v>
      </c>
      <c r="EW230" s="156">
        <f t="shared" si="490"/>
        <v>2.287403942640641E-17</v>
      </c>
      <c r="EX230" s="156">
        <f t="shared" si="491"/>
        <v>6.223474206944854E-2</v>
      </c>
      <c r="EY230" s="156">
        <f t="shared" si="492"/>
        <v>4.000372109427925E-2</v>
      </c>
      <c r="EZ230" s="156">
        <f t="shared" si="493"/>
        <v>-4.767457833124384E-2</v>
      </c>
    </row>
    <row r="231" spans="15:156" ht="20.100000000000001" customHeight="1" x14ac:dyDescent="0.2">
      <c r="O231" s="158">
        <v>221</v>
      </c>
      <c r="P231" s="158">
        <f t="shared" si="494"/>
        <v>-1.2130038301360591</v>
      </c>
      <c r="Q231" s="147">
        <f t="shared" si="495"/>
        <v>1.9285888234537343</v>
      </c>
      <c r="R231" s="147">
        <f t="shared" si="399"/>
        <v>304.67053811253993</v>
      </c>
      <c r="S231" s="147">
        <f t="shared" si="400"/>
        <v>264.93090270655642</v>
      </c>
      <c r="T231" s="147">
        <f t="shared" si="401"/>
        <v>331.16362838319554</v>
      </c>
      <c r="U231" s="147">
        <f t="shared" si="402"/>
        <v>1</v>
      </c>
      <c r="V231" s="147">
        <f t="shared" si="403"/>
        <v>1</v>
      </c>
      <c r="W231" s="147">
        <f t="shared" si="404"/>
        <v>4.7264169647676581E-2</v>
      </c>
      <c r="X231" s="147">
        <f t="shared" si="405"/>
        <v>5.4353795094828072E-2</v>
      </c>
      <c r="Y231" s="147">
        <f t="shared" si="406"/>
        <v>4.3483036075862458E-2</v>
      </c>
      <c r="Z231" s="147">
        <f t="shared" si="407"/>
        <v>14.649632154846975</v>
      </c>
      <c r="AA231" s="147">
        <f t="shared" si="408"/>
        <v>14.649632154846975</v>
      </c>
      <c r="AB231" s="147">
        <f t="shared" si="409"/>
        <v>14.604799984389125</v>
      </c>
      <c r="AC231" s="147">
        <f t="shared" si="410"/>
        <v>13.880987126193958</v>
      </c>
      <c r="AD231" s="147">
        <f t="shared" si="411"/>
        <v>203.83148175674123</v>
      </c>
      <c r="AE231" s="147">
        <f t="shared" si="412"/>
        <v>266.16490300619859</v>
      </c>
      <c r="AF231" s="147">
        <f t="shared" si="413"/>
        <v>3.4772144181072324</v>
      </c>
      <c r="AG231" s="147">
        <f t="shared" si="414"/>
        <v>3.9691315287621736</v>
      </c>
      <c r="AH231" s="147">
        <f t="shared" si="415"/>
        <v>3.0179373198843709</v>
      </c>
      <c r="AI231" s="147">
        <f t="shared" si="416"/>
        <v>18.126846572954207</v>
      </c>
      <c r="AJ231" s="147">
        <f t="shared" si="417"/>
        <v>18.926846572954208</v>
      </c>
      <c r="AK231" s="147">
        <f t="shared" si="418"/>
        <v>19.373931513151298</v>
      </c>
      <c r="AL231" s="147">
        <f t="shared" si="419"/>
        <v>17.69892444607833</v>
      </c>
      <c r="AM231" s="147">
        <f t="shared" si="496"/>
        <v>52.835003239734846</v>
      </c>
      <c r="AN231" s="147">
        <f t="shared" si="528"/>
        <v>51.615749716116518</v>
      </c>
      <c r="AO231" s="147">
        <f t="shared" si="529"/>
        <v>56.500608443558654</v>
      </c>
      <c r="AP231" s="147">
        <f t="shared" si="420"/>
        <v>8.1999346198315752</v>
      </c>
      <c r="AQ231" s="147">
        <f t="shared" si="421"/>
        <v>0.42172255952529891</v>
      </c>
      <c r="AR231" s="147">
        <f t="shared" si="422"/>
        <v>0.41859401286611847</v>
      </c>
      <c r="AS231" s="147">
        <f t="shared" si="423"/>
        <v>0.39784852308194718</v>
      </c>
      <c r="AT231" s="147">
        <f t="shared" si="424"/>
        <v>5.8406982535786731E-2</v>
      </c>
      <c r="AU231" s="147">
        <f t="shared" si="425"/>
        <v>0.16392606375909427</v>
      </c>
      <c r="AV231" s="147">
        <f t="shared" si="426"/>
        <v>0.15777597380771363</v>
      </c>
      <c r="AW231" s="147">
        <f t="shared" si="427"/>
        <v>0.15601315869033197</v>
      </c>
      <c r="AX231" s="147">
        <f t="shared" si="497"/>
        <v>3.8739146502035811E-2</v>
      </c>
      <c r="AY231" s="147">
        <f t="shared" si="498"/>
        <v>4.2878614830711329E-2</v>
      </c>
      <c r="AZ231" s="147">
        <f t="shared" si="499"/>
        <v>3.3919629103109999E-2</v>
      </c>
      <c r="BA231" s="147">
        <f t="shared" si="500"/>
        <v>0.10938839502167834</v>
      </c>
      <c r="BB231" s="147">
        <f t="shared" si="501"/>
        <v>0.20983180268151769</v>
      </c>
      <c r="BC231" s="147">
        <f t="shared" si="428"/>
        <v>-7.8730078190149405E-3</v>
      </c>
      <c r="BD231" s="147">
        <f t="shared" si="429"/>
        <v>-6.846093755665166E-3</v>
      </c>
      <c r="BE231" s="147">
        <f t="shared" si="430"/>
        <v>-8.5576171945814586E-3</v>
      </c>
      <c r="BF231" s="147">
        <f t="shared" si="431"/>
        <v>0</v>
      </c>
      <c r="BG231" s="147">
        <f t="shared" si="432"/>
        <v>0</v>
      </c>
      <c r="BH231" s="147">
        <f t="shared" si="433"/>
        <v>0</v>
      </c>
      <c r="BI231" s="147">
        <f t="shared" si="502"/>
        <v>3.086613868302087E-2</v>
      </c>
      <c r="BJ231" s="147">
        <f t="shared" si="503"/>
        <v>3.6032521075046162E-2</v>
      </c>
      <c r="BK231" s="147">
        <f t="shared" si="504"/>
        <v>2.5362011908528541E-2</v>
      </c>
      <c r="BL231" s="147">
        <f t="shared" si="434"/>
        <v>9.4040030820122524</v>
      </c>
      <c r="BM231" s="147">
        <f t="shared" si="435"/>
        <v>9.5461283352049993</v>
      </c>
      <c r="BN231" s="147">
        <f t="shared" si="436"/>
        <v>8.3989758867261255</v>
      </c>
      <c r="BO231" s="150">
        <f t="shared" si="505"/>
        <v>9.5271851719947733E-4</v>
      </c>
      <c r="BP231" s="150">
        <f t="shared" si="505"/>
        <v>1.2983425750236457E-3</v>
      </c>
      <c r="BQ231" s="150">
        <f t="shared" si="505"/>
        <v>6.4323164804834347E-4</v>
      </c>
      <c r="BR231" s="147" t="e">
        <f t="shared" si="437"/>
        <v>#NUM!</v>
      </c>
      <c r="BS231" s="147">
        <f t="shared" si="438"/>
        <v>246.43322851560816</v>
      </c>
      <c r="BT231" s="147">
        <f t="shared" si="439"/>
        <v>0.54576775823242352</v>
      </c>
      <c r="BU231" s="147">
        <f t="shared" si="440"/>
        <v>0.54576775823242352</v>
      </c>
      <c r="BV231" s="147">
        <f t="shared" si="441"/>
        <v>0.1819225860774745</v>
      </c>
      <c r="BW231" s="147">
        <f t="shared" si="442"/>
        <v>19.041908632033746</v>
      </c>
      <c r="CA231" s="150">
        <f t="shared" si="443"/>
        <v>0.21132186633118488</v>
      </c>
      <c r="CB231" s="150">
        <f t="shared" si="506"/>
        <v>0.21132186633118488</v>
      </c>
      <c r="CC231" s="150">
        <f t="shared" si="507"/>
        <v>0</v>
      </c>
      <c r="CD231" s="150">
        <f t="shared" si="508"/>
        <v>4.9939762753588156E-2</v>
      </c>
      <c r="CE231" s="150">
        <f t="shared" si="444"/>
        <v>4.2066754934573215E-2</v>
      </c>
      <c r="CI231" s="152">
        <f t="shared" si="445"/>
        <v>0.54003547825168363</v>
      </c>
      <c r="CJ231" s="152">
        <f t="shared" si="446"/>
        <v>0.54003547825168363</v>
      </c>
      <c r="CK231" s="152">
        <f t="shared" si="447"/>
        <v>0.54003547825168363</v>
      </c>
      <c r="CL231" s="152">
        <f t="shared" si="448"/>
        <v>0.54003547825168363</v>
      </c>
      <c r="CM231" s="152">
        <f t="shared" si="449"/>
        <v>0.54003547825168363</v>
      </c>
      <c r="CN231" s="152">
        <f t="shared" si="450"/>
        <v>0.54003547825168363</v>
      </c>
      <c r="CO231" s="152">
        <f t="shared" si="451"/>
        <v>0.54003547825168363</v>
      </c>
      <c r="CP231" s="152">
        <f t="shared" si="452"/>
        <v>0.54003547825168363</v>
      </c>
      <c r="CQ231" s="152">
        <f t="shared" si="453"/>
        <v>0.50333839216652687</v>
      </c>
      <c r="CR231" s="152">
        <f t="shared" si="454"/>
        <v>0.43197521237738318</v>
      </c>
      <c r="CS231" s="152">
        <f t="shared" si="455"/>
        <v>0.36061203258823954</v>
      </c>
      <c r="CT231" s="152">
        <f t="shared" si="456"/>
        <v>0.28924885279909579</v>
      </c>
      <c r="CU231" s="152">
        <f t="shared" si="457"/>
        <v>0.21788567300995226</v>
      </c>
      <c r="CV231" s="152">
        <f t="shared" si="458"/>
        <v>0.17619030609673464</v>
      </c>
      <c r="CW231" s="152">
        <f t="shared" si="459"/>
        <v>0.17619030609673464</v>
      </c>
      <c r="CX231" s="152">
        <f t="shared" si="460"/>
        <v>0.17619030609673464</v>
      </c>
      <c r="CY231" s="152">
        <f t="shared" si="461"/>
        <v>0.17619030609673464</v>
      </c>
      <c r="CZ231" s="152">
        <f t="shared" si="462"/>
        <v>0.17619030609673464</v>
      </c>
      <c r="DA231" s="152">
        <f t="shared" si="463"/>
        <v>0.17619030609673464</v>
      </c>
      <c r="DC231" s="154">
        <f t="shared" si="509"/>
        <v>0.20900783259785954</v>
      </c>
      <c r="DD231" s="154">
        <f t="shared" si="510"/>
        <v>0.20900783259785954</v>
      </c>
      <c r="DE231" s="154">
        <f t="shared" si="511"/>
        <v>0.20900783259785954</v>
      </c>
      <c r="DF231" s="154">
        <f t="shared" si="512"/>
        <v>0.20900783259785954</v>
      </c>
      <c r="DG231" s="154">
        <f t="shared" si="513"/>
        <v>0.20900783259785954</v>
      </c>
      <c r="DH231" s="154">
        <f t="shared" si="514"/>
        <v>0.20900783259785954</v>
      </c>
      <c r="DI231" s="154">
        <f t="shared" si="515"/>
        <v>0.20900783259785954</v>
      </c>
      <c r="DJ231" s="154">
        <f t="shared" si="516"/>
        <v>0.20900783259785954</v>
      </c>
      <c r="DK231" s="154">
        <f t="shared" si="517"/>
        <v>0.19419596723359567</v>
      </c>
      <c r="DL231" s="154">
        <f t="shared" si="518"/>
        <v>0.16540552851621296</v>
      </c>
      <c r="DM231" s="154">
        <f t="shared" si="519"/>
        <v>0.13664129572110936</v>
      </c>
      <c r="DN231" s="154">
        <f t="shared" si="520"/>
        <v>0.10792116334195277</v>
      </c>
      <c r="DO231" s="154">
        <f t="shared" si="521"/>
        <v>-4.9406548202929692E-10</v>
      </c>
      <c r="DP231" s="154">
        <f t="shared" si="522"/>
        <v>-5.9682579924592944E-10</v>
      </c>
      <c r="DQ231" s="154">
        <f t="shared" si="523"/>
        <v>-5.9682579924592944E-10</v>
      </c>
      <c r="DR231" s="154">
        <f t="shared" si="524"/>
        <v>-5.9682579924592944E-10</v>
      </c>
      <c r="DS231" s="154">
        <f t="shared" si="525"/>
        <v>-5.9682579924592944E-10</v>
      </c>
      <c r="DT231" s="154">
        <f t="shared" si="526"/>
        <v>-5.9682579924592944E-10</v>
      </c>
      <c r="DU231" s="154">
        <f t="shared" si="527"/>
        <v>-5.9682579924592944E-10</v>
      </c>
      <c r="DW231" s="155">
        <f t="shared" si="464"/>
        <v>5.4251381752872405E-2</v>
      </c>
      <c r="DX231" s="155">
        <f t="shared" si="465"/>
        <v>-2.9456096935982747E-2</v>
      </c>
      <c r="DY231" s="155">
        <f t="shared" si="466"/>
        <v>-2.1619099195544576E-2</v>
      </c>
      <c r="DZ231" s="155">
        <f t="shared" si="467"/>
        <v>5.7822907387739618E-2</v>
      </c>
      <c r="EA231" s="156">
        <f t="shared" si="468"/>
        <v>5.4251381752872405E-2</v>
      </c>
      <c r="EB231" s="156">
        <f t="shared" si="469"/>
        <v>-2.9456096935982747E-2</v>
      </c>
      <c r="EC231" s="156">
        <f t="shared" si="470"/>
        <v>-6.0268975902886789E-2</v>
      </c>
      <c r="ED231" s="156">
        <f t="shared" si="471"/>
        <v>-1.3361310280625968E-2</v>
      </c>
      <c r="EE231" s="156">
        <f t="shared" si="472"/>
        <v>3.6719765255375673E-2</v>
      </c>
      <c r="EF231" s="156">
        <f t="shared" si="473"/>
        <v>4.9623914682217635E-2</v>
      </c>
      <c r="EG231" s="156">
        <f t="shared" si="474"/>
        <v>4.8434586593601647E-3</v>
      </c>
      <c r="EH231" s="156">
        <f t="shared" si="475"/>
        <v>-6.1541977357028259E-2</v>
      </c>
      <c r="EI231" s="156">
        <f t="shared" si="476"/>
        <v>-4.4030574558639804E-2</v>
      </c>
      <c r="EJ231" s="156">
        <f t="shared" si="477"/>
        <v>4.3268725112186643E-2</v>
      </c>
      <c r="EK231" s="156">
        <f t="shared" si="478"/>
        <v>6.1617134224876857E-2</v>
      </c>
      <c r="EL231" s="156">
        <f t="shared" si="479"/>
        <v>-3.768665375357545E-3</v>
      </c>
      <c r="EM231" s="156">
        <f t="shared" si="480"/>
        <v>-4.8975508452134164E-2</v>
      </c>
      <c r="EN231" s="156">
        <f t="shared" si="481"/>
        <v>-3.7580229385314357E-2</v>
      </c>
      <c r="EO231" s="156">
        <f t="shared" si="482"/>
        <v>1.2307436625337245E-2</v>
      </c>
      <c r="EP231" s="156">
        <f t="shared" si="483"/>
        <v>6.0492983663489576E-2</v>
      </c>
      <c r="EQ231" s="156">
        <f t="shared" si="484"/>
        <v>3.0398427793880942E-2</v>
      </c>
      <c r="ER231" s="156">
        <f t="shared" si="485"/>
        <v>-5.3729039228876188E-2</v>
      </c>
      <c r="ES231" s="156">
        <f t="shared" si="486"/>
        <v>5.7436795372904303E-2</v>
      </c>
      <c r="ET231" s="156">
        <f t="shared" si="487"/>
        <v>2.2624955383138939E-2</v>
      </c>
      <c r="EU231" s="156">
        <f t="shared" si="488"/>
        <v>-2.8504793465610287E-2</v>
      </c>
      <c r="EV231" s="156">
        <f t="shared" si="489"/>
        <v>-5.4757198780441739E-2</v>
      </c>
      <c r="EW231" s="156">
        <f t="shared" si="490"/>
        <v>-1.4411113951369344E-2</v>
      </c>
      <c r="EX231" s="156">
        <f t="shared" si="491"/>
        <v>6.0026609628385283E-2</v>
      </c>
      <c r="EY231" s="156">
        <f t="shared" si="492"/>
        <v>5.0257204987171233E-2</v>
      </c>
      <c r="EZ231" s="156">
        <f t="shared" si="493"/>
        <v>-3.5848115929227854E-2</v>
      </c>
    </row>
    <row r="232" spans="15:156" ht="20.100000000000001" customHeight="1" x14ac:dyDescent="0.2">
      <c r="O232" s="158">
        <v>222</v>
      </c>
      <c r="P232" s="158">
        <f t="shared" si="494"/>
        <v>-1.2042771838760873</v>
      </c>
      <c r="Q232" s="147">
        <f t="shared" si="495"/>
        <v>1.9373154697137058</v>
      </c>
      <c r="R232" s="147">
        <f t="shared" si="399"/>
        <v>303.66488316523225</v>
      </c>
      <c r="S232" s="147">
        <f t="shared" si="400"/>
        <v>264.05642014368021</v>
      </c>
      <c r="T232" s="147">
        <f t="shared" si="401"/>
        <v>330.07052517960028</v>
      </c>
      <c r="U232" s="147">
        <f t="shared" si="402"/>
        <v>1</v>
      </c>
      <c r="V232" s="147">
        <f t="shared" si="403"/>
        <v>1</v>
      </c>
      <c r="W232" s="147">
        <f t="shared" si="404"/>
        <v>4.742069563626352E-2</v>
      </c>
      <c r="X232" s="147">
        <f t="shared" si="405"/>
        <v>5.4533799981703046E-2</v>
      </c>
      <c r="Y232" s="147">
        <f t="shared" si="406"/>
        <v>4.3627039985362437E-2</v>
      </c>
      <c r="Z232" s="147">
        <f t="shared" si="407"/>
        <v>14.5839377781724</v>
      </c>
      <c r="AA232" s="147">
        <f t="shared" si="408"/>
        <v>14.5839377781724</v>
      </c>
      <c r="AB232" s="147">
        <f t="shared" si="409"/>
        <v>14.540953933345479</v>
      </c>
      <c r="AC232" s="147">
        <f t="shared" si="410"/>
        <v>13.820305280941541</v>
      </c>
      <c r="AD232" s="147">
        <f t="shared" si="411"/>
        <v>202.79689780137858</v>
      </c>
      <c r="AE232" s="147">
        <f t="shared" si="412"/>
        <v>264.84470394269096</v>
      </c>
      <c r="AF232" s="147">
        <f t="shared" si="413"/>
        <v>3.4734787379910879</v>
      </c>
      <c r="AG232" s="147">
        <f t="shared" si="414"/>
        <v>3.9648673667211023</v>
      </c>
      <c r="AH232" s="147">
        <f t="shared" si="415"/>
        <v>3.0146950555077612</v>
      </c>
      <c r="AI232" s="147">
        <f t="shared" si="416"/>
        <v>18.057416516163489</v>
      </c>
      <c r="AJ232" s="147">
        <f t="shared" si="417"/>
        <v>18.857416516163489</v>
      </c>
      <c r="AK232" s="147">
        <f t="shared" si="418"/>
        <v>19.305821300066583</v>
      </c>
      <c r="AL232" s="147">
        <f t="shared" si="419"/>
        <v>17.635000336449302</v>
      </c>
      <c r="AM232" s="147">
        <f t="shared" si="496"/>
        <v>53.029533454005097</v>
      </c>
      <c r="AN232" s="147">
        <f t="shared" si="528"/>
        <v>51.797848144204629</v>
      </c>
      <c r="AO232" s="147">
        <f t="shared" si="529"/>
        <v>56.705414285313466</v>
      </c>
      <c r="AP232" s="147">
        <f t="shared" si="420"/>
        <v>8.1574012547327097</v>
      </c>
      <c r="AQ232" s="147">
        <f t="shared" si="421"/>
        <v>0.4198789656321617</v>
      </c>
      <c r="AR232" s="147">
        <f t="shared" si="422"/>
        <v>0.41676409566488448</v>
      </c>
      <c r="AS232" s="147">
        <f t="shared" si="423"/>
        <v>0.39610929644827325</v>
      </c>
      <c r="AT232" s="147">
        <f t="shared" si="424"/>
        <v>5.7897437145123007E-2</v>
      </c>
      <c r="AU232" s="147">
        <f t="shared" si="425"/>
        <v>0.16309424942187933</v>
      </c>
      <c r="AV232" s="147">
        <f t="shared" si="426"/>
        <v>0.15695130011080818</v>
      </c>
      <c r="AW232" s="147">
        <f t="shared" si="427"/>
        <v>0.15521268178405234</v>
      </c>
      <c r="AX232" s="147">
        <f t="shared" si="497"/>
        <v>3.8670213875875124E-2</v>
      </c>
      <c r="AY232" s="147">
        <f t="shared" si="498"/>
        <v>4.2795754110627582E-2</v>
      </c>
      <c r="AZ232" s="147">
        <f t="shared" si="499"/>
        <v>3.3857349437502245E-2</v>
      </c>
      <c r="BA232" s="147">
        <f t="shared" si="500"/>
        <v>0.1090435196308106</v>
      </c>
      <c r="BB232" s="147">
        <f t="shared" si="501"/>
        <v>0.20882475391079153</v>
      </c>
      <c r="BC232" s="147">
        <f t="shared" si="428"/>
        <v>-8.0564654540051222E-3</v>
      </c>
      <c r="BD232" s="147">
        <f t="shared" si="429"/>
        <v>-7.0056221339174973E-3</v>
      </c>
      <c r="BE232" s="147">
        <f t="shared" si="430"/>
        <v>-8.7570276673968727E-3</v>
      </c>
      <c r="BF232" s="147">
        <f t="shared" si="431"/>
        <v>0</v>
      </c>
      <c r="BG232" s="147">
        <f t="shared" si="432"/>
        <v>0</v>
      </c>
      <c r="BH232" s="147">
        <f t="shared" si="433"/>
        <v>0</v>
      </c>
      <c r="BI232" s="147">
        <f t="shared" si="502"/>
        <v>3.061374842187E-2</v>
      </c>
      <c r="BJ232" s="147">
        <f t="shared" si="503"/>
        <v>3.5790131976710084E-2</v>
      </c>
      <c r="BK232" s="147">
        <f t="shared" si="504"/>
        <v>2.510032177010537E-2</v>
      </c>
      <c r="BL232" s="147">
        <f t="shared" si="434"/>
        <v>9.296320337776967</v>
      </c>
      <c r="BM232" s="147">
        <f t="shared" si="435"/>
        <v>9.4506141262399215</v>
      </c>
      <c r="BN232" s="147">
        <f t="shared" si="436"/>
        <v>8.2848763888356345</v>
      </c>
      <c r="BO232" s="150">
        <f t="shared" si="505"/>
        <v>9.3720159243754794E-4</v>
      </c>
      <c r="BP232" s="150">
        <f t="shared" si="505"/>
        <v>1.2809335469103256E-3</v>
      </c>
      <c r="BQ232" s="150">
        <f t="shared" si="505"/>
        <v>6.3002615296282557E-4</v>
      </c>
      <c r="BR232" s="147" t="e">
        <f t="shared" si="437"/>
        <v>#NUM!</v>
      </c>
      <c r="BS232" s="147">
        <f t="shared" si="438"/>
        <v>245.46441629252718</v>
      </c>
      <c r="BT232" s="147">
        <f t="shared" si="439"/>
        <v>0.54396629081930359</v>
      </c>
      <c r="BU232" s="147">
        <f t="shared" si="440"/>
        <v>0.54396629081930359</v>
      </c>
      <c r="BV232" s="147">
        <f t="shared" si="441"/>
        <v>0.18132209693976784</v>
      </c>
      <c r="BW232" s="147">
        <f t="shared" si="442"/>
        <v>18.979055197827016</v>
      </c>
      <c r="CA232" s="150">
        <f t="shared" si="443"/>
        <v>0.21046574920652109</v>
      </c>
      <c r="CB232" s="150">
        <f t="shared" si="506"/>
        <v>0.21046574920652109</v>
      </c>
      <c r="CC232" s="150">
        <f t="shared" si="507"/>
        <v>0</v>
      </c>
      <c r="CD232" s="150">
        <f t="shared" si="508"/>
        <v>4.9902161226090778E-2</v>
      </c>
      <c r="CE232" s="150">
        <f t="shared" si="444"/>
        <v>4.1845695772085655E-2</v>
      </c>
      <c r="CI232" s="152">
        <f t="shared" si="445"/>
        <v>0.5382340108385637</v>
      </c>
      <c r="CJ232" s="152">
        <f t="shared" si="446"/>
        <v>0.5382340108385637</v>
      </c>
      <c r="CK232" s="152">
        <f t="shared" si="447"/>
        <v>0.5382340108385637</v>
      </c>
      <c r="CL232" s="152">
        <f t="shared" si="448"/>
        <v>0.5382340108385637</v>
      </c>
      <c r="CM232" s="152">
        <f t="shared" si="449"/>
        <v>0.5382340108385637</v>
      </c>
      <c r="CN232" s="152">
        <f t="shared" si="450"/>
        <v>0.5382340108385637</v>
      </c>
      <c r="CO232" s="152">
        <f t="shared" si="451"/>
        <v>0.5382340108385637</v>
      </c>
      <c r="CP232" s="152">
        <f t="shared" si="452"/>
        <v>0.5382340108385637</v>
      </c>
      <c r="CQ232" s="152">
        <f t="shared" si="453"/>
        <v>0.50165805430666777</v>
      </c>
      <c r="CR232" s="152">
        <f t="shared" si="454"/>
        <v>0.43053042973482591</v>
      </c>
      <c r="CS232" s="152">
        <f t="shared" si="455"/>
        <v>0.35940280516298406</v>
      </c>
      <c r="CT232" s="152">
        <f t="shared" si="456"/>
        <v>0.28827518059114215</v>
      </c>
      <c r="CU232" s="152">
        <f t="shared" si="457"/>
        <v>0.21714755601930039</v>
      </c>
      <c r="CV232" s="152">
        <f t="shared" si="458"/>
        <v>0.17558981695902798</v>
      </c>
      <c r="CW232" s="152">
        <f t="shared" si="459"/>
        <v>0.17558981695902798</v>
      </c>
      <c r="CX232" s="152">
        <f t="shared" si="460"/>
        <v>0.17558981695902798</v>
      </c>
      <c r="CY232" s="152">
        <f t="shared" si="461"/>
        <v>0.17558981695902798</v>
      </c>
      <c r="CZ232" s="152">
        <f t="shared" si="462"/>
        <v>0.17558981695902798</v>
      </c>
      <c r="DA232" s="152">
        <f t="shared" si="463"/>
        <v>0.17558981695902798</v>
      </c>
      <c r="DC232" s="154">
        <f t="shared" si="509"/>
        <v>0.20815320254858929</v>
      </c>
      <c r="DD232" s="154">
        <f t="shared" si="510"/>
        <v>0.20815320254858929</v>
      </c>
      <c r="DE232" s="154">
        <f t="shared" si="511"/>
        <v>0.20815320254858929</v>
      </c>
      <c r="DF232" s="154">
        <f t="shared" si="512"/>
        <v>0.20815320254858929</v>
      </c>
      <c r="DG232" s="154">
        <f t="shared" si="513"/>
        <v>0.20815320254858929</v>
      </c>
      <c r="DH232" s="154">
        <f t="shared" si="514"/>
        <v>0.20815320254858929</v>
      </c>
      <c r="DI232" s="154">
        <f t="shared" si="515"/>
        <v>0.20815320254858929</v>
      </c>
      <c r="DJ232" s="154">
        <f t="shared" si="516"/>
        <v>0.20815320254858929</v>
      </c>
      <c r="DK232" s="154">
        <f t="shared" si="517"/>
        <v>0.19339972796602162</v>
      </c>
      <c r="DL232" s="154">
        <f t="shared" si="518"/>
        <v>0.16472285835929831</v>
      </c>
      <c r="DM232" s="154">
        <f t="shared" si="519"/>
        <v>0.13607223072676264</v>
      </c>
      <c r="DN232" s="154">
        <f t="shared" si="520"/>
        <v>0.10746576134271078</v>
      </c>
      <c r="DO232" s="154">
        <f t="shared" si="521"/>
        <v>-4.9528715009107328E-10</v>
      </c>
      <c r="DP232" s="154">
        <f t="shared" si="522"/>
        <v>-5.9827605481143191E-10</v>
      </c>
      <c r="DQ232" s="154">
        <f t="shared" si="523"/>
        <v>-5.9827605481143191E-10</v>
      </c>
      <c r="DR232" s="154">
        <f t="shared" si="524"/>
        <v>-5.9827605481143191E-10</v>
      </c>
      <c r="DS232" s="154">
        <f t="shared" si="525"/>
        <v>-5.9827605481143191E-10</v>
      </c>
      <c r="DT232" s="154">
        <f t="shared" si="526"/>
        <v>-5.9827605481143191E-10</v>
      </c>
      <c r="DU232" s="154">
        <f t="shared" si="527"/>
        <v>-5.9827605481143191E-10</v>
      </c>
      <c r="DW232" s="155">
        <f t="shared" si="464"/>
        <v>5.4554099147495039E-2</v>
      </c>
      <c r="DX232" s="155">
        <f t="shared" si="465"/>
        <v>-2.779670188989105E-2</v>
      </c>
      <c r="DY232" s="155">
        <f t="shared" si="466"/>
        <v>-2.1941972499682452E-2</v>
      </c>
      <c r="DZ232" s="155">
        <f t="shared" si="467"/>
        <v>5.7160792616734867E-2</v>
      </c>
      <c r="EA232" s="156">
        <f t="shared" si="468"/>
        <v>5.4554099147495039E-2</v>
      </c>
      <c r="EB232" s="156">
        <f t="shared" si="469"/>
        <v>-2.779670188989105E-2</v>
      </c>
      <c r="EC232" s="156">
        <f t="shared" si="470"/>
        <v>-5.914122048040088E-2</v>
      </c>
      <c r="ED232" s="156">
        <f t="shared" si="471"/>
        <v>-1.5846842267114396E-2</v>
      </c>
      <c r="EE232" s="156">
        <f t="shared" si="472"/>
        <v>3.3346884797360157E-2</v>
      </c>
      <c r="EF232" s="156">
        <f t="shared" si="473"/>
        <v>5.1349699551816091E-2</v>
      </c>
      <c r="EG232" s="156">
        <f t="shared" si="474"/>
        <v>9.5780907145028849E-3</v>
      </c>
      <c r="EH232" s="156">
        <f t="shared" si="475"/>
        <v>-6.0473684756387598E-2</v>
      </c>
      <c r="EI232" s="156">
        <f t="shared" si="476"/>
        <v>-4.7582701902231989E-2</v>
      </c>
      <c r="EJ232" s="156">
        <f t="shared" si="477"/>
        <v>3.8531712256705125E-2</v>
      </c>
      <c r="EK232" s="156">
        <f t="shared" si="478"/>
        <v>6.1143586687251214E-2</v>
      </c>
      <c r="EL232" s="156">
        <f t="shared" si="479"/>
        <v>3.2043995956789651E-3</v>
      </c>
      <c r="EM232" s="156">
        <f t="shared" si="480"/>
        <v>-4.3294378213286459E-2</v>
      </c>
      <c r="EN232" s="156">
        <f t="shared" si="481"/>
        <v>-4.3294378213286522E-2</v>
      </c>
      <c r="EO232" s="156">
        <f t="shared" si="482"/>
        <v>3.2043995956788827E-3</v>
      </c>
      <c r="EP232" s="156">
        <f t="shared" si="483"/>
        <v>6.1143586687251214E-2</v>
      </c>
      <c r="EQ232" s="156">
        <f t="shared" si="484"/>
        <v>3.8531712256705229E-2</v>
      </c>
      <c r="ER232" s="156">
        <f t="shared" si="485"/>
        <v>-4.7582701902231905E-2</v>
      </c>
      <c r="ES232" s="156">
        <f t="shared" si="486"/>
        <v>5.134969955181598E-2</v>
      </c>
      <c r="ET232" s="156">
        <f t="shared" si="487"/>
        <v>3.3346884797360324E-2</v>
      </c>
      <c r="EU232" s="156">
        <f t="shared" si="488"/>
        <v>-1.5846842267114289E-2</v>
      </c>
      <c r="EV232" s="156">
        <f t="shared" si="489"/>
        <v>-5.9141220480400908E-2</v>
      </c>
      <c r="EW232" s="156">
        <f t="shared" si="490"/>
        <v>-2.7796701889891171E-2</v>
      </c>
      <c r="EX232" s="156">
        <f t="shared" si="491"/>
        <v>5.4554099147494983E-2</v>
      </c>
      <c r="EY232" s="156">
        <f t="shared" si="492"/>
        <v>5.7160792616734922E-2</v>
      </c>
      <c r="EZ232" s="156">
        <f t="shared" si="493"/>
        <v>-2.1941972499682286E-2</v>
      </c>
    </row>
    <row r="233" spans="15:156" ht="20.100000000000001" customHeight="1" x14ac:dyDescent="0.2">
      <c r="O233" s="158">
        <v>223</v>
      </c>
      <c r="P233" s="158">
        <f t="shared" si="494"/>
        <v>-1.1955505376161157</v>
      </c>
      <c r="Q233" s="147">
        <f t="shared" si="495"/>
        <v>1.9460421159736774</v>
      </c>
      <c r="R233" s="147">
        <f t="shared" si="399"/>
        <v>302.63610296138518</v>
      </c>
      <c r="S233" s="147">
        <f t="shared" si="400"/>
        <v>263.16182866207407</v>
      </c>
      <c r="T233" s="147">
        <f t="shared" si="401"/>
        <v>328.95228582759262</v>
      </c>
      <c r="U233" s="147">
        <f t="shared" si="402"/>
        <v>1</v>
      </c>
      <c r="V233" s="147">
        <f t="shared" si="403"/>
        <v>1</v>
      </c>
      <c r="W233" s="147">
        <f t="shared" si="404"/>
        <v>4.7581897397870491E-2</v>
      </c>
      <c r="X233" s="147">
        <f t="shared" si="405"/>
        <v>5.4719182007551069E-2</v>
      </c>
      <c r="Y233" s="147">
        <f t="shared" si="406"/>
        <v>4.377534560604085E-2</v>
      </c>
      <c r="Z233" s="147">
        <f t="shared" si="407"/>
        <v>14.516884612250088</v>
      </c>
      <c r="AA233" s="147">
        <f t="shared" si="408"/>
        <v>14.516884612250088</v>
      </c>
      <c r="AB233" s="147">
        <f t="shared" si="409"/>
        <v>14.475746910069555</v>
      </c>
      <c r="AC233" s="147">
        <f t="shared" si="410"/>
        <v>13.758329913144792</v>
      </c>
      <c r="AD233" s="147">
        <f t="shared" si="411"/>
        <v>201.74054974514772</v>
      </c>
      <c r="AE233" s="147">
        <f t="shared" si="412"/>
        <v>263.49664114456442</v>
      </c>
      <c r="AF233" s="147">
        <f t="shared" si="413"/>
        <v>3.4696571550896325</v>
      </c>
      <c r="AG233" s="147">
        <f t="shared" si="414"/>
        <v>3.9605051493367052</v>
      </c>
      <c r="AH233" s="147">
        <f t="shared" si="415"/>
        <v>3.0113782345492162</v>
      </c>
      <c r="AI233" s="147">
        <f t="shared" si="416"/>
        <v>17.98654176733972</v>
      </c>
      <c r="AJ233" s="147">
        <f t="shared" si="417"/>
        <v>18.78654176733972</v>
      </c>
      <c r="AK233" s="147">
        <f t="shared" si="418"/>
        <v>19.236252059406262</v>
      </c>
      <c r="AL233" s="147">
        <f t="shared" si="419"/>
        <v>17.569708147694008</v>
      </c>
      <c r="AM233" s="147">
        <f t="shared" si="496"/>
        <v>53.229594482284838</v>
      </c>
      <c r="AN233" s="147">
        <f t="shared" si="528"/>
        <v>51.985178657035419</v>
      </c>
      <c r="AO233" s="147">
        <f t="shared" si="529"/>
        <v>56.916141781856979</v>
      </c>
      <c r="AP233" s="147">
        <f t="shared" si="420"/>
        <v>8.1139790424834146</v>
      </c>
      <c r="AQ233" s="147">
        <f t="shared" si="421"/>
        <v>0.41799607283086748</v>
      </c>
      <c r="AR233" s="147">
        <f t="shared" si="422"/>
        <v>0.41489517109424345</v>
      </c>
      <c r="AS233" s="147">
        <f t="shared" si="423"/>
        <v>0.39433299564767177</v>
      </c>
      <c r="AT233" s="147">
        <f t="shared" si="424"/>
        <v>5.7379334332440537E-2</v>
      </c>
      <c r="AU233" s="147">
        <f t="shared" si="425"/>
        <v>0.16224456801551526</v>
      </c>
      <c r="AV233" s="147">
        <f t="shared" si="426"/>
        <v>0.15610934660740458</v>
      </c>
      <c r="AW233" s="147">
        <f t="shared" si="427"/>
        <v>0.15439537736152972</v>
      </c>
      <c r="AX233" s="147">
        <f t="shared" si="497"/>
        <v>3.8599522010440715E-2</v>
      </c>
      <c r="AY233" s="147">
        <f t="shared" si="498"/>
        <v>4.2710878826059707E-2</v>
      </c>
      <c r="AZ233" s="147">
        <f t="shared" si="499"/>
        <v>3.3793555085712815E-2</v>
      </c>
      <c r="BA233" s="147">
        <f t="shared" si="500"/>
        <v>0.10869080727189258</v>
      </c>
      <c r="BB233" s="147">
        <f t="shared" si="501"/>
        <v>0.20779639744189471</v>
      </c>
      <c r="BC233" s="147">
        <f t="shared" si="428"/>
        <v>-8.2393095579591045E-3</v>
      </c>
      <c r="BD233" s="147">
        <f t="shared" si="429"/>
        <v>-7.1646170069209611E-3</v>
      </c>
      <c r="BE233" s="147">
        <f t="shared" si="430"/>
        <v>-8.9557712586512024E-3</v>
      </c>
      <c r="BF233" s="147">
        <f t="shared" si="431"/>
        <v>0</v>
      </c>
      <c r="BG233" s="147">
        <f t="shared" si="432"/>
        <v>0</v>
      </c>
      <c r="BH233" s="147">
        <f t="shared" si="433"/>
        <v>0</v>
      </c>
      <c r="BI233" s="147">
        <f t="shared" si="502"/>
        <v>3.0360212452481612E-2</v>
      </c>
      <c r="BJ233" s="147">
        <f t="shared" si="503"/>
        <v>3.5546261819138746E-2</v>
      </c>
      <c r="BK233" s="147">
        <f t="shared" si="504"/>
        <v>2.4837783827061612E-2</v>
      </c>
      <c r="BL233" s="147">
        <f t="shared" si="434"/>
        <v>9.1880963816987542</v>
      </c>
      <c r="BM233" s="147">
        <f t="shared" si="435"/>
        <v>9.3544192624254165</v>
      </c>
      <c r="BN233" s="147">
        <f t="shared" si="436"/>
        <v>8.170445764803528</v>
      </c>
      <c r="BO233" s="150">
        <f t="shared" si="505"/>
        <v>9.2174250015981951E-4</v>
      </c>
      <c r="BP233" s="150">
        <f t="shared" si="505"/>
        <v>1.2635367293147609E-3</v>
      </c>
      <c r="BQ233" s="150">
        <f t="shared" si="505"/>
        <v>6.1691550543984341E-4</v>
      </c>
      <c r="BR233" s="147" t="e">
        <f t="shared" si="437"/>
        <v>#NUM!</v>
      </c>
      <c r="BS233" s="147">
        <f t="shared" si="438"/>
        <v>244.47353069198041</v>
      </c>
      <c r="BT233" s="147">
        <f t="shared" si="439"/>
        <v>0.54212339826708666</v>
      </c>
      <c r="BU233" s="147">
        <f t="shared" si="440"/>
        <v>0.54212339826708666</v>
      </c>
      <c r="BV233" s="147">
        <f t="shared" si="441"/>
        <v>0.1807077994223622</v>
      </c>
      <c r="BW233" s="147">
        <f t="shared" si="442"/>
        <v>18.914756435086574</v>
      </c>
      <c r="CA233" s="150">
        <f t="shared" si="443"/>
        <v>0.20959018483886474</v>
      </c>
      <c r="CB233" s="150">
        <f t="shared" si="506"/>
        <v>0.20959018483886474</v>
      </c>
      <c r="CC233" s="150">
        <f t="shared" si="507"/>
        <v>0</v>
      </c>
      <c r="CD233" s="150">
        <f t="shared" si="508"/>
        <v>4.9863493404518788E-2</v>
      </c>
      <c r="CE233" s="150">
        <f t="shared" si="444"/>
        <v>4.1624183846559686E-2</v>
      </c>
      <c r="CI233" s="152">
        <f t="shared" si="445"/>
        <v>0.53639111828634678</v>
      </c>
      <c r="CJ233" s="152">
        <f t="shared" si="446"/>
        <v>0.53639111828634678</v>
      </c>
      <c r="CK233" s="152">
        <f t="shared" si="447"/>
        <v>0.53639111828634678</v>
      </c>
      <c r="CL233" s="152">
        <f t="shared" si="448"/>
        <v>0.53639111828634678</v>
      </c>
      <c r="CM233" s="152">
        <f t="shared" si="449"/>
        <v>0.53639111828634678</v>
      </c>
      <c r="CN233" s="152">
        <f t="shared" si="450"/>
        <v>0.53639111828634678</v>
      </c>
      <c r="CO233" s="152">
        <f t="shared" si="451"/>
        <v>0.53639111828634678</v>
      </c>
      <c r="CP233" s="152">
        <f t="shared" si="452"/>
        <v>0.53639111828634678</v>
      </c>
      <c r="CQ233" s="152">
        <f t="shared" si="453"/>
        <v>0.49993907670841115</v>
      </c>
      <c r="CR233" s="152">
        <f t="shared" si="454"/>
        <v>0.42905242399786414</v>
      </c>
      <c r="CS233" s="152">
        <f t="shared" si="455"/>
        <v>0.35816577128731697</v>
      </c>
      <c r="CT233" s="152">
        <f t="shared" si="456"/>
        <v>0.28727911857676985</v>
      </c>
      <c r="CU233" s="152">
        <f t="shared" si="457"/>
        <v>0.21639246586622279</v>
      </c>
      <c r="CV233" s="152">
        <f t="shared" si="458"/>
        <v>0.17497551944162235</v>
      </c>
      <c r="CW233" s="152">
        <f t="shared" si="459"/>
        <v>0.17497551944162235</v>
      </c>
      <c r="CX233" s="152">
        <f t="shared" si="460"/>
        <v>0.17497551944162235</v>
      </c>
      <c r="CY233" s="152">
        <f t="shared" si="461"/>
        <v>0.17497551944162235</v>
      </c>
      <c r="CZ233" s="152">
        <f t="shared" si="462"/>
        <v>0.17497551944162235</v>
      </c>
      <c r="DA233" s="152">
        <f t="shared" si="463"/>
        <v>0.17497551944162235</v>
      </c>
      <c r="DC233" s="154">
        <f t="shared" si="509"/>
        <v>0.20727916775172203</v>
      </c>
      <c r="DD233" s="154">
        <f t="shared" si="510"/>
        <v>0.20727916775172203</v>
      </c>
      <c r="DE233" s="154">
        <f t="shared" si="511"/>
        <v>0.20727916775172203</v>
      </c>
      <c r="DF233" s="154">
        <f t="shared" si="512"/>
        <v>0.20727916775172203</v>
      </c>
      <c r="DG233" s="154">
        <f t="shared" si="513"/>
        <v>0.20727916775172203</v>
      </c>
      <c r="DH233" s="154">
        <f t="shared" si="514"/>
        <v>0.20727916775172203</v>
      </c>
      <c r="DI233" s="154">
        <f t="shared" si="515"/>
        <v>0.20727916775172203</v>
      </c>
      <c r="DJ233" s="154">
        <f t="shared" si="516"/>
        <v>0.20727916775172203</v>
      </c>
      <c r="DK233" s="154">
        <f t="shared" si="517"/>
        <v>0.19258541442084151</v>
      </c>
      <c r="DL233" s="154">
        <f t="shared" si="518"/>
        <v>0.1640247016987757</v>
      </c>
      <c r="DM233" s="154">
        <f t="shared" si="519"/>
        <v>0.13549026787664531</v>
      </c>
      <c r="DN233" s="154">
        <f t="shared" si="520"/>
        <v>0.10700005151790806</v>
      </c>
      <c r="DO233" s="154">
        <f t="shared" si="521"/>
        <v>-4.9654317916791609E-10</v>
      </c>
      <c r="DP233" s="154">
        <f t="shared" si="522"/>
        <v>-5.9976697188886789E-10</v>
      </c>
      <c r="DQ233" s="154">
        <f t="shared" si="523"/>
        <v>-5.9976697188886789E-10</v>
      </c>
      <c r="DR233" s="154">
        <f t="shared" si="524"/>
        <v>-5.9976697188886789E-10</v>
      </c>
      <c r="DS233" s="154">
        <f t="shared" si="525"/>
        <v>-5.9976697188886789E-10</v>
      </c>
      <c r="DT233" s="154">
        <f t="shared" si="526"/>
        <v>-5.9976697188886789E-10</v>
      </c>
      <c r="DU233" s="154">
        <f t="shared" si="527"/>
        <v>-5.9976697188886789E-10</v>
      </c>
      <c r="DW233" s="155">
        <f t="shared" si="464"/>
        <v>5.4805361978690591E-2</v>
      </c>
      <c r="DX233" s="155">
        <f t="shared" si="465"/>
        <v>-2.6140816724501432E-2</v>
      </c>
      <c r="DY233" s="155">
        <f t="shared" si="466"/>
        <v>-2.2254110214889593E-2</v>
      </c>
      <c r="DZ233" s="155">
        <f t="shared" si="467"/>
        <v>5.6495350066911039E-2</v>
      </c>
      <c r="EA233" s="156">
        <f t="shared" si="468"/>
        <v>5.4805361978690591E-2</v>
      </c>
      <c r="EB233" s="156">
        <f t="shared" si="469"/>
        <v>-2.6140816724501432E-2</v>
      </c>
      <c r="EC233" s="156">
        <f t="shared" si="470"/>
        <v>-5.7910098488498221E-2</v>
      </c>
      <c r="ED233" s="156">
        <f t="shared" si="471"/>
        <v>-1.8258983917286142E-2</v>
      </c>
      <c r="EE233" s="156">
        <f t="shared" si="472"/>
        <v>2.9900167802697223E-2</v>
      </c>
      <c r="EF233" s="156">
        <f t="shared" si="473"/>
        <v>5.2848367675925684E-2</v>
      </c>
      <c r="EG233" s="156">
        <f t="shared" si="474"/>
        <v>1.4174901685424287E-2</v>
      </c>
      <c r="EH233" s="156">
        <f t="shared" si="475"/>
        <v>-5.9042714731352197E-2</v>
      </c>
      <c r="EI233" s="156">
        <f t="shared" si="476"/>
        <v>-5.0633901438142975E-2</v>
      </c>
      <c r="EJ233" s="156">
        <f t="shared" si="477"/>
        <v>3.3513848268912669E-2</v>
      </c>
      <c r="EK233" s="156">
        <f t="shared" si="478"/>
        <v>5.9887680802987953E-2</v>
      </c>
      <c r="EL233" s="156">
        <f t="shared" si="479"/>
        <v>1.0021760757407201E-2</v>
      </c>
      <c r="EM233" s="156">
        <f t="shared" si="480"/>
        <v>-3.6964252635162231E-2</v>
      </c>
      <c r="EN233" s="156">
        <f t="shared" si="481"/>
        <v>-4.8172751922255598E-2</v>
      </c>
      <c r="EO233" s="156">
        <f t="shared" si="482"/>
        <v>-5.8197948183640038E-3</v>
      </c>
      <c r="EP233" s="156">
        <f t="shared" si="483"/>
        <v>6.0440880113640155E-2</v>
      </c>
      <c r="EQ233" s="156">
        <f t="shared" si="484"/>
        <v>4.5476909601311157E-2</v>
      </c>
      <c r="ER233" s="156">
        <f t="shared" si="485"/>
        <v>-4.0234570878206866E-2</v>
      </c>
      <c r="ES233" s="156">
        <f t="shared" si="486"/>
        <v>4.3308870336297878E-2</v>
      </c>
      <c r="ET233" s="156">
        <f t="shared" si="487"/>
        <v>4.2559508348112014E-2</v>
      </c>
      <c r="EU233" s="156">
        <f t="shared" si="488"/>
        <v>-2.6485877349174593E-3</v>
      </c>
      <c r="EV233" s="156">
        <f t="shared" si="489"/>
        <v>-6.0662632514998246E-2</v>
      </c>
      <c r="EW233" s="156">
        <f t="shared" si="490"/>
        <v>-3.9434761448307841E-2</v>
      </c>
      <c r="EX233" s="156">
        <f t="shared" si="491"/>
        <v>4.6172173331502725E-2</v>
      </c>
      <c r="EY233" s="156">
        <f t="shared" si="492"/>
        <v>6.0330105250295189E-2</v>
      </c>
      <c r="EZ233" s="156">
        <f t="shared" si="493"/>
        <v>-6.8737472405947077E-3</v>
      </c>
    </row>
    <row r="234" spans="15:156" ht="20.100000000000001" customHeight="1" x14ac:dyDescent="0.2">
      <c r="O234" s="158">
        <v>224</v>
      </c>
      <c r="P234" s="158">
        <f t="shared" si="494"/>
        <v>-1.1868238913561442</v>
      </c>
      <c r="Q234" s="147">
        <f t="shared" si="495"/>
        <v>1.9547687622336491</v>
      </c>
      <c r="R234" s="147">
        <f t="shared" si="399"/>
        <v>301.58427584659427</v>
      </c>
      <c r="S234" s="147">
        <f t="shared" si="400"/>
        <v>262.24719638834284</v>
      </c>
      <c r="T234" s="147">
        <f t="shared" si="401"/>
        <v>327.80899548542857</v>
      </c>
      <c r="U234" s="147">
        <f t="shared" si="402"/>
        <v>1</v>
      </c>
      <c r="V234" s="147">
        <f t="shared" si="403"/>
        <v>1</v>
      </c>
      <c r="W234" s="147">
        <f t="shared" si="404"/>
        <v>4.7747847461798019E-2</v>
      </c>
      <c r="X234" s="147">
        <f t="shared" si="405"/>
        <v>5.4910024581067723E-2</v>
      </c>
      <c r="Y234" s="147">
        <f t="shared" si="406"/>
        <v>4.3928019664854177E-2</v>
      </c>
      <c r="Z234" s="147">
        <f t="shared" si="407"/>
        <v>14.448485254271638</v>
      </c>
      <c r="AA234" s="147">
        <f t="shared" si="408"/>
        <v>14.448485254271638</v>
      </c>
      <c r="AB234" s="147">
        <f t="shared" si="409"/>
        <v>14.409191177717004</v>
      </c>
      <c r="AC234" s="147">
        <f t="shared" si="410"/>
        <v>13.695072678198221</v>
      </c>
      <c r="AD234" s="147">
        <f t="shared" si="411"/>
        <v>200.66265703869183</v>
      </c>
      <c r="AE234" s="147">
        <f t="shared" si="412"/>
        <v>262.12098813265845</v>
      </c>
      <c r="AF234" s="147">
        <f t="shared" si="413"/>
        <v>3.465749960431201</v>
      </c>
      <c r="AG234" s="147">
        <f t="shared" si="414"/>
        <v>3.9560452088087246</v>
      </c>
      <c r="AH234" s="147">
        <f t="shared" si="415"/>
        <v>3.0079871095974928</v>
      </c>
      <c r="AI234" s="147">
        <f t="shared" si="416"/>
        <v>17.914235214702838</v>
      </c>
      <c r="AJ234" s="147">
        <f t="shared" si="417"/>
        <v>18.714235214702839</v>
      </c>
      <c r="AK234" s="147">
        <f t="shared" si="418"/>
        <v>19.165236386525731</v>
      </c>
      <c r="AL234" s="147">
        <f t="shared" si="419"/>
        <v>17.503059787795713</v>
      </c>
      <c r="AM234" s="147">
        <f t="shared" si="496"/>
        <v>53.4352586962437</v>
      </c>
      <c r="AN234" s="147">
        <f t="shared" si="528"/>
        <v>52.177806724213319</v>
      </c>
      <c r="AO234" s="147">
        <f t="shared" si="529"/>
        <v>57.132867745630733</v>
      </c>
      <c r="AP234" s="147">
        <f t="shared" si="420"/>
        <v>8.0696770887626101</v>
      </c>
      <c r="AQ234" s="147">
        <f t="shared" si="421"/>
        <v>0.41607423522755904</v>
      </c>
      <c r="AR234" s="147">
        <f t="shared" si="422"/>
        <v>0.4129875906334034</v>
      </c>
      <c r="AS234" s="147">
        <f t="shared" si="423"/>
        <v>0.39251995474006585</v>
      </c>
      <c r="AT234" s="147">
        <f t="shared" si="424"/>
        <v>5.6852916672394553E-2</v>
      </c>
      <c r="AU234" s="147">
        <f t="shared" si="425"/>
        <v>0.16137719717211479</v>
      </c>
      <c r="AV234" s="147">
        <f t="shared" si="426"/>
        <v>0.15525029320828895</v>
      </c>
      <c r="AW234" s="147">
        <f t="shared" si="427"/>
        <v>0.1535614161869738</v>
      </c>
      <c r="AX234" s="147">
        <f t="shared" si="497"/>
        <v>3.8527069039493538E-2</v>
      </c>
      <c r="AY234" s="147">
        <f t="shared" si="498"/>
        <v>4.2623987157585717E-2</v>
      </c>
      <c r="AZ234" s="147">
        <f t="shared" si="499"/>
        <v>3.3728244616440375E-2</v>
      </c>
      <c r="BA234" s="147">
        <f t="shared" si="500"/>
        <v>0.10833029049901188</v>
      </c>
      <c r="BB234" s="147">
        <f t="shared" si="501"/>
        <v>0.20674693815029574</v>
      </c>
      <c r="BC234" s="147">
        <f t="shared" si="428"/>
        <v>-8.4215262065904725E-3</v>
      </c>
      <c r="BD234" s="147">
        <f t="shared" si="429"/>
        <v>-7.3230662666004098E-3</v>
      </c>
      <c r="BE234" s="147">
        <f t="shared" si="430"/>
        <v>-9.1538328332505126E-3</v>
      </c>
      <c r="BF234" s="147">
        <f t="shared" si="431"/>
        <v>0</v>
      </c>
      <c r="BG234" s="147">
        <f t="shared" si="432"/>
        <v>0</v>
      </c>
      <c r="BH234" s="147">
        <f t="shared" si="433"/>
        <v>0</v>
      </c>
      <c r="BI234" s="147">
        <f t="shared" si="502"/>
        <v>3.0105542832903065E-2</v>
      </c>
      <c r="BJ234" s="147">
        <f t="shared" si="503"/>
        <v>3.5300920890985306E-2</v>
      </c>
      <c r="BK234" s="147">
        <f t="shared" si="504"/>
        <v>2.4574411783189865E-2</v>
      </c>
      <c r="BL234" s="147">
        <f t="shared" si="434"/>
        <v>9.0793583342296973</v>
      </c>
      <c r="BM234" s="147">
        <f t="shared" si="435"/>
        <v>9.2575675335875776</v>
      </c>
      <c r="BN234" s="147">
        <f t="shared" si="436"/>
        <v>8.0557132412927484</v>
      </c>
      <c r="BO234" s="150">
        <f t="shared" si="505"/>
        <v>9.063437092637611E-4</v>
      </c>
      <c r="BP234" s="150">
        <f t="shared" si="505"/>
        <v>1.2461550157516028E-3</v>
      </c>
      <c r="BQ234" s="150">
        <f t="shared" si="505"/>
        <v>6.0390171448978082E-4</v>
      </c>
      <c r="BR234" s="147" t="e">
        <f t="shared" si="437"/>
        <v>#NUM!</v>
      </c>
      <c r="BS234" s="147">
        <f t="shared" si="438"/>
        <v>243.4606628766756</v>
      </c>
      <c r="BT234" s="147">
        <f t="shared" si="439"/>
        <v>0.54023922091917564</v>
      </c>
      <c r="BU234" s="147">
        <f t="shared" si="440"/>
        <v>0.54023922091917564</v>
      </c>
      <c r="BV234" s="147">
        <f t="shared" si="441"/>
        <v>0.18007974030639187</v>
      </c>
      <c r="BW234" s="147">
        <f t="shared" si="442"/>
        <v>18.849017240412142</v>
      </c>
      <c r="CA234" s="150">
        <f t="shared" si="443"/>
        <v>0.20869525819883919</v>
      </c>
      <c r="CB234" s="150">
        <f t="shared" si="506"/>
        <v>0.20869525819883919</v>
      </c>
      <c r="CC234" s="150">
        <f t="shared" si="507"/>
        <v>0</v>
      </c>
      <c r="CD234" s="150">
        <f t="shared" si="508"/>
        <v>4.9823746824217724E-2</v>
      </c>
      <c r="CE234" s="150">
        <f t="shared" si="444"/>
        <v>4.1402220617627251E-2</v>
      </c>
      <c r="CI234" s="152">
        <f t="shared" si="445"/>
        <v>0.53450694093843587</v>
      </c>
      <c r="CJ234" s="152">
        <f t="shared" si="446"/>
        <v>0.53450694093843587</v>
      </c>
      <c r="CK234" s="152">
        <f t="shared" si="447"/>
        <v>0.53450694093843587</v>
      </c>
      <c r="CL234" s="152">
        <f t="shared" si="448"/>
        <v>0.53450694093843587</v>
      </c>
      <c r="CM234" s="152">
        <f t="shared" si="449"/>
        <v>0.53450694093843587</v>
      </c>
      <c r="CN234" s="152">
        <f t="shared" si="450"/>
        <v>0.53450694093843587</v>
      </c>
      <c r="CO234" s="152">
        <f t="shared" si="451"/>
        <v>0.53450694093843587</v>
      </c>
      <c r="CP234" s="152">
        <f t="shared" si="452"/>
        <v>0.53450694093843587</v>
      </c>
      <c r="CQ234" s="152">
        <f t="shared" si="453"/>
        <v>0.49818159027855646</v>
      </c>
      <c r="CR234" s="152">
        <f t="shared" si="454"/>
        <v>0.42754130772235693</v>
      </c>
      <c r="CS234" s="152">
        <f t="shared" si="455"/>
        <v>0.35690102516615724</v>
      </c>
      <c r="CT234" s="152">
        <f t="shared" si="456"/>
        <v>0.2862607426099576</v>
      </c>
      <c r="CU234" s="152">
        <f t="shared" si="457"/>
        <v>0.21562046005375804</v>
      </c>
      <c r="CV234" s="152">
        <f t="shared" si="458"/>
        <v>0.17434746032565202</v>
      </c>
      <c r="CW234" s="152">
        <f t="shared" si="459"/>
        <v>0.17434746032565202</v>
      </c>
      <c r="CX234" s="152">
        <f t="shared" si="460"/>
        <v>0.17434746032565202</v>
      </c>
      <c r="CY234" s="152">
        <f t="shared" si="461"/>
        <v>0.17434746032565202</v>
      </c>
      <c r="CZ234" s="152">
        <f t="shared" si="462"/>
        <v>0.17434746032565202</v>
      </c>
      <c r="DA234" s="152">
        <f t="shared" si="463"/>
        <v>0.17434746032565202</v>
      </c>
      <c r="DC234" s="154">
        <f t="shared" si="509"/>
        <v>0.20638581369841322</v>
      </c>
      <c r="DD234" s="154">
        <f t="shared" si="510"/>
        <v>0.20638581369841322</v>
      </c>
      <c r="DE234" s="154">
        <f t="shared" si="511"/>
        <v>0.20638581369841322</v>
      </c>
      <c r="DF234" s="154">
        <f t="shared" si="512"/>
        <v>0.20638581369841322</v>
      </c>
      <c r="DG234" s="154">
        <f t="shared" si="513"/>
        <v>0.20638581369841322</v>
      </c>
      <c r="DH234" s="154">
        <f t="shared" si="514"/>
        <v>0.20638581369841322</v>
      </c>
      <c r="DI234" s="154">
        <f t="shared" si="515"/>
        <v>0.20638581369841322</v>
      </c>
      <c r="DJ234" s="154">
        <f t="shared" si="516"/>
        <v>0.20638581369841322</v>
      </c>
      <c r="DK234" s="154">
        <f t="shared" si="517"/>
        <v>0.19175310660103137</v>
      </c>
      <c r="DL234" s="154">
        <f t="shared" si="518"/>
        <v>0.16331112786508026</v>
      </c>
      <c r="DM234" s="154">
        <f t="shared" si="519"/>
        <v>0.13489546582820242</v>
      </c>
      <c r="DN234" s="154">
        <f t="shared" si="520"/>
        <v>0.10652408184970343</v>
      </c>
      <c r="DO234" s="154">
        <f t="shared" si="521"/>
        <v>-4.978339504065678E-10</v>
      </c>
      <c r="DP234" s="154">
        <f t="shared" si="522"/>
        <v>-6.0129899214142443E-10</v>
      </c>
      <c r="DQ234" s="154">
        <f t="shared" si="523"/>
        <v>-6.0129899214142443E-10</v>
      </c>
      <c r="DR234" s="154">
        <f t="shared" si="524"/>
        <v>-6.0129899214142443E-10</v>
      </c>
      <c r="DS234" s="154">
        <f t="shared" si="525"/>
        <v>-6.0129899214142443E-10</v>
      </c>
      <c r="DT234" s="154">
        <f t="shared" si="526"/>
        <v>-6.0129899214142443E-10</v>
      </c>
      <c r="DU234" s="154">
        <f t="shared" si="527"/>
        <v>-6.0129899214142443E-10</v>
      </c>
      <c r="DW234" s="155">
        <f t="shared" si="464"/>
        <v>5.500556380972671E-2</v>
      </c>
      <c r="DX234" s="155">
        <f t="shared" si="465"/>
        <v>-2.4490054859659428E-2</v>
      </c>
      <c r="DY234" s="155">
        <f t="shared" si="466"/>
        <v>-2.2555469687141286E-2</v>
      </c>
      <c r="DZ234" s="155">
        <f t="shared" si="467"/>
        <v>5.5826746495273173E-2</v>
      </c>
      <c r="EA234" s="156">
        <f t="shared" si="468"/>
        <v>5.500556380972671E-2</v>
      </c>
      <c r="EB234" s="156">
        <f t="shared" si="469"/>
        <v>-2.4490054859659428E-2</v>
      </c>
      <c r="EC234" s="156">
        <f t="shared" si="470"/>
        <v>-5.6579912889666212E-2</v>
      </c>
      <c r="ED234" s="156">
        <f t="shared" si="471"/>
        <v>-2.0593404149213103E-2</v>
      </c>
      <c r="EE234" s="156">
        <f t="shared" si="472"/>
        <v>2.639480267273478E-2</v>
      </c>
      <c r="EF234" s="156">
        <f t="shared" si="473"/>
        <v>5.4117365317635682E-2</v>
      </c>
      <c r="EG234" s="156">
        <f t="shared" si="474"/>
        <v>1.8606248720499832E-2</v>
      </c>
      <c r="EH234" s="156">
        <f t="shared" si="475"/>
        <v>-5.726414537567065E-2</v>
      </c>
      <c r="EI234" s="156">
        <f t="shared" si="476"/>
        <v>-5.3163233152046158E-2</v>
      </c>
      <c r="EJ234" s="156">
        <f t="shared" si="477"/>
        <v>2.8267392484561147E-2</v>
      </c>
      <c r="EK234" s="156">
        <f t="shared" si="478"/>
        <v>5.7878610321400209E-2</v>
      </c>
      <c r="EL234" s="156">
        <f t="shared" si="479"/>
        <v>1.6596424443793584E-2</v>
      </c>
      <c r="EM234" s="156">
        <f t="shared" si="480"/>
        <v>-3.0105542832903048E-2</v>
      </c>
      <c r="EN234" s="156">
        <f t="shared" si="481"/>
        <v>-5.2144329776029189E-2</v>
      </c>
      <c r="EO234" s="156">
        <f t="shared" si="482"/>
        <v>-1.4566379980385728E-2</v>
      </c>
      <c r="EP234" s="156">
        <f t="shared" si="483"/>
        <v>5.842255909596962E-2</v>
      </c>
      <c r="EQ234" s="156">
        <f t="shared" si="484"/>
        <v>5.1061896566398327E-2</v>
      </c>
      <c r="ER234" s="156">
        <f t="shared" si="485"/>
        <v>-3.1907014214706514E-2</v>
      </c>
      <c r="ES234" s="156">
        <f t="shared" si="486"/>
        <v>3.3669611814588038E-2</v>
      </c>
      <c r="ET234" s="156">
        <f t="shared" si="487"/>
        <v>4.9917252301283556E-2</v>
      </c>
      <c r="EU234" s="156">
        <f t="shared" si="488"/>
        <v>1.0455545301214633E-2</v>
      </c>
      <c r="EV234" s="156">
        <f t="shared" si="489"/>
        <v>-5.9296343980968114E-2</v>
      </c>
      <c r="EW234" s="156">
        <f t="shared" si="490"/>
        <v>-4.8711791553402883E-2</v>
      </c>
      <c r="EX234" s="156">
        <f t="shared" si="491"/>
        <v>3.5391188178879679E-2</v>
      </c>
      <c r="EY234" s="156">
        <f t="shared" si="492"/>
        <v>5.962511551911108E-2</v>
      </c>
      <c r="EZ234" s="156">
        <f t="shared" si="493"/>
        <v>8.3797635042823712E-3</v>
      </c>
    </row>
    <row r="235" spans="15:156" ht="20.100000000000001" customHeight="1" x14ac:dyDescent="0.2">
      <c r="O235" s="158">
        <v>225</v>
      </c>
      <c r="P235" s="158">
        <f t="shared" si="494"/>
        <v>-1.1780972450961724</v>
      </c>
      <c r="Q235" s="147">
        <f t="shared" si="495"/>
        <v>1.9634954084936207</v>
      </c>
      <c r="R235" s="147">
        <f t="shared" si="399"/>
        <v>300.50948192156659</v>
      </c>
      <c r="S235" s="147">
        <f t="shared" si="400"/>
        <v>261.31259297527532</v>
      </c>
      <c r="T235" s="147">
        <f t="shared" si="401"/>
        <v>326.64074121909414</v>
      </c>
      <c r="U235" s="147">
        <f t="shared" si="402"/>
        <v>1</v>
      </c>
      <c r="V235" s="147">
        <f t="shared" si="403"/>
        <v>1</v>
      </c>
      <c r="W235" s="147">
        <f t="shared" si="404"/>
        <v>4.7918621096150374E-2</v>
      </c>
      <c r="X235" s="147">
        <f t="shared" si="405"/>
        <v>5.5106414260572924E-2</v>
      </c>
      <c r="Y235" s="147">
        <f t="shared" si="406"/>
        <v>4.4085131408458343E-2</v>
      </c>
      <c r="Z235" s="147">
        <f t="shared" si="407"/>
        <v>14.378752540569415</v>
      </c>
      <c r="AA235" s="147">
        <f t="shared" si="408"/>
        <v>14.378752540569415</v>
      </c>
      <c r="AB235" s="147">
        <f t="shared" si="409"/>
        <v>14.341299240027228</v>
      </c>
      <c r="AC235" s="147">
        <f t="shared" si="410"/>
        <v>13.630545460156789</v>
      </c>
      <c r="AD235" s="147">
        <f t="shared" si="411"/>
        <v>199.56344353173554</v>
      </c>
      <c r="AE235" s="147">
        <f t="shared" si="412"/>
        <v>260.71802388732675</v>
      </c>
      <c r="AF235" s="147">
        <f t="shared" si="413"/>
        <v>3.4617574515637926</v>
      </c>
      <c r="AG235" s="147">
        <f t="shared" si="414"/>
        <v>3.9514878847789001</v>
      </c>
      <c r="AH235" s="147">
        <f t="shared" si="415"/>
        <v>3.0045219388998863</v>
      </c>
      <c r="AI235" s="147">
        <f t="shared" si="416"/>
        <v>17.840509992133207</v>
      </c>
      <c r="AJ235" s="147">
        <f t="shared" si="417"/>
        <v>18.640509992133207</v>
      </c>
      <c r="AK235" s="147">
        <f t="shared" si="418"/>
        <v>19.092787124806129</v>
      </c>
      <c r="AL235" s="147">
        <f t="shared" si="419"/>
        <v>17.435067399056674</v>
      </c>
      <c r="AM235" s="147">
        <f t="shared" si="496"/>
        <v>53.646600893539215</v>
      </c>
      <c r="AN235" s="147">
        <f t="shared" si="528"/>
        <v>52.375800005686919</v>
      </c>
      <c r="AO235" s="147">
        <f t="shared" si="529"/>
        <v>57.355671596320015</v>
      </c>
      <c r="AP235" s="147">
        <f t="shared" si="420"/>
        <v>8.0245046827763034</v>
      </c>
      <c r="AQ235" s="147">
        <f t="shared" si="421"/>
        <v>0.41411381387538237</v>
      </c>
      <c r="AR235" s="147">
        <f t="shared" si="422"/>
        <v>0.4110417126570397</v>
      </c>
      <c r="AS235" s="147">
        <f t="shared" si="423"/>
        <v>0.3906705143391071</v>
      </c>
      <c r="AT235" s="147">
        <f t="shared" si="424"/>
        <v>5.6318429848010811E-2</v>
      </c>
      <c r="AU235" s="147">
        <f t="shared" si="425"/>
        <v>0.16049231821717819</v>
      </c>
      <c r="AV235" s="147">
        <f t="shared" si="426"/>
        <v>0.1543743234599585</v>
      </c>
      <c r="AW235" s="147">
        <f t="shared" si="427"/>
        <v>0.152710972466884</v>
      </c>
      <c r="AX235" s="147">
        <f t="shared" si="497"/>
        <v>3.8452852995535199E-2</v>
      </c>
      <c r="AY235" s="147">
        <f t="shared" si="498"/>
        <v>4.2535077175631451E-2</v>
      </c>
      <c r="AZ235" s="147">
        <f t="shared" si="499"/>
        <v>3.3661416510401818E-2</v>
      </c>
      <c r="BA235" s="147">
        <f t="shared" si="500"/>
        <v>0.10796200248319129</v>
      </c>
      <c r="BB235" s="147">
        <f t="shared" si="501"/>
        <v>0.20567658498999639</v>
      </c>
      <c r="BC235" s="147">
        <f t="shared" si="428"/>
        <v>-8.6031015233959379E-3</v>
      </c>
      <c r="BD235" s="147">
        <f t="shared" si="429"/>
        <v>-7.4809578464312488E-3</v>
      </c>
      <c r="BE235" s="147">
        <f t="shared" si="430"/>
        <v>-9.3511973080390616E-3</v>
      </c>
      <c r="BF235" s="147">
        <f t="shared" si="431"/>
        <v>0</v>
      </c>
      <c r="BG235" s="147">
        <f t="shared" si="432"/>
        <v>0</v>
      </c>
      <c r="BH235" s="147">
        <f t="shared" si="433"/>
        <v>0</v>
      </c>
      <c r="BI235" s="147">
        <f t="shared" si="502"/>
        <v>2.9849751472139259E-2</v>
      </c>
      <c r="BJ235" s="147">
        <f t="shared" si="503"/>
        <v>3.5054119329200203E-2</v>
      </c>
      <c r="BK235" s="147">
        <f t="shared" si="504"/>
        <v>2.4310219202362756E-2</v>
      </c>
      <c r="BL235" s="147">
        <f t="shared" si="434"/>
        <v>8.9701333503800882</v>
      </c>
      <c r="BM235" s="147">
        <f t="shared" si="435"/>
        <v>9.1600828163780239</v>
      </c>
      <c r="BN235" s="147">
        <f t="shared" si="436"/>
        <v>7.9407080194584259</v>
      </c>
      <c r="BO235" s="150">
        <f t="shared" si="505"/>
        <v>8.9100766294847983E-4</v>
      </c>
      <c r="BP235" s="150">
        <f t="shared" si="505"/>
        <v>1.2287912819458073E-3</v>
      </c>
      <c r="BQ235" s="150">
        <f t="shared" si="505"/>
        <v>5.9098675766692686E-4</v>
      </c>
      <c r="BR235" s="147" t="e">
        <f t="shared" si="437"/>
        <v>#NUM!</v>
      </c>
      <c r="BS235" s="147">
        <f t="shared" si="438"/>
        <v>242.42590620493962</v>
      </c>
      <c r="BT235" s="147">
        <f t="shared" si="439"/>
        <v>0.53831390226297027</v>
      </c>
      <c r="BU235" s="147">
        <f t="shared" si="440"/>
        <v>0.53831390226297027</v>
      </c>
      <c r="BV235" s="147">
        <f t="shared" si="441"/>
        <v>0.17943796742099011</v>
      </c>
      <c r="BW235" s="147">
        <f t="shared" si="442"/>
        <v>18.781842620097912</v>
      </c>
      <c r="CA235" s="150">
        <f t="shared" si="443"/>
        <v>0.2077810563303514</v>
      </c>
      <c r="CB235" s="150">
        <f t="shared" si="506"/>
        <v>0.2077810563303514</v>
      </c>
      <c r="CC235" s="150">
        <f t="shared" si="507"/>
        <v>0</v>
      </c>
      <c r="CD235" s="150">
        <f t="shared" si="508"/>
        <v>4.9782908598417427E-2</v>
      </c>
      <c r="CE235" s="150">
        <f t="shared" si="444"/>
        <v>4.1179807075021488E-2</v>
      </c>
      <c r="CI235" s="152">
        <f t="shared" si="445"/>
        <v>0.53258162228223038</v>
      </c>
      <c r="CJ235" s="152">
        <f t="shared" si="446"/>
        <v>0.53258162228223038</v>
      </c>
      <c r="CK235" s="152">
        <f t="shared" si="447"/>
        <v>0.53258162228223038</v>
      </c>
      <c r="CL235" s="152">
        <f t="shared" si="448"/>
        <v>0.53258162228223038</v>
      </c>
      <c r="CM235" s="152">
        <f t="shared" si="449"/>
        <v>0.53258162228223038</v>
      </c>
      <c r="CN235" s="152">
        <f t="shared" si="450"/>
        <v>0.53258162228223038</v>
      </c>
      <c r="CO235" s="152">
        <f t="shared" si="451"/>
        <v>0.53258162228223038</v>
      </c>
      <c r="CP235" s="152">
        <f t="shared" si="452"/>
        <v>0.53258162228223038</v>
      </c>
      <c r="CQ235" s="152">
        <f t="shared" si="453"/>
        <v>0.49638572885649945</v>
      </c>
      <c r="CR235" s="152">
        <f t="shared" si="454"/>
        <v>0.42599719598565905</v>
      </c>
      <c r="CS235" s="152">
        <f t="shared" si="455"/>
        <v>0.35560866311481859</v>
      </c>
      <c r="CT235" s="152">
        <f t="shared" si="456"/>
        <v>0.28522013024397808</v>
      </c>
      <c r="CU235" s="152">
        <f t="shared" si="457"/>
        <v>0.21483159737313764</v>
      </c>
      <c r="CV235" s="152">
        <f t="shared" si="458"/>
        <v>0.17370568744025022</v>
      </c>
      <c r="CW235" s="152">
        <f t="shared" si="459"/>
        <v>0.17370568744025022</v>
      </c>
      <c r="CX235" s="152">
        <f t="shared" si="460"/>
        <v>0.17370568744025022</v>
      </c>
      <c r="CY235" s="152">
        <f t="shared" si="461"/>
        <v>0.17370568744025022</v>
      </c>
      <c r="CZ235" s="152">
        <f t="shared" si="462"/>
        <v>0.17370568744025022</v>
      </c>
      <c r="DA235" s="152">
        <f t="shared" si="463"/>
        <v>0.17370568744025022</v>
      </c>
      <c r="DC235" s="154">
        <f t="shared" si="509"/>
        <v>0.20547322797101394</v>
      </c>
      <c r="DD235" s="154">
        <f t="shared" si="510"/>
        <v>0.20547322797101394</v>
      </c>
      <c r="DE235" s="154">
        <f t="shared" si="511"/>
        <v>0.20547322797101394</v>
      </c>
      <c r="DF235" s="154">
        <f t="shared" si="512"/>
        <v>0.20547322797101394</v>
      </c>
      <c r="DG235" s="154">
        <f t="shared" si="513"/>
        <v>0.20547322797101394</v>
      </c>
      <c r="DH235" s="154">
        <f t="shared" si="514"/>
        <v>0.20547322797101394</v>
      </c>
      <c r="DI235" s="154">
        <f t="shared" si="515"/>
        <v>0.20547322797101394</v>
      </c>
      <c r="DJ235" s="154">
        <f t="shared" si="516"/>
        <v>0.20547322797101394</v>
      </c>
      <c r="DK235" s="154">
        <f t="shared" si="517"/>
        <v>0.19090288646848608</v>
      </c>
      <c r="DL235" s="154">
        <f t="shared" si="518"/>
        <v>0.16258220789028321</v>
      </c>
      <c r="DM235" s="154">
        <f t="shared" si="519"/>
        <v>0.13428788468311217</v>
      </c>
      <c r="DN235" s="154">
        <f t="shared" si="520"/>
        <v>0.10603790150683326</v>
      </c>
      <c r="DO235" s="154">
        <f t="shared" si="521"/>
        <v>-4.9915985763313286E-10</v>
      </c>
      <c r="DP235" s="154">
        <f t="shared" si="522"/>
        <v>-6.0287257182199949E-10</v>
      </c>
      <c r="DQ235" s="154">
        <f t="shared" si="523"/>
        <v>-6.0287257182199949E-10</v>
      </c>
      <c r="DR235" s="154">
        <f t="shared" si="524"/>
        <v>-6.0287257182199949E-10</v>
      </c>
      <c r="DS235" s="154">
        <f t="shared" si="525"/>
        <v>-6.0287257182199949E-10</v>
      </c>
      <c r="DT235" s="154">
        <f t="shared" si="526"/>
        <v>-6.0287257182199949E-10</v>
      </c>
      <c r="DU235" s="154">
        <f t="shared" si="527"/>
        <v>-6.0287257182199949E-10</v>
      </c>
      <c r="DW235" s="155">
        <f t="shared" si="464"/>
        <v>5.5155148871316215E-2</v>
      </c>
      <c r="DX235" s="155">
        <f t="shared" si="465"/>
        <v>-2.28460106972063E-2</v>
      </c>
      <c r="DY235" s="155">
        <f t="shared" si="466"/>
        <v>-2.2846010697206286E-2</v>
      </c>
      <c r="DZ235" s="155">
        <f t="shared" si="467"/>
        <v>5.5155148871316222E-2</v>
      </c>
      <c r="EA235" s="156">
        <f t="shared" si="468"/>
        <v>5.5155148871316215E-2</v>
      </c>
      <c r="EB235" s="156">
        <f t="shared" si="469"/>
        <v>-2.28460106972063E-2</v>
      </c>
      <c r="EC235" s="156">
        <f t="shared" si="470"/>
        <v>-5.5155148871316215E-2</v>
      </c>
      <c r="ED235" s="156">
        <f t="shared" si="471"/>
        <v>-2.2846010697206307E-2</v>
      </c>
      <c r="EE235" s="156">
        <f t="shared" si="472"/>
        <v>2.2846010697206317E-2</v>
      </c>
      <c r="EF235" s="156">
        <f t="shared" si="473"/>
        <v>5.5155148871316215E-2</v>
      </c>
      <c r="EG235" s="156">
        <f t="shared" si="474"/>
        <v>2.2846010697206303E-2</v>
      </c>
      <c r="EH235" s="156">
        <f t="shared" si="475"/>
        <v>-5.5155148871316215E-2</v>
      </c>
      <c r="EI235" s="156">
        <f t="shared" si="476"/>
        <v>-5.5155148871316229E-2</v>
      </c>
      <c r="EJ235" s="156">
        <f t="shared" si="477"/>
        <v>2.2846010697206272E-2</v>
      </c>
      <c r="EK235" s="156">
        <f t="shared" si="478"/>
        <v>5.5155148871316242E-2</v>
      </c>
      <c r="EL235" s="156">
        <f t="shared" si="479"/>
        <v>2.2846010697206251E-2</v>
      </c>
      <c r="EM235" s="156">
        <f t="shared" si="480"/>
        <v>-2.284601069720632E-2</v>
      </c>
      <c r="EN235" s="156">
        <f t="shared" si="481"/>
        <v>-5.5155148871316208E-2</v>
      </c>
      <c r="EO235" s="156">
        <f t="shared" si="482"/>
        <v>-2.2846010697206296E-2</v>
      </c>
      <c r="EP235" s="156">
        <f t="shared" si="483"/>
        <v>5.5155148871316215E-2</v>
      </c>
      <c r="EQ235" s="156">
        <f t="shared" si="484"/>
        <v>5.5155148871316249E-2</v>
      </c>
      <c r="ER235" s="156">
        <f t="shared" si="485"/>
        <v>-2.284601069720623E-2</v>
      </c>
      <c r="ES235" s="156">
        <f t="shared" si="486"/>
        <v>2.284601069720623E-2</v>
      </c>
      <c r="ET235" s="156">
        <f t="shared" si="487"/>
        <v>5.5155148871316242E-2</v>
      </c>
      <c r="EU235" s="156">
        <f t="shared" si="488"/>
        <v>2.2846010697206189E-2</v>
      </c>
      <c r="EV235" s="156">
        <f t="shared" si="489"/>
        <v>-5.5155148871316256E-2</v>
      </c>
      <c r="EW235" s="156">
        <f t="shared" si="490"/>
        <v>-5.5155148871316201E-2</v>
      </c>
      <c r="EX235" s="156">
        <f t="shared" si="491"/>
        <v>2.2846010697206334E-2</v>
      </c>
      <c r="EY235" s="156">
        <f t="shared" si="492"/>
        <v>5.5155148871316229E-2</v>
      </c>
      <c r="EZ235" s="156">
        <f t="shared" si="493"/>
        <v>2.2846010697206286E-2</v>
      </c>
    </row>
    <row r="236" spans="15:156" ht="20.100000000000001" customHeight="1" x14ac:dyDescent="0.2">
      <c r="O236" s="158">
        <v>226</v>
      </c>
      <c r="P236" s="158">
        <f t="shared" si="494"/>
        <v>-1.1693705988362006</v>
      </c>
      <c r="Q236" s="147">
        <f t="shared" si="495"/>
        <v>1.9722220547535922</v>
      </c>
      <c r="R236" s="147">
        <f t="shared" si="399"/>
        <v>299.4118030360209</v>
      </c>
      <c r="S236" s="147">
        <f t="shared" si="400"/>
        <v>260.35808959653991</v>
      </c>
      <c r="T236" s="147">
        <f t="shared" si="401"/>
        <v>325.44761199567489</v>
      </c>
      <c r="U236" s="147">
        <f t="shared" si="402"/>
        <v>1</v>
      </c>
      <c r="V236" s="147">
        <f t="shared" si="403"/>
        <v>1</v>
      </c>
      <c r="W236" s="147">
        <f t="shared" si="404"/>
        <v>4.8094296397084922E-2</v>
      </c>
      <c r="X236" s="147">
        <f t="shared" si="405"/>
        <v>5.5308440856647663E-2</v>
      </c>
      <c r="Y236" s="147">
        <f t="shared" si="406"/>
        <v>4.4246752685318129E-2</v>
      </c>
      <c r="Z236" s="147">
        <f t="shared" si="407"/>
        <v>14.307699543315595</v>
      </c>
      <c r="AA236" s="147">
        <f t="shared" si="408"/>
        <v>14.307699543315595</v>
      </c>
      <c r="AB236" s="147">
        <f t="shared" si="409"/>
        <v>14.272083838106315</v>
      </c>
      <c r="AC236" s="147">
        <f t="shared" si="410"/>
        <v>13.56476036867827</v>
      </c>
      <c r="AD236" s="147">
        <f t="shared" si="411"/>
        <v>198.4431374230104</v>
      </c>
      <c r="AE236" s="147">
        <f t="shared" si="412"/>
        <v>259.28803278423135</v>
      </c>
      <c r="AF236" s="147">
        <f t="shared" si="413"/>
        <v>3.4576799325324163</v>
      </c>
      <c r="AG236" s="147">
        <f t="shared" si="414"/>
        <v>3.9468335243051005</v>
      </c>
      <c r="AH236" s="147">
        <f t="shared" si="415"/>
        <v>3.0009829863425606</v>
      </c>
      <c r="AI236" s="147">
        <f t="shared" si="416"/>
        <v>17.765379475848011</v>
      </c>
      <c r="AJ236" s="147">
        <f t="shared" si="417"/>
        <v>18.565379475848012</v>
      </c>
      <c r="AK236" s="147">
        <f t="shared" si="418"/>
        <v>19.018917362411418</v>
      </c>
      <c r="AL236" s="147">
        <f t="shared" si="419"/>
        <v>17.365743355020832</v>
      </c>
      <c r="AM236" s="147">
        <f t="shared" si="496"/>
        <v>53.863698358598889</v>
      </c>
      <c r="AN236" s="147">
        <f t="shared" si="528"/>
        <v>52.579228404261258</v>
      </c>
      <c r="AO236" s="147">
        <f t="shared" si="529"/>
        <v>57.584635425979457</v>
      </c>
      <c r="AP236" s="147">
        <f t="shared" si="420"/>
        <v>7.9784712952711851</v>
      </c>
      <c r="AQ236" s="147">
        <f t="shared" si="421"/>
        <v>0.41211517668159281</v>
      </c>
      <c r="AR236" s="147">
        <f t="shared" si="422"/>
        <v>0.40905790234308914</v>
      </c>
      <c r="AS236" s="147">
        <f t="shared" si="423"/>
        <v>0.38878502152453986</v>
      </c>
      <c r="AT236" s="147">
        <f t="shared" si="424"/>
        <v>5.5776122489776099E-2</v>
      </c>
      <c r="AU236" s="147">
        <f t="shared" si="425"/>
        <v>0.15959011613074511</v>
      </c>
      <c r="AV236" s="147">
        <f t="shared" si="426"/>
        <v>0.15348162450570502</v>
      </c>
      <c r="AW236" s="147">
        <f t="shared" si="427"/>
        <v>0.15184422381248941</v>
      </c>
      <c r="AX236" s="147">
        <f t="shared" si="497"/>
        <v>3.8376871804795334E-2</v>
      </c>
      <c r="AY236" s="147">
        <f t="shared" si="498"/>
        <v>4.2444146835099478E-2</v>
      </c>
      <c r="AZ236" s="147">
        <f t="shared" si="499"/>
        <v>3.359306915596677E-2</v>
      </c>
      <c r="BA236" s="147">
        <f t="shared" si="500"/>
        <v>0.10758597700167638</v>
      </c>
      <c r="BB236" s="147">
        <f t="shared" si="501"/>
        <v>0.20458555094447808</v>
      </c>
      <c r="BC236" s="147">
        <f t="shared" si="428"/>
        <v>-8.784021680712132E-3</v>
      </c>
      <c r="BD236" s="147">
        <f t="shared" si="429"/>
        <v>-7.6382797223583749E-3</v>
      </c>
      <c r="BE236" s="147">
        <f t="shared" si="430"/>
        <v>-9.5478496529479706E-3</v>
      </c>
      <c r="BF236" s="147">
        <f t="shared" si="431"/>
        <v>0</v>
      </c>
      <c r="BG236" s="147">
        <f t="shared" si="432"/>
        <v>0</v>
      </c>
      <c r="BH236" s="147">
        <f t="shared" si="433"/>
        <v>0</v>
      </c>
      <c r="BI236" s="147">
        <f t="shared" si="502"/>
        <v>2.9592850124083202E-2</v>
      </c>
      <c r="BJ236" s="147">
        <f t="shared" si="503"/>
        <v>3.4805867112741105E-2</v>
      </c>
      <c r="BK236" s="147">
        <f t="shared" si="504"/>
        <v>2.40452195030188E-2</v>
      </c>
      <c r="BL236" s="147">
        <f t="shared" si="434"/>
        <v>8.8604486126264863</v>
      </c>
      <c r="BM236" s="147">
        <f t="shared" si="435"/>
        <v>9.0619890682243103</v>
      </c>
      <c r="BN236" s="147">
        <f t="shared" si="436"/>
        <v>7.8254592671692969</v>
      </c>
      <c r="BO236" s="150">
        <f t="shared" si="505"/>
        <v>8.7573677846645125E-4</v>
      </c>
      <c r="BP236" s="150">
        <f t="shared" si="505"/>
        <v>1.2114483854697928E-3</v>
      </c>
      <c r="BQ236" s="150">
        <f t="shared" si="505"/>
        <v>5.7817258094835567E-4</v>
      </c>
      <c r="BR236" s="147" t="e">
        <f t="shared" si="437"/>
        <v>#NUM!</v>
      </c>
      <c r="BS236" s="147">
        <f t="shared" si="438"/>
        <v>241.36935623606618</v>
      </c>
      <c r="BT236" s="147">
        <f t="shared" si="439"/>
        <v>0.53634758891894085</v>
      </c>
      <c r="BU236" s="147">
        <f t="shared" si="440"/>
        <v>0.53634758891894085</v>
      </c>
      <c r="BV236" s="147">
        <f t="shared" si="441"/>
        <v>0.17878252963964691</v>
      </c>
      <c r="BW236" s="147">
        <f t="shared" si="442"/>
        <v>18.71323768975131</v>
      </c>
      <c r="CA236" s="150">
        <f t="shared" si="443"/>
        <v>0.20684766835765064</v>
      </c>
      <c r="CB236" s="150">
        <f t="shared" si="506"/>
        <v>0.20684766835765064</v>
      </c>
      <c r="CC236" s="150">
        <f t="shared" si="507"/>
        <v>0</v>
      </c>
      <c r="CD236" s="150">
        <f t="shared" si="508"/>
        <v>4.9740965407695223E-2</v>
      </c>
      <c r="CE236" s="150">
        <f t="shared" si="444"/>
        <v>4.0956943726983094E-2</v>
      </c>
      <c r="CI236" s="152">
        <f t="shared" si="445"/>
        <v>0.53061530893820097</v>
      </c>
      <c r="CJ236" s="152">
        <f t="shared" si="446"/>
        <v>0.53061530893820097</v>
      </c>
      <c r="CK236" s="152">
        <f t="shared" si="447"/>
        <v>0.53061530893820097</v>
      </c>
      <c r="CL236" s="152">
        <f t="shared" si="448"/>
        <v>0.53061530893820097</v>
      </c>
      <c r="CM236" s="152">
        <f t="shared" si="449"/>
        <v>0.53061530893820097</v>
      </c>
      <c r="CN236" s="152">
        <f t="shared" si="450"/>
        <v>0.53061530893820097</v>
      </c>
      <c r="CO236" s="152">
        <f t="shared" si="451"/>
        <v>0.53061530893820097</v>
      </c>
      <c r="CP236" s="152">
        <f t="shared" si="452"/>
        <v>0.53061530893820097</v>
      </c>
      <c r="CQ236" s="152">
        <f t="shared" si="453"/>
        <v>0.49455162920404094</v>
      </c>
      <c r="CR236" s="152">
        <f t="shared" si="454"/>
        <v>0.42442020637785788</v>
      </c>
      <c r="CS236" s="152">
        <f t="shared" si="455"/>
        <v>0.35428878355167481</v>
      </c>
      <c r="CT236" s="152">
        <f t="shared" si="456"/>
        <v>0.28415736072549191</v>
      </c>
      <c r="CU236" s="152">
        <f t="shared" si="457"/>
        <v>0.21402593789930902</v>
      </c>
      <c r="CV236" s="152">
        <f t="shared" si="458"/>
        <v>0.17305024965890706</v>
      </c>
      <c r="CW236" s="152">
        <f t="shared" si="459"/>
        <v>0.17305024965890706</v>
      </c>
      <c r="CX236" s="152">
        <f t="shared" si="460"/>
        <v>0.17305024965890706</v>
      </c>
      <c r="CY236" s="152">
        <f t="shared" si="461"/>
        <v>0.17305024965890706</v>
      </c>
      <c r="CZ236" s="152">
        <f t="shared" si="462"/>
        <v>0.17305024965890706</v>
      </c>
      <c r="DA236" s="152">
        <f t="shared" si="463"/>
        <v>0.17305024965890706</v>
      </c>
      <c r="DC236" s="154">
        <f t="shared" si="509"/>
        <v>0.20454150025059656</v>
      </c>
      <c r="DD236" s="154">
        <f t="shared" si="510"/>
        <v>0.20454150025059656</v>
      </c>
      <c r="DE236" s="154">
        <f t="shared" si="511"/>
        <v>0.20454150025059656</v>
      </c>
      <c r="DF236" s="154">
        <f t="shared" si="512"/>
        <v>0.20454150025059656</v>
      </c>
      <c r="DG236" s="154">
        <f t="shared" si="513"/>
        <v>0.20454150025059656</v>
      </c>
      <c r="DH236" s="154">
        <f t="shared" si="514"/>
        <v>0.20454150025059656</v>
      </c>
      <c r="DI236" s="154">
        <f t="shared" si="515"/>
        <v>0.20454150025059656</v>
      </c>
      <c r="DJ236" s="154">
        <f t="shared" si="516"/>
        <v>0.20454150025059656</v>
      </c>
      <c r="DK236" s="154">
        <f t="shared" si="517"/>
        <v>0.1900348379512144</v>
      </c>
      <c r="DL236" s="154">
        <f t="shared" si="518"/>
        <v>0.16183801451463742</v>
      </c>
      <c r="DM236" s="154">
        <f t="shared" si="519"/>
        <v>0.13366758599317313</v>
      </c>
      <c r="DN236" s="154">
        <f t="shared" si="520"/>
        <v>0.1055415608498227</v>
      </c>
      <c r="DO236" s="154">
        <f t="shared" si="521"/>
        <v>-5.005213076539797E-10</v>
      </c>
      <c r="DP236" s="154">
        <f t="shared" si="522"/>
        <v>-6.0448818211237052E-10</v>
      </c>
      <c r="DQ236" s="154">
        <f t="shared" si="523"/>
        <v>-6.0448818211237052E-10</v>
      </c>
      <c r="DR236" s="154">
        <f t="shared" si="524"/>
        <v>-6.0448818211237052E-10</v>
      </c>
      <c r="DS236" s="154">
        <f t="shared" si="525"/>
        <v>-6.0448818211237052E-10</v>
      </c>
      <c r="DT236" s="154">
        <f t="shared" si="526"/>
        <v>-6.0448818211237052E-10</v>
      </c>
      <c r="DU236" s="154">
        <f t="shared" si="527"/>
        <v>-6.0448818211237052E-10</v>
      </c>
      <c r="DW236" s="155">
        <f t="shared" si="464"/>
        <v>5.5254611280218732E-2</v>
      </c>
      <c r="DX236" s="155">
        <f t="shared" si="465"/>
        <v>-2.1210258040338159E-2</v>
      </c>
      <c r="DY236" s="155">
        <f t="shared" si="466"/>
        <v>-2.3125695448393949E-2</v>
      </c>
      <c r="DZ236" s="155">
        <f t="shared" si="467"/>
        <v>5.4480724333418482E-2</v>
      </c>
      <c r="EA236" s="156">
        <f t="shared" si="468"/>
        <v>5.5254611280218732E-2</v>
      </c>
      <c r="EB236" s="156">
        <f t="shared" si="469"/>
        <v>-2.1210258040338159E-2</v>
      </c>
      <c r="EC236" s="156">
        <f t="shared" si="470"/>
        <v>-5.3640461016130202E-2</v>
      </c>
      <c r="ED236" s="156">
        <f t="shared" si="471"/>
        <v>-2.5012957758786161E-2</v>
      </c>
      <c r="EE236" s="156">
        <f t="shared" si="472"/>
        <v>1.926897920005001E-2</v>
      </c>
      <c r="EF236" s="156">
        <f t="shared" si="473"/>
        <v>5.5961178994494432E-2</v>
      </c>
      <c r="EG236" s="156">
        <f t="shared" si="474"/>
        <v>2.6869745633100125E-2</v>
      </c>
      <c r="EH236" s="156">
        <f t="shared" si="475"/>
        <v>-5.2734845059773348E-2</v>
      </c>
      <c r="EI236" s="156">
        <f t="shared" si="476"/>
        <v>-5.6599566632324128E-2</v>
      </c>
      <c r="EJ236" s="156">
        <f t="shared" si="477"/>
        <v>1.7304224076765386E-2</v>
      </c>
      <c r="EK236" s="156">
        <f t="shared" si="478"/>
        <v>5.1764979817891334E-2</v>
      </c>
      <c r="EL236" s="156">
        <f t="shared" si="479"/>
        <v>2.8693796861327149E-2</v>
      </c>
      <c r="EM236" s="156">
        <f t="shared" si="480"/>
        <v>-1.5318386421954553E-2</v>
      </c>
      <c r="EN236" s="156">
        <f t="shared" si="481"/>
        <v>-5.7168996416707224E-2</v>
      </c>
      <c r="EO236" s="156">
        <f t="shared" si="482"/>
        <v>-3.0482889118019225E-2</v>
      </c>
      <c r="EP236" s="156">
        <f t="shared" si="483"/>
        <v>5.0732046921885085E-2</v>
      </c>
      <c r="EQ236" s="156">
        <f t="shared" si="484"/>
        <v>5.7668774585165408E-2</v>
      </c>
      <c r="ER236" s="156">
        <f t="shared" si="485"/>
        <v>-1.3313885672905007E-2</v>
      </c>
      <c r="ES236" s="156">
        <f t="shared" si="486"/>
        <v>1.1293164005010001E-2</v>
      </c>
      <c r="ET236" s="156">
        <f t="shared" si="487"/>
        <v>5.8098292234985284E-2</v>
      </c>
      <c r="EU236" s="156">
        <f t="shared" si="488"/>
        <v>3.3947523031284545E-2</v>
      </c>
      <c r="EV236" s="156">
        <f t="shared" si="489"/>
        <v>-4.8482087350960976E-2</v>
      </c>
      <c r="EW236" s="156">
        <f t="shared" si="490"/>
        <v>-5.8457026065072693E-2</v>
      </c>
      <c r="EX236" s="156">
        <f t="shared" si="491"/>
        <v>9.2586833563534469E-3</v>
      </c>
      <c r="EY236" s="156">
        <f t="shared" si="492"/>
        <v>4.7267801905200559E-2</v>
      </c>
      <c r="EZ236" s="156">
        <f t="shared" si="493"/>
        <v>3.5618843565120462E-2</v>
      </c>
    </row>
    <row r="237" spans="15:156" ht="20.100000000000001" customHeight="1" x14ac:dyDescent="0.2">
      <c r="O237" s="158">
        <v>227</v>
      </c>
      <c r="P237" s="158">
        <f t="shared" si="494"/>
        <v>-1.1606439525762291</v>
      </c>
      <c r="Q237" s="147">
        <f t="shared" si="495"/>
        <v>1.9809487010135638</v>
      </c>
      <c r="R237" s="147">
        <f t="shared" si="399"/>
        <v>298.29132278245407</v>
      </c>
      <c r="S237" s="147">
        <f t="shared" si="400"/>
        <v>259.38375894126438</v>
      </c>
      <c r="T237" s="147">
        <f t="shared" si="401"/>
        <v>324.22969867658048</v>
      </c>
      <c r="U237" s="147">
        <f t="shared" si="402"/>
        <v>1</v>
      </c>
      <c r="V237" s="147">
        <f t="shared" si="403"/>
        <v>1</v>
      </c>
      <c r="W237" s="147">
        <f t="shared" si="404"/>
        <v>4.8274954382437806E-2</v>
      </c>
      <c r="X237" s="147">
        <f t="shared" si="405"/>
        <v>5.5516197539803483E-2</v>
      </c>
      <c r="Y237" s="147">
        <f t="shared" si="406"/>
        <v>4.4412958031842781E-2</v>
      </c>
      <c r="Z237" s="147">
        <f t="shared" si="407"/>
        <v>14.235339567162381</v>
      </c>
      <c r="AA237" s="147">
        <f t="shared" si="408"/>
        <v>14.235339567162381</v>
      </c>
      <c r="AB237" s="147">
        <f t="shared" si="409"/>
        <v>14.201557947150611</v>
      </c>
      <c r="AC237" s="147">
        <f t="shared" si="410"/>
        <v>13.497729735909184</v>
      </c>
      <c r="AD237" s="147">
        <f t="shared" si="411"/>
        <v>197.30197120941222</v>
      </c>
      <c r="AE237" s="147">
        <f t="shared" si="412"/>
        <v>257.83130452911962</v>
      </c>
      <c r="AF237" s="147">
        <f t="shared" si="413"/>
        <v>3.4535177138559323</v>
      </c>
      <c r="AG237" s="147">
        <f t="shared" si="414"/>
        <v>3.9420824818348965</v>
      </c>
      <c r="AH237" s="147">
        <f t="shared" si="415"/>
        <v>2.9973705214304549</v>
      </c>
      <c r="AI237" s="147">
        <f t="shared" si="416"/>
        <v>17.688857281018315</v>
      </c>
      <c r="AJ237" s="147">
        <f t="shared" si="417"/>
        <v>18.488857281018316</v>
      </c>
      <c r="AK237" s="147">
        <f t="shared" si="418"/>
        <v>18.943640428985507</v>
      </c>
      <c r="AL237" s="147">
        <f t="shared" si="419"/>
        <v>17.295100257339641</v>
      </c>
      <c r="AM237" s="147">
        <f t="shared" si="496"/>
        <v>54.086630925895854</v>
      </c>
      <c r="AN237" s="147">
        <f t="shared" si="528"/>
        <v>52.78816412023469</v>
      </c>
      <c r="AO237" s="147">
        <f t="shared" si="529"/>
        <v>57.819844066854898</v>
      </c>
      <c r="AP237" s="147">
        <f t="shared" si="420"/>
        <v>7.9315865765191251</v>
      </c>
      <c r="AQ237" s="147">
        <f t="shared" si="421"/>
        <v>0.41007869831294452</v>
      </c>
      <c r="AR237" s="147">
        <f t="shared" si="422"/>
        <v>0.40703653157884301</v>
      </c>
      <c r="AS237" s="147">
        <f t="shared" si="423"/>
        <v>0.38686382975294714</v>
      </c>
      <c r="AT237" s="147">
        <f t="shared" si="424"/>
        <v>5.5226246013244835E-2</v>
      </c>
      <c r="AU237" s="147">
        <f t="shared" si="425"/>
        <v>0.1586707795079477</v>
      </c>
      <c r="AV237" s="147">
        <f t="shared" si="426"/>
        <v>0.15257238704613041</v>
      </c>
      <c r="AW237" s="147">
        <f t="shared" si="427"/>
        <v>0.15096135120163201</v>
      </c>
      <c r="AX237" s="147">
        <f t="shared" si="497"/>
        <v>3.8299123282018635E-2</v>
      </c>
      <c r="AY237" s="147">
        <f t="shared" si="498"/>
        <v>4.2351193969788724E-2</v>
      </c>
      <c r="AZ237" s="147">
        <f t="shared" si="499"/>
        <v>3.3523200844617171E-2</v>
      </c>
      <c r="BA237" s="147">
        <f t="shared" si="500"/>
        <v>0.10720224842693557</v>
      </c>
      <c r="BB237" s="147">
        <f t="shared" si="501"/>
        <v>0.20347405297683813</v>
      </c>
      <c r="BC237" s="147">
        <f t="shared" si="428"/>
        <v>-8.96427290076862E-3</v>
      </c>
      <c r="BD237" s="147">
        <f t="shared" si="429"/>
        <v>-7.7950199137118434E-3</v>
      </c>
      <c r="BE237" s="147">
        <f t="shared" si="430"/>
        <v>-9.7437748921398049E-3</v>
      </c>
      <c r="BF237" s="147">
        <f t="shared" si="431"/>
        <v>0</v>
      </c>
      <c r="BG237" s="147">
        <f t="shared" si="432"/>
        <v>0</v>
      </c>
      <c r="BH237" s="147">
        <f t="shared" si="433"/>
        <v>0</v>
      </c>
      <c r="BI237" s="147">
        <f t="shared" si="502"/>
        <v>2.9334850381250013E-2</v>
      </c>
      <c r="BJ237" s="147">
        <f t="shared" si="503"/>
        <v>3.4556174056076881E-2</v>
      </c>
      <c r="BK237" s="147">
        <f t="shared" si="504"/>
        <v>2.3779425952477368E-2</v>
      </c>
      <c r="BL237" s="147">
        <f t="shared" si="434"/>
        <v>8.7503313238484441</v>
      </c>
      <c r="BM237" s="147">
        <f t="shared" si="435"/>
        <v>8.9633103212938199</v>
      </c>
      <c r="BN237" s="147">
        <f t="shared" si="436"/>
        <v>7.7099961112737949</v>
      </c>
      <c r="BO237" s="150">
        <f t="shared" si="505"/>
        <v>8.6053344689032403E-4</v>
      </c>
      <c r="BP237" s="150">
        <f t="shared" si="505"/>
        <v>1.194129165393881E-3</v>
      </c>
      <c r="BQ237" s="150">
        <f t="shared" si="505"/>
        <v>5.6546109862935421E-4</v>
      </c>
      <c r="BR237" s="147" t="e">
        <f t="shared" si="437"/>
        <v>#NUM!</v>
      </c>
      <c r="BS237" s="147">
        <f t="shared" si="438"/>
        <v>240.29111073602056</v>
      </c>
      <c r="BT237" s="147">
        <f t="shared" si="439"/>
        <v>0.53434043062946102</v>
      </c>
      <c r="BU237" s="147">
        <f t="shared" si="440"/>
        <v>0.53434043062946102</v>
      </c>
      <c r="BV237" s="147">
        <f t="shared" si="441"/>
        <v>0.17811347687648699</v>
      </c>
      <c r="BW237" s="147">
        <f t="shared" si="442"/>
        <v>18.64320767390338</v>
      </c>
      <c r="CA237" s="150">
        <f t="shared" si="443"/>
        <v>0.20589518549279293</v>
      </c>
      <c r="CB237" s="150">
        <f t="shared" si="506"/>
        <v>0.20589518549279293</v>
      </c>
      <c r="CC237" s="150">
        <f t="shared" si="507"/>
        <v>0</v>
      </c>
      <c r="CD237" s="150">
        <f t="shared" si="508"/>
        <v>4.969790348899663E-2</v>
      </c>
      <c r="CE237" s="150">
        <f t="shared" si="444"/>
        <v>4.0733630588228008E-2</v>
      </c>
      <c r="CI237" s="152">
        <f t="shared" si="445"/>
        <v>0.52860815064872113</v>
      </c>
      <c r="CJ237" s="152">
        <f t="shared" si="446"/>
        <v>0.52860815064872113</v>
      </c>
      <c r="CK237" s="152">
        <f t="shared" si="447"/>
        <v>0.52860815064872113</v>
      </c>
      <c r="CL237" s="152">
        <f t="shared" si="448"/>
        <v>0.52860815064872113</v>
      </c>
      <c r="CM237" s="152">
        <f t="shared" si="449"/>
        <v>0.52860815064872113</v>
      </c>
      <c r="CN237" s="152">
        <f t="shared" si="450"/>
        <v>0.52860815064872113</v>
      </c>
      <c r="CO237" s="152">
        <f t="shared" si="451"/>
        <v>0.52860815064872113</v>
      </c>
      <c r="CP237" s="152">
        <f t="shared" si="452"/>
        <v>0.52860815064872113</v>
      </c>
      <c r="CQ237" s="152">
        <f t="shared" si="453"/>
        <v>0.4926794309949698</v>
      </c>
      <c r="CR237" s="152">
        <f t="shared" si="454"/>
        <v>0.42281045899281744</v>
      </c>
      <c r="CS237" s="152">
        <f t="shared" si="455"/>
        <v>0.35294148699066502</v>
      </c>
      <c r="CT237" s="152">
        <f t="shared" si="456"/>
        <v>0.28307251498851266</v>
      </c>
      <c r="CU237" s="152">
        <f t="shared" si="457"/>
        <v>0.21320354298636029</v>
      </c>
      <c r="CV237" s="152">
        <f t="shared" si="458"/>
        <v>0.1723811968957471</v>
      </c>
      <c r="CW237" s="152">
        <f t="shared" si="459"/>
        <v>0.1723811968957471</v>
      </c>
      <c r="CX237" s="152">
        <f t="shared" si="460"/>
        <v>0.1723811968957471</v>
      </c>
      <c r="CY237" s="152">
        <f t="shared" si="461"/>
        <v>0.1723811968957471</v>
      </c>
      <c r="CZ237" s="152">
        <f t="shared" si="462"/>
        <v>0.1723811968957471</v>
      </c>
      <c r="DA237" s="152">
        <f t="shared" si="463"/>
        <v>0.1723811968957471</v>
      </c>
      <c r="DC237" s="154">
        <f t="shared" si="509"/>
        <v>0.20359072232490549</v>
      </c>
      <c r="DD237" s="154">
        <f t="shared" si="510"/>
        <v>0.20359072232490549</v>
      </c>
      <c r="DE237" s="154">
        <f t="shared" si="511"/>
        <v>0.20359072232490549</v>
      </c>
      <c r="DF237" s="154">
        <f t="shared" si="512"/>
        <v>0.20359072232490549</v>
      </c>
      <c r="DG237" s="154">
        <f t="shared" si="513"/>
        <v>0.20359072232490549</v>
      </c>
      <c r="DH237" s="154">
        <f t="shared" si="514"/>
        <v>0.20359072232490549</v>
      </c>
      <c r="DI237" s="154">
        <f t="shared" si="515"/>
        <v>0.20359072232490549</v>
      </c>
      <c r="DJ237" s="154">
        <f t="shared" si="516"/>
        <v>0.20359072232490549</v>
      </c>
      <c r="DK237" s="154">
        <f t="shared" si="517"/>
        <v>0.18914904695093682</v>
      </c>
      <c r="DL237" s="154">
        <f t="shared" si="518"/>
        <v>0.16107862219348426</v>
      </c>
      <c r="DM237" s="154">
        <f t="shared" si="519"/>
        <v>0.13303463276650915</v>
      </c>
      <c r="DN237" s="154">
        <f t="shared" si="520"/>
        <v>0.10503511143646933</v>
      </c>
      <c r="DO237" s="154">
        <f t="shared" si="521"/>
        <v>-5.01918720568954E-10</v>
      </c>
      <c r="DP237" s="154">
        <f t="shared" si="522"/>
        <v>-6.0614630947609505E-10</v>
      </c>
      <c r="DQ237" s="154">
        <f t="shared" si="523"/>
        <v>-6.0614630947609505E-10</v>
      </c>
      <c r="DR237" s="154">
        <f t="shared" si="524"/>
        <v>-6.0614630947609505E-10</v>
      </c>
      <c r="DS237" s="154">
        <f t="shared" si="525"/>
        <v>-6.0614630947609505E-10</v>
      </c>
      <c r="DT237" s="154">
        <f t="shared" si="526"/>
        <v>-6.0614630947609505E-10</v>
      </c>
      <c r="DU237" s="154">
        <f t="shared" si="527"/>
        <v>-6.0614630947609505E-10</v>
      </c>
      <c r="DW237" s="155">
        <f t="shared" si="464"/>
        <v>5.5304494208694946E-2</v>
      </c>
      <c r="DX237" s="155">
        <f t="shared" si="465"/>
        <v>-1.9584348543715321E-2</v>
      </c>
      <c r="DY237" s="155">
        <f t="shared" si="466"/>
        <v>-2.3394488553169689E-2</v>
      </c>
      <c r="DZ237" s="155">
        <f t="shared" si="467"/>
        <v>5.3803640145411252E-2</v>
      </c>
      <c r="EA237" s="156">
        <f t="shared" si="468"/>
        <v>5.5304494208694946E-2</v>
      </c>
      <c r="EB237" s="156">
        <f t="shared" si="469"/>
        <v>-1.9584348543715321E-2</v>
      </c>
      <c r="EC237" s="156">
        <f t="shared" si="470"/>
        <v>-5.2040660155662111E-2</v>
      </c>
      <c r="ED237" s="156">
        <f t="shared" si="471"/>
        <v>-2.7090652965998767E-2</v>
      </c>
      <c r="EE237" s="156">
        <f t="shared" si="472"/>
        <v>1.5678795556767787E-2</v>
      </c>
      <c r="EF237" s="156">
        <f t="shared" si="473"/>
        <v>5.6535910335382189E-2</v>
      </c>
      <c r="EG237" s="156">
        <f t="shared" si="474"/>
        <v>3.0654834440720397E-2</v>
      </c>
      <c r="EH237" s="156">
        <f t="shared" si="475"/>
        <v>-5.0024143300743479E-2</v>
      </c>
      <c r="EI237" s="156">
        <f t="shared" si="476"/>
        <v>-5.7491889189885279E-2</v>
      </c>
      <c r="EJ237" s="156">
        <f t="shared" si="477"/>
        <v>1.1696857053894798E-2</v>
      </c>
      <c r="EK237" s="156">
        <f t="shared" si="478"/>
        <v>4.7763913848072867E-2</v>
      </c>
      <c r="EL237" s="156">
        <f t="shared" si="479"/>
        <v>3.4069668643460116E-2</v>
      </c>
      <c r="EM237" s="156">
        <f t="shared" si="480"/>
        <v>-7.6579326392190424E-3</v>
      </c>
      <c r="EN237" s="156">
        <f t="shared" si="481"/>
        <v>-5.8167773339319773E-2</v>
      </c>
      <c r="EO237" s="156">
        <f t="shared" si="482"/>
        <v>-3.7318518845239963E-2</v>
      </c>
      <c r="EP237" s="156">
        <f t="shared" si="483"/>
        <v>4.5270983408346302E-2</v>
      </c>
      <c r="EQ237" s="156">
        <f t="shared" si="484"/>
        <v>5.8560269944049219E-2</v>
      </c>
      <c r="ER237" s="156">
        <f t="shared" si="485"/>
        <v>-3.5816995464977085E-3</v>
      </c>
      <c r="ES237" s="156">
        <f t="shared" si="486"/>
        <v>-5.1198322638277508E-4</v>
      </c>
      <c r="ET237" s="156">
        <f t="shared" si="487"/>
        <v>5.8667466800069006E-2</v>
      </c>
      <c r="EU237" s="156">
        <f t="shared" si="488"/>
        <v>4.3255840729622838E-2</v>
      </c>
      <c r="EV237" s="156">
        <f t="shared" si="489"/>
        <v>-3.963667531888615E-2</v>
      </c>
      <c r="EW237" s="156">
        <f t="shared" si="490"/>
        <v>-5.848884165507201E-2</v>
      </c>
      <c r="EX237" s="156">
        <f t="shared" si="491"/>
        <v>-4.6031716684488003E-3</v>
      </c>
      <c r="EY237" s="156">
        <f t="shared" si="492"/>
        <v>3.6522747451805719E-2</v>
      </c>
      <c r="EZ237" s="156">
        <f t="shared" si="493"/>
        <v>4.5915386376822701E-2</v>
      </c>
    </row>
    <row r="238" spans="15:156" ht="20.100000000000001" customHeight="1" x14ac:dyDescent="0.2">
      <c r="O238" s="158">
        <v>228</v>
      </c>
      <c r="P238" s="158">
        <f t="shared" si="494"/>
        <v>-1.1519173063162575</v>
      </c>
      <c r="Q238" s="147">
        <f t="shared" si="495"/>
        <v>1.9896753472735356</v>
      </c>
      <c r="R238" s="147">
        <f t="shared" si="399"/>
        <v>297.14812648977551</v>
      </c>
      <c r="S238" s="147">
        <f t="shared" si="400"/>
        <v>258.38967520850042</v>
      </c>
      <c r="T238" s="147">
        <f t="shared" si="401"/>
        <v>322.98709401062553</v>
      </c>
      <c r="U238" s="147">
        <f t="shared" si="402"/>
        <v>1</v>
      </c>
      <c r="V238" s="147">
        <f t="shared" si="403"/>
        <v>1</v>
      </c>
      <c r="W238" s="147">
        <f t="shared" si="404"/>
        <v>4.8460679089947035E-2</v>
      </c>
      <c r="X238" s="147">
        <f t="shared" si="405"/>
        <v>5.5729780953439091E-2</v>
      </c>
      <c r="Y238" s="147">
        <f t="shared" si="406"/>
        <v>4.4583824762751273E-2</v>
      </c>
      <c r="Z238" s="147">
        <f t="shared" si="407"/>
        <v>14.161686145824303</v>
      </c>
      <c r="AA238" s="147">
        <f t="shared" si="408"/>
        <v>14.161686145824303</v>
      </c>
      <c r="AB238" s="147">
        <f t="shared" si="409"/>
        <v>14.129734773111817</v>
      </c>
      <c r="AC238" s="147">
        <f t="shared" si="410"/>
        <v>13.429466113315208</v>
      </c>
      <c r="AD238" s="147">
        <f t="shared" si="411"/>
        <v>196.1401816344208</v>
      </c>
      <c r="AE238" s="147">
        <f t="shared" si="412"/>
        <v>256.3481340916187</v>
      </c>
      <c r="AF238" s="147">
        <f t="shared" si="413"/>
        <v>3.4492711125034079</v>
      </c>
      <c r="AG238" s="147">
        <f t="shared" si="414"/>
        <v>3.9372351191785651</v>
      </c>
      <c r="AH238" s="147">
        <f t="shared" si="415"/>
        <v>2.9936848192667584</v>
      </c>
      <c r="AI238" s="147">
        <f t="shared" si="416"/>
        <v>17.610957258327712</v>
      </c>
      <c r="AJ238" s="147">
        <f t="shared" si="417"/>
        <v>18.410957258327713</v>
      </c>
      <c r="AK238" s="147">
        <f t="shared" si="418"/>
        <v>18.866969892290381</v>
      </c>
      <c r="AL238" s="147">
        <f t="shared" si="419"/>
        <v>17.223150932581966</v>
      </c>
      <c r="AM238" s="147">
        <f t="shared" si="496"/>
        <v>54.315481045814515</v>
      </c>
      <c r="AN238" s="147">
        <f t="shared" si="528"/>
        <v>53.002681708239251</v>
      </c>
      <c r="AO238" s="147">
        <f t="shared" si="529"/>
        <v>58.061385162005749</v>
      </c>
      <c r="AP238" s="147">
        <f t="shared" si="420"/>
        <v>7.8838603542738026</v>
      </c>
      <c r="AQ238" s="147">
        <f t="shared" si="421"/>
        <v>0.40800476009939518</v>
      </c>
      <c r="AR238" s="147">
        <f t="shared" si="422"/>
        <v>0.40497797886536413</v>
      </c>
      <c r="AS238" s="147">
        <f t="shared" si="423"/>
        <v>0.38490729876690599</v>
      </c>
      <c r="AT238" s="147">
        <f t="shared" si="424"/>
        <v>5.4669054455291792E-2</v>
      </c>
      <c r="AU238" s="147">
        <f t="shared" si="425"/>
        <v>0.15773450051899088</v>
      </c>
      <c r="AV238" s="147">
        <f t="shared" si="426"/>
        <v>0.15164680529911681</v>
      </c>
      <c r="AW238" s="147">
        <f t="shared" si="427"/>
        <v>0.15006253894011698</v>
      </c>
      <c r="AX238" s="147">
        <f t="shared" si="497"/>
        <v>3.8219605125044853E-2</v>
      </c>
      <c r="AY238" s="147">
        <f t="shared" si="498"/>
        <v>4.2256216286596843E-2</v>
      </c>
      <c r="AZ238" s="147">
        <f t="shared" si="499"/>
        <v>3.3451809766226047E-2</v>
      </c>
      <c r="BA238" s="147">
        <f t="shared" si="500"/>
        <v>0.10681085171536855</v>
      </c>
      <c r="BB238" s="147">
        <f t="shared" si="501"/>
        <v>0.20234231197913585</v>
      </c>
      <c r="BC238" s="147">
        <f t="shared" si="428"/>
        <v>-9.1438414567371236E-3</v>
      </c>
      <c r="BD238" s="147">
        <f t="shared" si="429"/>
        <v>-7.9511664841192368E-3</v>
      </c>
      <c r="BE238" s="147">
        <f t="shared" si="430"/>
        <v>-9.9389581051490487E-3</v>
      </c>
      <c r="BF238" s="147">
        <f t="shared" si="431"/>
        <v>0</v>
      </c>
      <c r="BG238" s="147">
        <f t="shared" si="432"/>
        <v>0</v>
      </c>
      <c r="BH238" s="147">
        <f t="shared" si="433"/>
        <v>0</v>
      </c>
      <c r="BI238" s="147">
        <f t="shared" si="502"/>
        <v>2.907576366830773E-2</v>
      </c>
      <c r="BJ238" s="147">
        <f t="shared" si="503"/>
        <v>3.4305049802477602E-2</v>
      </c>
      <c r="BK238" s="147">
        <f t="shared" si="504"/>
        <v>2.3512851661077E-2</v>
      </c>
      <c r="BL238" s="147">
        <f t="shared" si="434"/>
        <v>8.6398087002971238</v>
      </c>
      <c r="BM238" s="147">
        <f t="shared" si="435"/>
        <v>8.8640706764736183</v>
      </c>
      <c r="BN238" s="147">
        <f t="shared" si="436"/>
        <v>7.5943476299141697</v>
      </c>
      <c r="BO238" s="150">
        <f t="shared" si="505"/>
        <v>8.4540003289528378E-4</v>
      </c>
      <c r="BP238" s="150">
        <f t="shared" si="505"/>
        <v>1.1768364419504685E-3</v>
      </c>
      <c r="BQ238" s="150">
        <f t="shared" si="505"/>
        <v>5.5285419323581144E-4</v>
      </c>
      <c r="BR238" s="147" t="e">
        <f t="shared" si="437"/>
        <v>#NUM!</v>
      </c>
      <c r="BS238" s="147">
        <f t="shared" si="438"/>
        <v>239.19126968352427</v>
      </c>
      <c r="BT238" s="147">
        <f t="shared" si="439"/>
        <v>0.53229258024740556</v>
      </c>
      <c r="BU238" s="147">
        <f t="shared" si="440"/>
        <v>0.53229258024740556</v>
      </c>
      <c r="BV238" s="147">
        <f t="shared" si="441"/>
        <v>0.1774308600824685</v>
      </c>
      <c r="BW238" s="147">
        <f t="shared" si="442"/>
        <v>18.571757905610969</v>
      </c>
      <c r="CA238" s="150">
        <f t="shared" si="443"/>
        <v>0.20492370104353472</v>
      </c>
      <c r="CB238" s="150">
        <f t="shared" si="506"/>
        <v>0.20492370104353472</v>
      </c>
      <c r="CC238" s="150">
        <f t="shared" si="507"/>
        <v>0</v>
      </c>
      <c r="CD238" s="150">
        <f t="shared" si="508"/>
        <v>4.9653708624196255E-2</v>
      </c>
      <c r="CE238" s="150">
        <f t="shared" si="444"/>
        <v>4.0509867167459135E-2</v>
      </c>
      <c r="CI238" s="152">
        <f t="shared" si="445"/>
        <v>0.52656030026666567</v>
      </c>
      <c r="CJ238" s="152">
        <f t="shared" si="446"/>
        <v>0.52656030026666567</v>
      </c>
      <c r="CK238" s="152">
        <f t="shared" si="447"/>
        <v>0.52656030026666567</v>
      </c>
      <c r="CL238" s="152">
        <f t="shared" si="448"/>
        <v>0.52656030026666567</v>
      </c>
      <c r="CM238" s="152">
        <f t="shared" si="449"/>
        <v>0.52656030026666567</v>
      </c>
      <c r="CN238" s="152">
        <f t="shared" si="450"/>
        <v>0.52656030026666567</v>
      </c>
      <c r="CO238" s="152">
        <f t="shared" si="451"/>
        <v>0.52656030026666567</v>
      </c>
      <c r="CP238" s="152">
        <f t="shared" si="452"/>
        <v>0.52656030026666567</v>
      </c>
      <c r="CQ238" s="152">
        <f t="shared" si="453"/>
        <v>0.49076927680442844</v>
      </c>
      <c r="CR238" s="152">
        <f t="shared" si="454"/>
        <v>0.42116807641903337</v>
      </c>
      <c r="CS238" s="152">
        <f t="shared" si="455"/>
        <v>0.35156687603363829</v>
      </c>
      <c r="CT238" s="152">
        <f t="shared" si="456"/>
        <v>0.2819656756482431</v>
      </c>
      <c r="CU238" s="152">
        <f t="shared" si="457"/>
        <v>0.2123644752628481</v>
      </c>
      <c r="CV238" s="152">
        <f t="shared" si="458"/>
        <v>0.17169858010172864</v>
      </c>
      <c r="CW238" s="152">
        <f t="shared" si="459"/>
        <v>0.17169858010172864</v>
      </c>
      <c r="CX238" s="152">
        <f t="shared" si="460"/>
        <v>0.17169858010172864</v>
      </c>
      <c r="CY238" s="152">
        <f t="shared" si="461"/>
        <v>0.17169858010172864</v>
      </c>
      <c r="CZ238" s="152">
        <f t="shared" si="462"/>
        <v>0.17169858010172864</v>
      </c>
      <c r="DA238" s="152">
        <f t="shared" si="463"/>
        <v>0.17169858010172864</v>
      </c>
      <c r="DC238" s="154">
        <f t="shared" si="509"/>
        <v>0.2026209880967593</v>
      </c>
      <c r="DD238" s="154">
        <f t="shared" si="510"/>
        <v>0.2026209880967593</v>
      </c>
      <c r="DE238" s="154">
        <f t="shared" si="511"/>
        <v>0.2026209880967593</v>
      </c>
      <c r="DF238" s="154">
        <f t="shared" si="512"/>
        <v>0.2026209880967593</v>
      </c>
      <c r="DG238" s="154">
        <f t="shared" si="513"/>
        <v>0.2026209880967593</v>
      </c>
      <c r="DH238" s="154">
        <f t="shared" si="514"/>
        <v>0.2026209880967593</v>
      </c>
      <c r="DI238" s="154">
        <f t="shared" si="515"/>
        <v>0.2026209880967593</v>
      </c>
      <c r="DJ238" s="154">
        <f t="shared" si="516"/>
        <v>0.2026209880967593</v>
      </c>
      <c r="DK238" s="154">
        <f t="shared" si="517"/>
        <v>0.18824560135111071</v>
      </c>
      <c r="DL238" s="154">
        <f t="shared" si="518"/>
        <v>0.16030410710454074</v>
      </c>
      <c r="DM238" s="154">
        <f t="shared" si="519"/>
        <v>0.13238908947410763</v>
      </c>
      <c r="DN238" s="154">
        <f t="shared" si="520"/>
        <v>0.10451860602761331</v>
      </c>
      <c r="DO238" s="154">
        <f t="shared" si="521"/>
        <v>-5.0335253009736518E-10</v>
      </c>
      <c r="DP238" s="154">
        <f t="shared" si="522"/>
        <v>-6.0784745602564777E-10</v>
      </c>
      <c r="DQ238" s="154">
        <f t="shared" si="523"/>
        <v>-6.0784745602564777E-10</v>
      </c>
      <c r="DR238" s="154">
        <f t="shared" si="524"/>
        <v>-6.0784745602564777E-10</v>
      </c>
      <c r="DS238" s="154">
        <f t="shared" si="525"/>
        <v>-6.0784745602564777E-10</v>
      </c>
      <c r="DT238" s="154">
        <f t="shared" si="526"/>
        <v>-6.0784745602564777E-10</v>
      </c>
      <c r="DU238" s="154">
        <f t="shared" si="527"/>
        <v>-6.0784745602564777E-10</v>
      </c>
      <c r="DW238" s="155">
        <f t="shared" si="464"/>
        <v>5.5305389006003888E-2</v>
      </c>
      <c r="DX238" s="155">
        <f t="shared" si="465"/>
        <v>-1.7969810195873501E-2</v>
      </c>
      <c r="DY238" s="155">
        <f t="shared" si="466"/>
        <v>-2.3652357018625593E-2</v>
      </c>
      <c r="DZ238" s="155">
        <f t="shared" si="467"/>
        <v>5.3124063653344586E-2</v>
      </c>
      <c r="EA238" s="156">
        <f t="shared" si="468"/>
        <v>5.5305389006003888E-2</v>
      </c>
      <c r="EB238" s="156">
        <f t="shared" si="469"/>
        <v>-1.7969810195873501E-2</v>
      </c>
      <c r="EC238" s="156">
        <f t="shared" si="470"/>
        <v>-5.0360699942374243E-2</v>
      </c>
      <c r="ED238" s="156">
        <f t="shared" si="471"/>
        <v>-2.9075763668307695E-2</v>
      </c>
      <c r="EE238" s="156">
        <f t="shared" si="472"/>
        <v>1.2090382372190948E-2</v>
      </c>
      <c r="EF238" s="156">
        <f t="shared" si="473"/>
        <v>5.6880776943316703E-2</v>
      </c>
      <c r="EG238" s="156">
        <f t="shared" si="474"/>
        <v>3.4180610166745118E-2</v>
      </c>
      <c r="EH238" s="156">
        <f t="shared" si="475"/>
        <v>-4.7045573864181268E-2</v>
      </c>
      <c r="EI238" s="156">
        <f t="shared" si="476"/>
        <v>-5.7832967185370759E-2</v>
      </c>
      <c r="EJ238" s="156">
        <f t="shared" si="477"/>
        <v>6.0784897891634007E-3</v>
      </c>
      <c r="EK238" s="156">
        <f t="shared" si="478"/>
        <v>4.3215006633813037E-2</v>
      </c>
      <c r="EL238" s="156">
        <f t="shared" si="479"/>
        <v>3.8910966747443196E-2</v>
      </c>
      <c r="EM238" s="156">
        <f t="shared" si="480"/>
        <v>-1.1754671407937367E-16</v>
      </c>
      <c r="EN238" s="156">
        <f t="shared" si="481"/>
        <v>-5.8151527336615459E-2</v>
      </c>
      <c r="EO238" s="156">
        <f t="shared" si="482"/>
        <v>-4.3215006633812982E-2</v>
      </c>
      <c r="EP238" s="156">
        <f t="shared" si="483"/>
        <v>3.8910966747443265E-2</v>
      </c>
      <c r="EQ238" s="156">
        <f t="shared" si="484"/>
        <v>5.7832967185370773E-2</v>
      </c>
      <c r="ER238" s="156">
        <f t="shared" si="485"/>
        <v>6.0784897891632689E-3</v>
      </c>
      <c r="ES238" s="156">
        <f t="shared" si="486"/>
        <v>-1.2090382372190718E-2</v>
      </c>
      <c r="ET238" s="156">
        <f t="shared" si="487"/>
        <v>5.6880776943316752E-2</v>
      </c>
      <c r="EU238" s="156">
        <f t="shared" si="488"/>
        <v>5.0360699942374132E-2</v>
      </c>
      <c r="EV238" s="156">
        <f t="shared" si="489"/>
        <v>-2.90757636683079E-2</v>
      </c>
      <c r="EW238" s="156">
        <f t="shared" si="490"/>
        <v>-5.530538900600393E-2</v>
      </c>
      <c r="EX238" s="156">
        <f t="shared" si="491"/>
        <v>-1.7969810195873376E-2</v>
      </c>
      <c r="EY238" s="156">
        <f t="shared" si="492"/>
        <v>2.3652357018625753E-2</v>
      </c>
      <c r="EZ238" s="156">
        <f t="shared" si="493"/>
        <v>5.3124063653344517E-2</v>
      </c>
    </row>
    <row r="239" spans="15:156" ht="20.100000000000001" customHeight="1" x14ac:dyDescent="0.2">
      <c r="O239" s="158">
        <v>229</v>
      </c>
      <c r="P239" s="158">
        <f t="shared" si="494"/>
        <v>-1.143190660056286</v>
      </c>
      <c r="Q239" s="147">
        <f t="shared" si="495"/>
        <v>1.9984019935335071</v>
      </c>
      <c r="R239" s="147">
        <f t="shared" si="399"/>
        <v>295.98230121680899</v>
      </c>
      <c r="S239" s="147">
        <f t="shared" si="400"/>
        <v>257.37591410157307</v>
      </c>
      <c r="T239" s="147">
        <f t="shared" si="401"/>
        <v>321.71989262696633</v>
      </c>
      <c r="U239" s="147">
        <f t="shared" si="402"/>
        <v>1</v>
      </c>
      <c r="V239" s="147">
        <f t="shared" si="403"/>
        <v>1</v>
      </c>
      <c r="W239" s="147">
        <f t="shared" si="404"/>
        <v>4.8651557680308412E-2</v>
      </c>
      <c r="X239" s="147">
        <f t="shared" si="405"/>
        <v>5.5949291332354663E-2</v>
      </c>
      <c r="Y239" s="147">
        <f t="shared" si="406"/>
        <v>4.475943306588373E-2</v>
      </c>
      <c r="Z239" s="147">
        <f t="shared" si="407"/>
        <v>14.086753038603621</v>
      </c>
      <c r="AA239" s="147">
        <f t="shared" si="408"/>
        <v>14.086753038603621</v>
      </c>
      <c r="AB239" s="147">
        <f t="shared" si="409"/>
        <v>14.056627749304679</v>
      </c>
      <c r="AC239" s="147">
        <f t="shared" si="410"/>
        <v>13.359982268456946</v>
      </c>
      <c r="AD239" s="147">
        <f t="shared" si="411"/>
        <v>194.95800963580811</v>
      </c>
      <c r="AE239" s="147">
        <f t="shared" si="412"/>
        <v>254.83882163807996</v>
      </c>
      <c r="AF239" s="147">
        <f t="shared" si="413"/>
        <v>3.4449404518699778</v>
      </c>
      <c r="AG239" s="147">
        <f t="shared" si="414"/>
        <v>3.9322918054815417</v>
      </c>
      <c r="AH239" s="147">
        <f t="shared" si="415"/>
        <v>2.9899261605319607</v>
      </c>
      <c r="AI239" s="147">
        <f t="shared" si="416"/>
        <v>17.5316934904736</v>
      </c>
      <c r="AJ239" s="147">
        <f t="shared" si="417"/>
        <v>18.331693490473601</v>
      </c>
      <c r="AK239" s="147">
        <f t="shared" si="418"/>
        <v>18.788919554786222</v>
      </c>
      <c r="AL239" s="147">
        <f t="shared" si="419"/>
        <v>17.149908428988908</v>
      </c>
      <c r="AM239" s="147">
        <f t="shared" si="496"/>
        <v>54.550333853207192</v>
      </c>
      <c r="AN239" s="147">
        <f t="shared" si="528"/>
        <v>53.222858136367059</v>
      </c>
      <c r="AO239" s="147">
        <f t="shared" si="529"/>
        <v>58.309349238837662</v>
      </c>
      <c r="AP239" s="147">
        <f t="shared" si="420"/>
        <v>7.8353026317006638</v>
      </c>
      <c r="AQ239" s="147">
        <f t="shared" si="421"/>
        <v>0.40589374993614891</v>
      </c>
      <c r="AR239" s="147">
        <f t="shared" si="422"/>
        <v>0.40288262922025847</v>
      </c>
      <c r="AS239" s="147">
        <f t="shared" si="423"/>
        <v>0.38291579450257673</v>
      </c>
      <c r="AT239" s="147">
        <f t="shared" si="424"/>
        <v>5.4104804309142773E-2</v>
      </c>
      <c r="AU239" s="147">
        <f t="shared" si="425"/>
        <v>0.15678147486858135</v>
      </c>
      <c r="AV239" s="147">
        <f t="shared" si="426"/>
        <v>0.15070507695927826</v>
      </c>
      <c r="AW239" s="147">
        <f t="shared" si="427"/>
        <v>0.14914797462255183</v>
      </c>
      <c r="AX239" s="147">
        <f t="shared" si="497"/>
        <v>3.8138314909172973E-2</v>
      </c>
      <c r="AY239" s="147">
        <f t="shared" si="498"/>
        <v>4.2159211359498142E-2</v>
      </c>
      <c r="AZ239" s="147">
        <f t="shared" si="499"/>
        <v>3.3378894004148126E-2</v>
      </c>
      <c r="BA239" s="147">
        <f t="shared" si="500"/>
        <v>0.10641182239571942</v>
      </c>
      <c r="BB239" s="147">
        <f t="shared" si="501"/>
        <v>0.20119055272097516</v>
      </c>
      <c r="BC239" s="147">
        <f t="shared" si="428"/>
        <v>-9.3227136737768709E-3</v>
      </c>
      <c r="BD239" s="147">
        <f t="shared" si="429"/>
        <v>-8.1067075424146717E-3</v>
      </c>
      <c r="BE239" s="147">
        <f t="shared" si="430"/>
        <v>-1.013338442801834E-2</v>
      </c>
      <c r="BF239" s="147">
        <f t="shared" si="431"/>
        <v>0</v>
      </c>
      <c r="BG239" s="147">
        <f t="shared" si="432"/>
        <v>0</v>
      </c>
      <c r="BH239" s="147">
        <f t="shared" si="433"/>
        <v>0</v>
      </c>
      <c r="BI239" s="147">
        <f t="shared" si="502"/>
        <v>2.8815601235396102E-2</v>
      </c>
      <c r="BJ239" s="147">
        <f t="shared" si="503"/>
        <v>3.4052503817083468E-2</v>
      </c>
      <c r="BK239" s="147">
        <f t="shared" si="504"/>
        <v>2.3245509576129787E-2</v>
      </c>
      <c r="BL239" s="147">
        <f t="shared" si="434"/>
        <v>8.5289079645984618</v>
      </c>
      <c r="BM239" s="147">
        <f t="shared" si="435"/>
        <v>8.7642942973691635</v>
      </c>
      <c r="BN239" s="147">
        <f t="shared" si="436"/>
        <v>7.4785428448915923</v>
      </c>
      <c r="BO239" s="150">
        <f t="shared" si="505"/>
        <v>8.3033887455736134E-4</v>
      </c>
      <c r="BP239" s="150">
        <f t="shared" si="505"/>
        <v>1.1595730162124842E-3</v>
      </c>
      <c r="BQ239" s="150">
        <f t="shared" si="505"/>
        <v>5.4035371545394168E-4</v>
      </c>
      <c r="BR239" s="147" t="e">
        <f t="shared" si="437"/>
        <v>#NUM!</v>
      </c>
      <c r="BS239" s="147">
        <f t="shared" si="438"/>
        <v>238.0699352765397</v>
      </c>
      <c r="BT239" s="147">
        <f t="shared" si="439"/>
        <v>0.53020419372450978</v>
      </c>
      <c r="BU239" s="147">
        <f t="shared" si="440"/>
        <v>0.53020419372450978</v>
      </c>
      <c r="BV239" s="147">
        <f t="shared" si="441"/>
        <v>0.17673473124150327</v>
      </c>
      <c r="BW239" s="147">
        <f t="shared" si="442"/>
        <v>18.498893826050562</v>
      </c>
      <c r="CA239" s="150">
        <f t="shared" si="443"/>
        <v>0.20393331042167606</v>
      </c>
      <c r="CB239" s="150">
        <f t="shared" si="506"/>
        <v>0.20393331042167606</v>
      </c>
      <c r="CC239" s="150">
        <f t="shared" si="507"/>
        <v>0</v>
      </c>
      <c r="CD239" s="150">
        <f t="shared" si="508"/>
        <v>4.9608366128180044E-2</v>
      </c>
      <c r="CE239" s="150">
        <f t="shared" si="444"/>
        <v>4.0285652454403173E-2</v>
      </c>
      <c r="CI239" s="152">
        <f t="shared" si="445"/>
        <v>0.52447191374376989</v>
      </c>
      <c r="CJ239" s="152">
        <f t="shared" si="446"/>
        <v>0.52447191374376989</v>
      </c>
      <c r="CK239" s="152">
        <f t="shared" si="447"/>
        <v>0.52447191374376989</v>
      </c>
      <c r="CL239" s="152">
        <f t="shared" si="448"/>
        <v>0.52447191374376989</v>
      </c>
      <c r="CM239" s="152">
        <f t="shared" si="449"/>
        <v>0.52447191374376989</v>
      </c>
      <c r="CN239" s="152">
        <f t="shared" si="450"/>
        <v>0.52447191374376989</v>
      </c>
      <c r="CO239" s="152">
        <f t="shared" si="451"/>
        <v>0.52447191374376989</v>
      </c>
      <c r="CP239" s="152">
        <f t="shared" si="452"/>
        <v>0.52447191374376989</v>
      </c>
      <c r="CQ239" s="152">
        <f t="shared" si="453"/>
        <v>0.48882131209805407</v>
      </c>
      <c r="CR239" s="152">
        <f t="shared" si="454"/>
        <v>0.41949318373029759</v>
      </c>
      <c r="CS239" s="152">
        <f t="shared" si="455"/>
        <v>0.35016505536254106</v>
      </c>
      <c r="CT239" s="152">
        <f t="shared" si="456"/>
        <v>0.28083692699478452</v>
      </c>
      <c r="CU239" s="152">
        <f t="shared" si="457"/>
        <v>0.21150879862702818</v>
      </c>
      <c r="CV239" s="152">
        <f t="shared" si="458"/>
        <v>0.17100245126076338</v>
      </c>
      <c r="CW239" s="152">
        <f t="shared" si="459"/>
        <v>0.17100245126076338</v>
      </c>
      <c r="CX239" s="152">
        <f t="shared" si="460"/>
        <v>0.17100245126076338</v>
      </c>
      <c r="CY239" s="152">
        <f t="shared" si="461"/>
        <v>0.17100245126076338</v>
      </c>
      <c r="CZ239" s="152">
        <f t="shared" si="462"/>
        <v>0.17100245126076338</v>
      </c>
      <c r="DA239" s="152">
        <f t="shared" si="463"/>
        <v>0.17100245126076338</v>
      </c>
      <c r="DC239" s="154">
        <f t="shared" si="509"/>
        <v>0.20163239359292284</v>
      </c>
      <c r="DD239" s="154">
        <f t="shared" si="510"/>
        <v>0.20163239359292284</v>
      </c>
      <c r="DE239" s="154">
        <f t="shared" si="511"/>
        <v>0.20163239359292284</v>
      </c>
      <c r="DF239" s="154">
        <f t="shared" si="512"/>
        <v>0.20163239359292284</v>
      </c>
      <c r="DG239" s="154">
        <f t="shared" si="513"/>
        <v>0.20163239359292284</v>
      </c>
      <c r="DH239" s="154">
        <f t="shared" si="514"/>
        <v>0.20163239359292284</v>
      </c>
      <c r="DI239" s="154">
        <f t="shared" si="515"/>
        <v>0.20163239359292284</v>
      </c>
      <c r="DJ239" s="154">
        <f t="shared" si="516"/>
        <v>0.20163239359292284</v>
      </c>
      <c r="DK239" s="154">
        <f t="shared" si="517"/>
        <v>0.18732459102540203</v>
      </c>
      <c r="DL239" s="154">
        <f t="shared" si="518"/>
        <v>0.15951454715558544</v>
      </c>
      <c r="DM239" s="154">
        <f t="shared" si="519"/>
        <v>0.13173102205670834</v>
      </c>
      <c r="DN239" s="154">
        <f t="shared" si="520"/>
        <v>0.10399209859320814</v>
      </c>
      <c r="DO239" s="154">
        <f t="shared" si="521"/>
        <v>-5.0482318391723965E-10</v>
      </c>
      <c r="DP239" s="154">
        <f t="shared" si="522"/>
        <v>-6.0959213990433603E-10</v>
      </c>
      <c r="DQ239" s="154">
        <f t="shared" si="523"/>
        <v>-6.0959213990433603E-10</v>
      </c>
      <c r="DR239" s="154">
        <f t="shared" si="524"/>
        <v>-6.0959213990433603E-10</v>
      </c>
      <c r="DS239" s="154">
        <f t="shared" si="525"/>
        <v>-6.0959213990433603E-10</v>
      </c>
      <c r="DT239" s="154">
        <f t="shared" si="526"/>
        <v>-6.0959213990433603E-10</v>
      </c>
      <c r="DU239" s="154">
        <f t="shared" si="527"/>
        <v>-6.0959213990433603E-10</v>
      </c>
      <c r="DW239" s="155">
        <f t="shared" si="464"/>
        <v>5.5257934273180112E-2</v>
      </c>
      <c r="DX239" s="155">
        <f t="shared" si="465"/>
        <v>-1.6368145835443645E-2</v>
      </c>
      <c r="DY239" s="155">
        <f t="shared" si="466"/>
        <v>-2.3899270230791064E-2</v>
      </c>
      <c r="DZ239" s="155">
        <f t="shared" si="467"/>
        <v>5.2442162242465451E-2</v>
      </c>
      <c r="EA239" s="156">
        <f t="shared" si="468"/>
        <v>5.5257934273180112E-2</v>
      </c>
      <c r="EB239" s="156">
        <f t="shared" si="469"/>
        <v>-1.6368145835443645E-2</v>
      </c>
      <c r="EC239" s="156">
        <f t="shared" si="470"/>
        <v>-4.8605663175776623E-2</v>
      </c>
      <c r="ED239" s="156">
        <f t="shared" si="471"/>
        <v>-3.0965222516113097E-2</v>
      </c>
      <c r="EE239" s="156">
        <f t="shared" si="472"/>
        <v>8.5184340998992435E-3</v>
      </c>
      <c r="EF239" s="156">
        <f t="shared" si="473"/>
        <v>5.699817346823597E-2</v>
      </c>
      <c r="EG239" s="156">
        <f t="shared" si="474"/>
        <v>3.7428471967577592E-2</v>
      </c>
      <c r="EH239" s="156">
        <f t="shared" si="475"/>
        <v>-4.3823110163493689E-2</v>
      </c>
      <c r="EI239" s="156">
        <f t="shared" si="476"/>
        <v>-5.7629008051193996E-2</v>
      </c>
      <c r="EJ239" s="156">
        <f t="shared" si="477"/>
        <v>5.0292073417542544E-4</v>
      </c>
      <c r="EK239" s="156">
        <f t="shared" si="478"/>
        <v>3.8187590159927357E-2</v>
      </c>
      <c r="EL239" s="156">
        <f t="shared" si="479"/>
        <v>4.3163218786449006E-2</v>
      </c>
      <c r="EM239" s="156">
        <f t="shared" si="480"/>
        <v>7.5223814115752624E-3</v>
      </c>
      <c r="EN239" s="156">
        <f t="shared" si="481"/>
        <v>-5.7138159544460589E-2</v>
      </c>
      <c r="EO239" s="156">
        <f t="shared" si="482"/>
        <v>-4.8057842649075873E-2</v>
      </c>
      <c r="EP239" s="156">
        <f t="shared" si="483"/>
        <v>3.1808792151638031E-2</v>
      </c>
      <c r="EQ239" s="156">
        <f t="shared" si="484"/>
        <v>5.5535181755887481E-2</v>
      </c>
      <c r="ER239" s="156">
        <f t="shared" si="485"/>
        <v>1.5401268959731472E-2</v>
      </c>
      <c r="ES239" s="156">
        <f t="shared" si="486"/>
        <v>-2.2980388326270498E-2</v>
      </c>
      <c r="ET239" s="156">
        <f t="shared" si="487"/>
        <v>5.2851274824768951E-2</v>
      </c>
      <c r="EU239" s="156">
        <f t="shared" si="488"/>
        <v>5.4963854688397512E-2</v>
      </c>
      <c r="EV239" s="156">
        <f t="shared" si="489"/>
        <v>-1.7330036815372554E-2</v>
      </c>
      <c r="EW239" s="156">
        <f t="shared" si="490"/>
        <v>-4.9138677946620364E-2</v>
      </c>
      <c r="EX239" s="156">
        <f t="shared" si="491"/>
        <v>-3.0112220573842954E-2</v>
      </c>
      <c r="EY239" s="156">
        <f t="shared" si="492"/>
        <v>9.5118919906765735E-3</v>
      </c>
      <c r="EZ239" s="156">
        <f t="shared" si="493"/>
        <v>5.6840825196219205E-2</v>
      </c>
    </row>
    <row r="240" spans="15:156" ht="20.100000000000001" customHeight="1" x14ac:dyDescent="0.2">
      <c r="O240" s="158">
        <v>230</v>
      </c>
      <c r="P240" s="158">
        <f t="shared" si="494"/>
        <v>-1.1344640137963142</v>
      </c>
      <c r="Q240" s="147">
        <f t="shared" si="495"/>
        <v>2.0071286397934789</v>
      </c>
      <c r="R240" s="147">
        <f t="shared" si="399"/>
        <v>294.79393574566279</v>
      </c>
      <c r="S240" s="147">
        <f t="shared" si="400"/>
        <v>256.34255282231544</v>
      </c>
      <c r="T240" s="147">
        <f t="shared" si="401"/>
        <v>320.42819102789434</v>
      </c>
      <c r="U240" s="147">
        <f t="shared" si="402"/>
        <v>1</v>
      </c>
      <c r="V240" s="147">
        <f t="shared" si="403"/>
        <v>1</v>
      </c>
      <c r="W240" s="147">
        <f t="shared" si="404"/>
        <v>4.8847680545314145E-2</v>
      </c>
      <c r="X240" s="147">
        <f t="shared" si="405"/>
        <v>5.6174832627111274E-2</v>
      </c>
      <c r="Y240" s="147">
        <f t="shared" si="406"/>
        <v>4.4939866101689013E-2</v>
      </c>
      <c r="Z240" s="147">
        <f t="shared" si="407"/>
        <v>14.010554226859831</v>
      </c>
      <c r="AA240" s="147">
        <f t="shared" si="408"/>
        <v>14.010554226859831</v>
      </c>
      <c r="AB240" s="147">
        <f t="shared" si="409"/>
        <v>13.982250532958131</v>
      </c>
      <c r="AC240" s="147">
        <f t="shared" si="410"/>
        <v>13.289291181712032</v>
      </c>
      <c r="AD240" s="147">
        <f t="shared" si="411"/>
        <v>193.75570029266612</v>
      </c>
      <c r="AE240" s="147">
        <f t="shared" si="412"/>
        <v>253.30367246350951</v>
      </c>
      <c r="AF240" s="147">
        <f t="shared" si="413"/>
        <v>3.4405260617522151</v>
      </c>
      <c r="AG240" s="147">
        <f t="shared" si="414"/>
        <v>3.9272529171963022</v>
      </c>
      <c r="AH240" s="147">
        <f t="shared" si="415"/>
        <v>2.9860948314624762</v>
      </c>
      <c r="AI240" s="147">
        <f t="shared" si="416"/>
        <v>17.451080288612047</v>
      </c>
      <c r="AJ240" s="147">
        <f t="shared" si="417"/>
        <v>18.251080288612048</v>
      </c>
      <c r="AK240" s="147">
        <f t="shared" si="418"/>
        <v>18.709503450154433</v>
      </c>
      <c r="AL240" s="147">
        <f t="shared" si="419"/>
        <v>17.075386013174509</v>
      </c>
      <c r="AM240" s="147">
        <f t="shared" si="496"/>
        <v>54.791277238748464</v>
      </c>
      <c r="AN240" s="147">
        <f t="shared" si="528"/>
        <v>53.448772847669872</v>
      </c>
      <c r="AO240" s="147">
        <f t="shared" si="529"/>
        <v>58.563829785660502</v>
      </c>
      <c r="AP240" s="147">
        <f t="shared" si="420"/>
        <v>7.7859235852815507</v>
      </c>
      <c r="AQ240" s="147">
        <f t="shared" si="421"/>
        <v>0.40374606218407011</v>
      </c>
      <c r="AR240" s="147">
        <f t="shared" si="422"/>
        <v>0.40075087407882615</v>
      </c>
      <c r="AS240" s="147">
        <f t="shared" si="423"/>
        <v>0.38088968899575359</v>
      </c>
      <c r="AT240" s="147">
        <f t="shared" si="424"/>
        <v>5.3533754358314402E-2</v>
      </c>
      <c r="AU240" s="147">
        <f t="shared" si="425"/>
        <v>0.15581190175483314</v>
      </c>
      <c r="AV240" s="147">
        <f t="shared" si="426"/>
        <v>0.14974740315691648</v>
      </c>
      <c r="AW240" s="147">
        <f t="shared" si="427"/>
        <v>0.14821784909269986</v>
      </c>
      <c r="AX240" s="147">
        <f t="shared" si="497"/>
        <v>3.8055250081302491E-2</v>
      </c>
      <c r="AY240" s="147">
        <f t="shared" si="498"/>
        <v>4.2060176623288398E-2</v>
      </c>
      <c r="AZ240" s="147">
        <f t="shared" si="499"/>
        <v>3.3304451530115631E-2</v>
      </c>
      <c r="BA240" s="147">
        <f t="shared" si="500"/>
        <v>0.10600519655718969</v>
      </c>
      <c r="BB240" s="147">
        <f t="shared" si="501"/>
        <v>0.20001900379734314</v>
      </c>
      <c r="BC240" s="147">
        <f t="shared" si="428"/>
        <v>-9.5008759300760151E-3</v>
      </c>
      <c r="BD240" s="147">
        <f t="shared" si="429"/>
        <v>-8.2616312435443585E-3</v>
      </c>
      <c r="BE240" s="147">
        <f t="shared" si="430"/>
        <v>-1.0327039054430449E-2</v>
      </c>
      <c r="BF240" s="147">
        <f t="shared" si="431"/>
        <v>0</v>
      </c>
      <c r="BG240" s="147">
        <f t="shared" si="432"/>
        <v>0</v>
      </c>
      <c r="BH240" s="147">
        <f t="shared" si="433"/>
        <v>0</v>
      </c>
      <c r="BI240" s="147">
        <f t="shared" si="502"/>
        <v>2.8554374151226476E-2</v>
      </c>
      <c r="BJ240" s="147">
        <f t="shared" si="503"/>
        <v>3.3798545379744041E-2</v>
      </c>
      <c r="BK240" s="147">
        <f t="shared" si="504"/>
        <v>2.2977412475685181E-2</v>
      </c>
      <c r="BL240" s="147">
        <f t="shared" si="434"/>
        <v>8.4176563387942718</v>
      </c>
      <c r="BM240" s="147">
        <f t="shared" si="435"/>
        <v>8.6640054043244614</v>
      </c>
      <c r="BN240" s="147">
        <f t="shared" si="436"/>
        <v>7.3626107140855739</v>
      </c>
      <c r="BO240" s="150">
        <f t="shared" si="505"/>
        <v>8.1535228316823071E-4</v>
      </c>
      <c r="BP240" s="150">
        <f t="shared" si="505"/>
        <v>1.1423416697866173E-3</v>
      </c>
      <c r="BQ240" s="150">
        <f t="shared" si="505"/>
        <v>5.2796148407777306E-4</v>
      </c>
      <c r="BR240" s="147" t="e">
        <f t="shared" si="437"/>
        <v>#NUM!</v>
      </c>
      <c r="BS240" s="147">
        <f t="shared" si="438"/>
        <v>236.92721193917822</v>
      </c>
      <c r="BT240" s="147">
        <f t="shared" si="439"/>
        <v>0.52807543009949287</v>
      </c>
      <c r="BU240" s="147">
        <f t="shared" si="440"/>
        <v>0.52807543009949287</v>
      </c>
      <c r="BV240" s="147">
        <f t="shared" si="441"/>
        <v>0.17602514336649763</v>
      </c>
      <c r="BW240" s="147">
        <f t="shared" si="442"/>
        <v>18.424620984103925</v>
      </c>
      <c r="CA240" s="150">
        <f t="shared" si="443"/>
        <v>0.20292411115187836</v>
      </c>
      <c r="CB240" s="150">
        <f t="shared" si="506"/>
        <v>0.20292411115187836</v>
      </c>
      <c r="CC240" s="150">
        <f t="shared" si="507"/>
        <v>0</v>
      </c>
      <c r="CD240" s="150">
        <f t="shared" si="508"/>
        <v>4.9561860836429918E-2</v>
      </c>
      <c r="CE240" s="150">
        <f t="shared" si="444"/>
        <v>4.0060984906353903E-2</v>
      </c>
      <c r="CI240" s="152">
        <f t="shared" si="445"/>
        <v>0.5223431501187531</v>
      </c>
      <c r="CJ240" s="152">
        <f t="shared" si="446"/>
        <v>0.5223431501187531</v>
      </c>
      <c r="CK240" s="152">
        <f t="shared" si="447"/>
        <v>0.5223431501187531</v>
      </c>
      <c r="CL240" s="152">
        <f t="shared" si="448"/>
        <v>0.5223431501187531</v>
      </c>
      <c r="CM240" s="152">
        <f t="shared" si="449"/>
        <v>0.5223431501187531</v>
      </c>
      <c r="CN240" s="152">
        <f t="shared" si="450"/>
        <v>0.5223431501187531</v>
      </c>
      <c r="CO240" s="152">
        <f t="shared" si="451"/>
        <v>0.5223431501187531</v>
      </c>
      <c r="CP240" s="152">
        <f t="shared" si="452"/>
        <v>0.5223431501187531</v>
      </c>
      <c r="CQ240" s="152">
        <f t="shared" si="453"/>
        <v>0.48683568522090087</v>
      </c>
      <c r="CR240" s="152">
        <f t="shared" si="454"/>
        <v>0.41778590847617292</v>
      </c>
      <c r="CS240" s="152">
        <f t="shared" si="455"/>
        <v>0.34873613173144496</v>
      </c>
      <c r="CT240" s="152">
        <f t="shared" si="456"/>
        <v>0.27968635498671707</v>
      </c>
      <c r="CU240" s="152">
        <f t="shared" si="457"/>
        <v>0.21063657824198925</v>
      </c>
      <c r="CV240" s="152">
        <f t="shared" si="458"/>
        <v>0.17029286338575775</v>
      </c>
      <c r="CW240" s="152">
        <f t="shared" si="459"/>
        <v>0.17029286338575775</v>
      </c>
      <c r="CX240" s="152">
        <f t="shared" si="460"/>
        <v>0.17029286338575775</v>
      </c>
      <c r="CY240" s="152">
        <f t="shared" si="461"/>
        <v>0.17029286338575775</v>
      </c>
      <c r="CZ240" s="152">
        <f t="shared" si="462"/>
        <v>0.17029286338575775</v>
      </c>
      <c r="DA240" s="152">
        <f t="shared" si="463"/>
        <v>0.17029286338575775</v>
      </c>
      <c r="DC240" s="154">
        <f t="shared" si="509"/>
        <v>0.2006250369734775</v>
      </c>
      <c r="DD240" s="154">
        <f t="shared" si="510"/>
        <v>0.2006250369734775</v>
      </c>
      <c r="DE240" s="154">
        <f t="shared" si="511"/>
        <v>0.2006250369734775</v>
      </c>
      <c r="DF240" s="154">
        <f t="shared" si="512"/>
        <v>0.2006250369734775</v>
      </c>
      <c r="DG240" s="154">
        <f t="shared" si="513"/>
        <v>0.2006250369734775</v>
      </c>
      <c r="DH240" s="154">
        <f t="shared" si="514"/>
        <v>0.2006250369734775</v>
      </c>
      <c r="DI240" s="154">
        <f t="shared" si="515"/>
        <v>0.2006250369734775</v>
      </c>
      <c r="DJ240" s="154">
        <f t="shared" si="516"/>
        <v>0.2006250369734775</v>
      </c>
      <c r="DK240" s="154">
        <f t="shared" si="517"/>
        <v>0.18638610784662754</v>
      </c>
      <c r="DL240" s="154">
        <f t="shared" si="518"/>
        <v>0.15871002199256418</v>
      </c>
      <c r="DM240" s="154">
        <f t="shared" si="519"/>
        <v>0.13106049793205987</v>
      </c>
      <c r="DN240" s="154">
        <f t="shared" si="520"/>
        <v>0.10345564431870558</v>
      </c>
      <c r="DO240" s="154">
        <f t="shared" si="521"/>
        <v>-5.0633114401835497E-10</v>
      </c>
      <c r="DP240" s="154">
        <f t="shared" si="522"/>
        <v>-6.1138089568355297E-10</v>
      </c>
      <c r="DQ240" s="154">
        <f t="shared" si="523"/>
        <v>-6.1138089568355297E-10</v>
      </c>
      <c r="DR240" s="154">
        <f t="shared" si="524"/>
        <v>-6.1138089568355297E-10</v>
      </c>
      <c r="DS240" s="154">
        <f t="shared" si="525"/>
        <v>-6.1138089568355297E-10</v>
      </c>
      <c r="DT240" s="154">
        <f t="shared" si="526"/>
        <v>-6.1138089568355297E-10</v>
      </c>
      <c r="DU240" s="154">
        <f t="shared" si="527"/>
        <v>-6.1138089568355297E-10</v>
      </c>
      <c r="DW240" s="155">
        <f t="shared" si="464"/>
        <v>5.5162814892381298E-2</v>
      </c>
      <c r="DX240" s="155">
        <f t="shared" si="465"/>
        <v>-1.4780831702641075E-2</v>
      </c>
      <c r="DY240" s="155">
        <f t="shared" si="466"/>
        <v>-2.4135199937769785E-2</v>
      </c>
      <c r="DZ240" s="155">
        <f t="shared" si="467"/>
        <v>5.1758103294429175E-2</v>
      </c>
      <c r="EA240" s="156">
        <f t="shared" si="468"/>
        <v>5.5162814892381298E-2</v>
      </c>
      <c r="EB240" s="156">
        <f t="shared" si="469"/>
        <v>-1.4780831702641075E-2</v>
      </c>
      <c r="EC240" s="156">
        <f t="shared" si="470"/>
        <v>-4.6780747918739853E-2</v>
      </c>
      <c r="ED240" s="156">
        <f t="shared" si="471"/>
        <v>-3.2756232335789781E-2</v>
      </c>
      <c r="EE240" s="156">
        <f t="shared" si="472"/>
        <v>4.9773553756893504E-3</v>
      </c>
      <c r="EF240" s="156">
        <f t="shared" si="473"/>
        <v>5.6891432273559604E-2</v>
      </c>
      <c r="EG240" s="156">
        <f t="shared" si="474"/>
        <v>4.0381983189740171E-2</v>
      </c>
      <c r="EH240" s="156">
        <f t="shared" si="475"/>
        <v>-4.0381983189740261E-2</v>
      </c>
      <c r="EI240" s="156">
        <f t="shared" si="476"/>
        <v>-5.6891432273559611E-2</v>
      </c>
      <c r="EJ240" s="156">
        <f t="shared" si="477"/>
        <v>-4.9773553756892828E-3</v>
      </c>
      <c r="EK240" s="156">
        <f t="shared" si="478"/>
        <v>3.2756232335789837E-2</v>
      </c>
      <c r="EL240" s="156">
        <f t="shared" si="479"/>
        <v>4.6780747918739804E-2</v>
      </c>
      <c r="EM240" s="156">
        <f t="shared" si="480"/>
        <v>1.4780831702641047E-2</v>
      </c>
      <c r="EN240" s="156">
        <f t="shared" si="481"/>
        <v>-5.5162814892381298E-2</v>
      </c>
      <c r="EO240" s="156">
        <f t="shared" si="482"/>
        <v>-5.1758103294429134E-2</v>
      </c>
      <c r="EP240" s="156">
        <f t="shared" si="483"/>
        <v>2.4135199937769872E-2</v>
      </c>
      <c r="EQ240" s="156">
        <f t="shared" si="484"/>
        <v>5.1758103294429245E-2</v>
      </c>
      <c r="ER240" s="156">
        <f t="shared" si="485"/>
        <v>2.4135199937769653E-2</v>
      </c>
      <c r="ES240" s="156">
        <f t="shared" si="486"/>
        <v>-3.2756232335789684E-2</v>
      </c>
      <c r="ET240" s="156">
        <f t="shared" si="487"/>
        <v>4.6780747918739915E-2</v>
      </c>
      <c r="EU240" s="156">
        <f t="shared" si="488"/>
        <v>5.6891432273559597E-2</v>
      </c>
      <c r="EV240" s="156">
        <f t="shared" si="489"/>
        <v>-4.9773553756893678E-3</v>
      </c>
      <c r="EW240" s="156">
        <f t="shared" si="490"/>
        <v>-4.0381983189740268E-2</v>
      </c>
      <c r="EX240" s="156">
        <f t="shared" si="491"/>
        <v>-4.0381983189740164E-2</v>
      </c>
      <c r="EY240" s="156">
        <f t="shared" si="492"/>
        <v>-4.9773553756892151E-3</v>
      </c>
      <c r="EZ240" s="156">
        <f t="shared" si="493"/>
        <v>5.6891432273559618E-2</v>
      </c>
    </row>
    <row r="241" spans="15:156" ht="20.100000000000001" customHeight="1" x14ac:dyDescent="0.2">
      <c r="O241" s="158">
        <v>231</v>
      </c>
      <c r="P241" s="158">
        <f t="shared" si="494"/>
        <v>-1.1257373675363425</v>
      </c>
      <c r="Q241" s="147">
        <f t="shared" si="495"/>
        <v>2.0158552860534509</v>
      </c>
      <c r="R241" s="147">
        <f t="shared" si="399"/>
        <v>293.58312057496835</v>
      </c>
      <c r="S241" s="147">
        <f t="shared" si="400"/>
        <v>255.28967006518985</v>
      </c>
      <c r="T241" s="147">
        <f t="shared" si="401"/>
        <v>319.11208758148729</v>
      </c>
      <c r="U241" s="147">
        <f t="shared" si="402"/>
        <v>1</v>
      </c>
      <c r="V241" s="147">
        <f t="shared" si="403"/>
        <v>1</v>
      </c>
      <c r="W241" s="147">
        <f t="shared" si="404"/>
        <v>4.9049141421340224E-2</v>
      </c>
      <c r="X241" s="147">
        <f t="shared" si="405"/>
        <v>5.6406512634541259E-2</v>
      </c>
      <c r="Y241" s="147">
        <f t="shared" si="406"/>
        <v>4.5125210107633013E-2</v>
      </c>
      <c r="Z241" s="147">
        <f t="shared" si="407"/>
        <v>13.933103910424325</v>
      </c>
      <c r="AA241" s="147">
        <f t="shared" si="408"/>
        <v>13.933103910424325</v>
      </c>
      <c r="AB241" s="147">
        <f t="shared" si="409"/>
        <v>13.906617001711032</v>
      </c>
      <c r="AC241" s="147">
        <f t="shared" si="410"/>
        <v>13.217406042944518</v>
      </c>
      <c r="AD241" s="147">
        <f t="shared" si="411"/>
        <v>192.53350277178555</v>
      </c>
      <c r="AE241" s="147">
        <f t="shared" si="412"/>
        <v>251.74299692262187</v>
      </c>
      <c r="AF241" s="147">
        <f t="shared" si="413"/>
        <v>3.4360282783230192</v>
      </c>
      <c r="AG241" s="147">
        <f t="shared" si="414"/>
        <v>3.9221188380536978</v>
      </c>
      <c r="AH241" s="147">
        <f t="shared" si="415"/>
        <v>2.9821911238288479</v>
      </c>
      <c r="AI241" s="147">
        <f t="shared" si="416"/>
        <v>17.369132188747344</v>
      </c>
      <c r="AJ241" s="147">
        <f t="shared" si="417"/>
        <v>18.169132188747344</v>
      </c>
      <c r="AK241" s="147">
        <f t="shared" si="418"/>
        <v>18.62873583976473</v>
      </c>
      <c r="AL241" s="147">
        <f t="shared" si="419"/>
        <v>16.999597166773366</v>
      </c>
      <c r="AM241" s="147">
        <f t="shared" si="496"/>
        <v>55.038401923198521</v>
      </c>
      <c r="AN241" s="147">
        <f t="shared" si="528"/>
        <v>53.680507824122401</v>
      </c>
      <c r="AO241" s="147">
        <f t="shared" si="529"/>
        <v>58.824923331392476</v>
      </c>
      <c r="AP241" s="147">
        <f t="shared" si="420"/>
        <v>7.7357335626953008</v>
      </c>
      <c r="AQ241" s="147">
        <f t="shared" si="421"/>
        <v>0.40156209756849459</v>
      </c>
      <c r="AR241" s="147">
        <f t="shared" si="422"/>
        <v>0.39858311119362405</v>
      </c>
      <c r="AS241" s="147">
        <f t="shared" si="423"/>
        <v>0.37882936028640496</v>
      </c>
      <c r="AT241" s="147">
        <f t="shared" si="424"/>
        <v>5.2956165509596309E-2</v>
      </c>
      <c r="AU241" s="147">
        <f t="shared" si="425"/>
        <v>0.15482598382767315</v>
      </c>
      <c r="AV241" s="147">
        <f t="shared" si="426"/>
        <v>0.14877398841650794</v>
      </c>
      <c r="AW241" s="147">
        <f t="shared" si="427"/>
        <v>0.14727235640337086</v>
      </c>
      <c r="AX241" s="147">
        <f t="shared" si="497"/>
        <v>3.7970407953842461E-2</v>
      </c>
      <c r="AY241" s="147">
        <f t="shared" si="498"/>
        <v>4.1959109367088111E-2</v>
      </c>
      <c r="AZ241" s="147">
        <f t="shared" si="499"/>
        <v>3.3228480198931383E-2</v>
      </c>
      <c r="BA241" s="147">
        <f t="shared" si="500"/>
        <v>0.10559101083724731</v>
      </c>
      <c r="BB241" s="147">
        <f t="shared" si="501"/>
        <v>0.1988278975757323</v>
      </c>
      <c r="BC241" s="147">
        <f t="shared" si="428"/>
        <v>-9.6783146578889451E-3</v>
      </c>
      <c r="BD241" s="147">
        <f t="shared" si="429"/>
        <v>-8.4159257894686479E-3</v>
      </c>
      <c r="BE241" s="147">
        <f t="shared" si="430"/>
        <v>-1.0519907236835812E-2</v>
      </c>
      <c r="BF241" s="147">
        <f t="shared" si="431"/>
        <v>0</v>
      </c>
      <c r="BG241" s="147">
        <f t="shared" si="432"/>
        <v>0</v>
      </c>
      <c r="BH241" s="147">
        <f t="shared" si="433"/>
        <v>0</v>
      </c>
      <c r="BI241" s="147">
        <f t="shared" si="502"/>
        <v>2.8292093295953516E-2</v>
      </c>
      <c r="BJ241" s="147">
        <f t="shared" si="503"/>
        <v>3.3543183577619463E-2</v>
      </c>
      <c r="BK241" s="147">
        <f t="shared" si="504"/>
        <v>2.2708572962095573E-2</v>
      </c>
      <c r="BL241" s="147">
        <f t="shared" si="434"/>
        <v>8.3060810374241747</v>
      </c>
      <c r="BM241" s="147">
        <f t="shared" si="435"/>
        <v>8.5632282684665668</v>
      </c>
      <c r="BN241" s="147">
        <f t="shared" si="436"/>
        <v>7.2465801239308369</v>
      </c>
      <c r="BO241" s="150">
        <f t="shared" si="505"/>
        <v>8.0044254306693783E-4</v>
      </c>
      <c r="BP241" s="150">
        <f t="shared" si="505"/>
        <v>1.12514516452188E-3</v>
      </c>
      <c r="BQ241" s="150">
        <f t="shared" si="505"/>
        <v>5.1567928597481816E-4</v>
      </c>
      <c r="BR241" s="147" t="e">
        <f t="shared" si="437"/>
        <v>#NUM!</v>
      </c>
      <c r="BS241" s="147">
        <f t="shared" si="438"/>
        <v>235.76320632905598</v>
      </c>
      <c r="BT241" s="147">
        <f t="shared" si="439"/>
        <v>0.52590645148594672</v>
      </c>
      <c r="BU241" s="147">
        <f t="shared" si="440"/>
        <v>0.52590645148594672</v>
      </c>
      <c r="BV241" s="147">
        <f t="shared" si="441"/>
        <v>0.17530215049531558</v>
      </c>
      <c r="BW241" s="147">
        <f t="shared" si="442"/>
        <v>18.348945035935522</v>
      </c>
      <c r="CA241" s="150">
        <f t="shared" si="443"/>
        <v>0.2018962028809804</v>
      </c>
      <c r="CB241" s="150">
        <f t="shared" si="506"/>
        <v>0.2018962028809804</v>
      </c>
      <c r="CC241" s="150">
        <f t="shared" si="507"/>
        <v>0</v>
      </c>
      <c r="CD241" s="150">
        <f t="shared" si="508"/>
        <v>4.9514177092089856E-2</v>
      </c>
      <c r="CE241" s="150">
        <f t="shared" si="444"/>
        <v>3.9835862434200911E-2</v>
      </c>
      <c r="CI241" s="152">
        <f t="shared" si="445"/>
        <v>0.52017417150520684</v>
      </c>
      <c r="CJ241" s="152">
        <f t="shared" si="446"/>
        <v>0.52017417150520684</v>
      </c>
      <c r="CK241" s="152">
        <f t="shared" si="447"/>
        <v>0.52017417150520684</v>
      </c>
      <c r="CL241" s="152">
        <f t="shared" si="448"/>
        <v>0.52017417150520684</v>
      </c>
      <c r="CM241" s="152">
        <f t="shared" si="449"/>
        <v>0.52017417150520684</v>
      </c>
      <c r="CN241" s="152">
        <f t="shared" si="450"/>
        <v>0.52017417150520684</v>
      </c>
      <c r="CO241" s="152">
        <f t="shared" si="451"/>
        <v>0.52017417150520684</v>
      </c>
      <c r="CP241" s="152">
        <f t="shared" si="452"/>
        <v>0.52017417150520684</v>
      </c>
      <c r="CQ241" s="152">
        <f t="shared" si="453"/>
        <v>0.48481254738614293</v>
      </c>
      <c r="CR241" s="152">
        <f t="shared" si="454"/>
        <v>0.41604638067227984</v>
      </c>
      <c r="CS241" s="152">
        <f t="shared" si="455"/>
        <v>0.34728021395841668</v>
      </c>
      <c r="CT241" s="152">
        <f t="shared" si="456"/>
        <v>0.27851404724455353</v>
      </c>
      <c r="CU241" s="152">
        <f t="shared" si="457"/>
        <v>0.20974788053069049</v>
      </c>
      <c r="CV241" s="152">
        <f t="shared" si="458"/>
        <v>0.16956987051457567</v>
      </c>
      <c r="CW241" s="152">
        <f t="shared" si="459"/>
        <v>0.16956987051457567</v>
      </c>
      <c r="CX241" s="152">
        <f t="shared" si="460"/>
        <v>0.16956987051457567</v>
      </c>
      <c r="CY241" s="152">
        <f t="shared" si="461"/>
        <v>0.16956987051457567</v>
      </c>
      <c r="CZ241" s="152">
        <f t="shared" si="462"/>
        <v>0.16956987051457567</v>
      </c>
      <c r="DA241" s="152">
        <f t="shared" si="463"/>
        <v>0.16956987051457567</v>
      </c>
      <c r="DC241" s="154">
        <f t="shared" si="509"/>
        <v>0.19959901854171291</v>
      </c>
      <c r="DD241" s="154">
        <f t="shared" si="510"/>
        <v>0.19959901854171291</v>
      </c>
      <c r="DE241" s="154">
        <f t="shared" si="511"/>
        <v>0.19959901854171291</v>
      </c>
      <c r="DF241" s="154">
        <f t="shared" si="512"/>
        <v>0.19959901854171291</v>
      </c>
      <c r="DG241" s="154">
        <f t="shared" si="513"/>
        <v>0.19959901854171291</v>
      </c>
      <c r="DH241" s="154">
        <f t="shared" si="514"/>
        <v>0.19959901854171291</v>
      </c>
      <c r="DI241" s="154">
        <f t="shared" si="515"/>
        <v>0.19959901854171291</v>
      </c>
      <c r="DJ241" s="154">
        <f t="shared" si="516"/>
        <v>0.19959901854171291</v>
      </c>
      <c r="DK241" s="154">
        <f t="shared" si="517"/>
        <v>0.1854302456961921</v>
      </c>
      <c r="DL241" s="154">
        <f t="shared" si="518"/>
        <v>0.15789061300813598</v>
      </c>
      <c r="DM241" s="154">
        <f t="shared" si="519"/>
        <v>0.13037758600256161</v>
      </c>
      <c r="DN241" s="154">
        <f t="shared" si="520"/>
        <v>0.10290929961177102</v>
      </c>
      <c r="DO241" s="154">
        <f t="shared" si="521"/>
        <v>-5.0787688706959595E-10</v>
      </c>
      <c r="DP241" s="154">
        <f t="shared" si="522"/>
        <v>-6.132142747759628E-10</v>
      </c>
      <c r="DQ241" s="154">
        <f t="shared" si="523"/>
        <v>-6.132142747759628E-10</v>
      </c>
      <c r="DR241" s="154">
        <f t="shared" si="524"/>
        <v>-6.132142747759628E-10</v>
      </c>
      <c r="DS241" s="154">
        <f t="shared" si="525"/>
        <v>-6.132142747759628E-10</v>
      </c>
      <c r="DT241" s="154">
        <f t="shared" si="526"/>
        <v>-6.132142747759628E-10</v>
      </c>
      <c r="DU241" s="154">
        <f t="shared" si="527"/>
        <v>-6.132142747759628E-10</v>
      </c>
      <c r="DW241" s="155">
        <f t="shared" si="464"/>
        <v>5.5020761012139929E-2</v>
      </c>
      <c r="DX241" s="155">
        <f t="shared" si="465"/>
        <v>-1.320931602743816E-2</v>
      </c>
      <c r="DY241" s="155">
        <f t="shared" si="466"/>
        <v>-2.4360120231687134E-2</v>
      </c>
      <c r="DZ241" s="155">
        <f t="shared" si="467"/>
        <v>5.1072054144761972E-2</v>
      </c>
      <c r="EA241" s="156">
        <f t="shared" si="468"/>
        <v>5.5020761012139929E-2</v>
      </c>
      <c r="EB241" s="156">
        <f t="shared" si="469"/>
        <v>-1.320931602743816E-2</v>
      </c>
      <c r="EC241" s="156">
        <f t="shared" si="470"/>
        <v>-4.4891253440351934E-2</v>
      </c>
      <c r="ED241" s="156">
        <f t="shared" si="471"/>
        <v>-3.4446270288985455E-2</v>
      </c>
      <c r="EE241" s="156">
        <f t="shared" si="472"/>
        <v>1.4812013274593393E-3</v>
      </c>
      <c r="EF241" s="156">
        <f t="shared" si="473"/>
        <v>5.6564796604383578E-2</v>
      </c>
      <c r="EG241" s="156">
        <f t="shared" si="474"/>
        <v>4.3026953043111466E-2</v>
      </c>
      <c r="EH241" s="156">
        <f t="shared" si="475"/>
        <v>-3.674848954846488E-2</v>
      </c>
      <c r="EI241" s="156">
        <f t="shared" si="476"/>
        <v>-5.5636679157007082E-2</v>
      </c>
      <c r="EJ241" s="156">
        <f t="shared" si="477"/>
        <v>-1.0311648978122048E-2</v>
      </c>
      <c r="EK241" s="156">
        <f t="shared" si="478"/>
        <v>2.6999640324492646E-2</v>
      </c>
      <c r="EL241" s="156">
        <f t="shared" si="479"/>
        <v>4.9727151483025672E-2</v>
      </c>
      <c r="EM241" s="156">
        <f t="shared" si="480"/>
        <v>2.1653830742577776E-2</v>
      </c>
      <c r="EN241" s="156">
        <f t="shared" si="481"/>
        <v>-5.2276971856062449E-2</v>
      </c>
      <c r="EO241" s="156">
        <f t="shared" si="482"/>
        <v>-5.4254034785784722E-2</v>
      </c>
      <c r="EP241" s="156">
        <f t="shared" si="483"/>
        <v>1.6070777259691367E-2</v>
      </c>
      <c r="EQ241" s="156">
        <f t="shared" si="484"/>
        <v>4.6632510032265206E-2</v>
      </c>
      <c r="ER241" s="156">
        <f t="shared" si="485"/>
        <v>3.204963619697479E-2</v>
      </c>
      <c r="ES241" s="156">
        <f t="shared" si="486"/>
        <v>-4.1044718758346713E-2</v>
      </c>
      <c r="ET241" s="156">
        <f t="shared" si="487"/>
        <v>3.8949983752448125E-2</v>
      </c>
      <c r="EU241" s="156">
        <f t="shared" si="488"/>
        <v>5.6100101031563078E-2</v>
      </c>
      <c r="EV241" s="156">
        <f t="shared" si="489"/>
        <v>7.3857184157106398E-3</v>
      </c>
      <c r="EW241" s="156">
        <f t="shared" si="490"/>
        <v>-2.9565156279890693E-2</v>
      </c>
      <c r="EX241" s="156">
        <f t="shared" si="491"/>
        <v>-4.8245950155566333E-2</v>
      </c>
      <c r="EY241" s="156">
        <f t="shared" si="492"/>
        <v>-1.8888189608542404E-2</v>
      </c>
      <c r="EZ241" s="156">
        <f t="shared" si="493"/>
        <v>5.3338602021233202E-2</v>
      </c>
    </row>
    <row r="242" spans="15:156" ht="20.100000000000001" customHeight="1" x14ac:dyDescent="0.2">
      <c r="O242" s="158">
        <v>232</v>
      </c>
      <c r="P242" s="158">
        <f t="shared" si="494"/>
        <v>-1.1170107212763709</v>
      </c>
      <c r="Q242" s="147">
        <f t="shared" si="495"/>
        <v>2.0245819323134224</v>
      </c>
      <c r="R242" s="147">
        <f t="shared" si="399"/>
        <v>292.34994791298891</v>
      </c>
      <c r="S242" s="147">
        <f t="shared" si="400"/>
        <v>254.21734601129469</v>
      </c>
      <c r="T242" s="147">
        <f t="shared" si="401"/>
        <v>317.77168251411837</v>
      </c>
      <c r="U242" s="147">
        <f t="shared" si="402"/>
        <v>1</v>
      </c>
      <c r="V242" s="147">
        <f t="shared" si="403"/>
        <v>1</v>
      </c>
      <c r="W242" s="147">
        <f t="shared" si="404"/>
        <v>4.9256037508465099E-2</v>
      </c>
      <c r="X242" s="147">
        <f t="shared" si="405"/>
        <v>5.6644443134734872E-2</v>
      </c>
      <c r="Y242" s="147">
        <f t="shared" si="406"/>
        <v>4.5315554507787896E-2</v>
      </c>
      <c r="Z242" s="147">
        <f t="shared" si="407"/>
        <v>13.854416503961197</v>
      </c>
      <c r="AA242" s="147">
        <f t="shared" si="408"/>
        <v>13.854416503961197</v>
      </c>
      <c r="AB242" s="147">
        <f t="shared" si="409"/>
        <v>13.829741250053399</v>
      </c>
      <c r="AC242" s="147">
        <f t="shared" si="410"/>
        <v>13.144340248122493</v>
      </c>
      <c r="AD242" s="147">
        <f t="shared" si="411"/>
        <v>191.29167027341509</v>
      </c>
      <c r="AE242" s="147">
        <f t="shared" si="412"/>
        <v>250.15711036005351</v>
      </c>
      <c r="AF242" s="147">
        <f t="shared" si="413"/>
        <v>3.4314474441060114</v>
      </c>
      <c r="AG242" s="147">
        <f t="shared" si="414"/>
        <v>3.9168899590337345</v>
      </c>
      <c r="AH242" s="147">
        <f t="shared" si="415"/>
        <v>2.9782153349135254</v>
      </c>
      <c r="AI242" s="147">
        <f t="shared" si="416"/>
        <v>17.28586394806721</v>
      </c>
      <c r="AJ242" s="147">
        <f t="shared" si="417"/>
        <v>18.08586394806721</v>
      </c>
      <c r="AK242" s="147">
        <f t="shared" si="418"/>
        <v>18.546631209087135</v>
      </c>
      <c r="AL242" s="147">
        <f t="shared" si="419"/>
        <v>16.922555583036019</v>
      </c>
      <c r="AM242" s="147">
        <f t="shared" si="496"/>
        <v>55.291801534693477</v>
      </c>
      <c r="AN242" s="147">
        <f t="shared" si="528"/>
        <v>53.918147653145681</v>
      </c>
      <c r="AO242" s="147">
        <f t="shared" si="529"/>
        <v>59.092729528538108</v>
      </c>
      <c r="AP242" s="147">
        <f t="shared" si="420"/>
        <v>7.6847430806757293</v>
      </c>
      <c r="AQ242" s="147">
        <f t="shared" si="421"/>
        <v>0.39934226307646853</v>
      </c>
      <c r="AR242" s="147">
        <f t="shared" si="422"/>
        <v>0.39637974453246716</v>
      </c>
      <c r="AS242" s="147">
        <f t="shared" si="423"/>
        <v>0.37673519232172925</v>
      </c>
      <c r="AT242" s="147">
        <f t="shared" si="424"/>
        <v>5.2372300625207986E-2</v>
      </c>
      <c r="AU242" s="147">
        <f t="shared" si="425"/>
        <v>0.15382392714677609</v>
      </c>
      <c r="AV242" s="147">
        <f t="shared" si="426"/>
        <v>0.14778504061475053</v>
      </c>
      <c r="AW242" s="147">
        <f t="shared" si="427"/>
        <v>0.14631169377587583</v>
      </c>
      <c r="AX242" s="147">
        <f t="shared" si="497"/>
        <v>3.7883785698379677E-2</v>
      </c>
      <c r="AY242" s="147">
        <f t="shared" si="498"/>
        <v>4.1856006727595763E-2</v>
      </c>
      <c r="AZ242" s="147">
        <f t="shared" si="499"/>
        <v>3.3150977742951407E-2</v>
      </c>
      <c r="BA242" s="147">
        <f t="shared" si="500"/>
        <v>0.10516930240912709</v>
      </c>
      <c r="BB242" s="147">
        <f t="shared" si="501"/>
        <v>0.1976174701425702</v>
      </c>
      <c r="BC242" s="147">
        <f t="shared" si="428"/>
        <v>-9.8550163445695529E-3</v>
      </c>
      <c r="BD242" s="147">
        <f t="shared" si="429"/>
        <v>-8.5695794300604811E-3</v>
      </c>
      <c r="BE242" s="147">
        <f t="shared" si="430"/>
        <v>-1.0711974287575601E-2</v>
      </c>
      <c r="BF242" s="147">
        <f t="shared" si="431"/>
        <v>0</v>
      </c>
      <c r="BG242" s="147">
        <f t="shared" si="432"/>
        <v>0</v>
      </c>
      <c r="BH242" s="147">
        <f t="shared" si="433"/>
        <v>0</v>
      </c>
      <c r="BI242" s="147">
        <f t="shared" si="502"/>
        <v>2.8028769353810122E-2</v>
      </c>
      <c r="BJ242" s="147">
        <f t="shared" si="503"/>
        <v>3.3286427297535282E-2</v>
      </c>
      <c r="BK242" s="147">
        <f t="shared" si="504"/>
        <v>2.2439003455375806E-2</v>
      </c>
      <c r="BL242" s="147">
        <f t="shared" si="434"/>
        <v>8.1942092606515686</v>
      </c>
      <c r="BM242" s="147">
        <f t="shared" si="435"/>
        <v>8.4619872057773318</v>
      </c>
      <c r="BN242" s="147">
        <f t="shared" si="436"/>
        <v>7.1304798819548854</v>
      </c>
      <c r="BO242" s="150">
        <f t="shared" si="505"/>
        <v>7.8561191148908546E-4</v>
      </c>
      <c r="BP242" s="150">
        <f t="shared" si="505"/>
        <v>1.107986242234102E-3</v>
      </c>
      <c r="BQ242" s="150">
        <f t="shared" si="505"/>
        <v>5.0350887607036735E-4</v>
      </c>
      <c r="BR242" s="147" t="e">
        <f t="shared" si="437"/>
        <v>#NUM!</v>
      </c>
      <c r="BS242" s="147">
        <f t="shared" si="438"/>
        <v>234.57802734512322</v>
      </c>
      <c r="BT242" s="147">
        <f t="shared" si="439"/>
        <v>0.52369742305999023</v>
      </c>
      <c r="BU242" s="147">
        <f t="shared" si="440"/>
        <v>0.52369742305999023</v>
      </c>
      <c r="BV242" s="147">
        <f t="shared" si="441"/>
        <v>0.17456580768666344</v>
      </c>
      <c r="BW242" s="147">
        <f t="shared" si="442"/>
        <v>18.271871744561803</v>
      </c>
      <c r="CA242" s="150">
        <f t="shared" si="443"/>
        <v>0.20084968738784012</v>
      </c>
      <c r="CB242" s="150">
        <f t="shared" si="506"/>
        <v>0.20084968738784012</v>
      </c>
      <c r="CC242" s="150">
        <f t="shared" si="507"/>
        <v>0</v>
      </c>
      <c r="CD242" s="150">
        <f t="shared" si="508"/>
        <v>4.9465298732492322E-2</v>
      </c>
      <c r="CE242" s="150">
        <f t="shared" si="444"/>
        <v>3.9610282387922767E-2</v>
      </c>
      <c r="CI242" s="152">
        <f t="shared" si="445"/>
        <v>0.51796514307925046</v>
      </c>
      <c r="CJ242" s="152">
        <f t="shared" si="446"/>
        <v>0.51796514307925046</v>
      </c>
      <c r="CK242" s="152">
        <f t="shared" si="447"/>
        <v>0.51796514307925046</v>
      </c>
      <c r="CL242" s="152">
        <f t="shared" si="448"/>
        <v>0.51796514307925046</v>
      </c>
      <c r="CM242" s="152">
        <f t="shared" si="449"/>
        <v>0.51796514307925046</v>
      </c>
      <c r="CN242" s="152">
        <f t="shared" si="450"/>
        <v>0.51796514307925046</v>
      </c>
      <c r="CO242" s="152">
        <f t="shared" si="451"/>
        <v>0.51796514307925046</v>
      </c>
      <c r="CP242" s="152">
        <f t="shared" si="452"/>
        <v>0.51796514307925046</v>
      </c>
      <c r="CQ242" s="152">
        <f t="shared" si="453"/>
        <v>0.48275205266355964</v>
      </c>
      <c r="CR242" s="152">
        <f t="shared" si="454"/>
        <v>0.41427473279039556</v>
      </c>
      <c r="CS242" s="152">
        <f t="shared" si="455"/>
        <v>0.34579741291723148</v>
      </c>
      <c r="CT242" s="152">
        <f t="shared" si="456"/>
        <v>0.27732009304406746</v>
      </c>
      <c r="CU242" s="152">
        <f t="shared" si="457"/>
        <v>0.2088427731709035</v>
      </c>
      <c r="CV242" s="152">
        <f t="shared" si="458"/>
        <v>0.16883352770592355</v>
      </c>
      <c r="CW242" s="152">
        <f t="shared" si="459"/>
        <v>0.16883352770592355</v>
      </c>
      <c r="CX242" s="152">
        <f t="shared" si="460"/>
        <v>0.16883352770592355</v>
      </c>
      <c r="CY242" s="152">
        <f t="shared" si="461"/>
        <v>0.16883352770592355</v>
      </c>
      <c r="CZ242" s="152">
        <f t="shared" si="462"/>
        <v>0.16883352770592355</v>
      </c>
      <c r="DA242" s="152">
        <f t="shared" si="463"/>
        <v>0.16883352770592355</v>
      </c>
      <c r="DC242" s="154">
        <f t="shared" si="509"/>
        <v>0.19855444075456904</v>
      </c>
      <c r="DD242" s="154">
        <f t="shared" si="510"/>
        <v>0.19855444075456904</v>
      </c>
      <c r="DE242" s="154">
        <f t="shared" si="511"/>
        <v>0.19855444075456904</v>
      </c>
      <c r="DF242" s="154">
        <f t="shared" si="512"/>
        <v>0.19855444075456904</v>
      </c>
      <c r="DG242" s="154">
        <f t="shared" si="513"/>
        <v>0.19855444075456904</v>
      </c>
      <c r="DH242" s="154">
        <f t="shared" si="514"/>
        <v>0.19855444075456904</v>
      </c>
      <c r="DI242" s="154">
        <f t="shared" si="515"/>
        <v>0.19855444075456904</v>
      </c>
      <c r="DJ242" s="154">
        <f t="shared" si="516"/>
        <v>0.19855444075456904</v>
      </c>
      <c r="DK242" s="154">
        <f t="shared" si="517"/>
        <v>0.18445710047404659</v>
      </c>
      <c r="DL242" s="154">
        <f t="shared" si="518"/>
        <v>0.15705640335068288</v>
      </c>
      <c r="DM242" s="154">
        <f t="shared" si="519"/>
        <v>0.12968235666331199</v>
      </c>
      <c r="DN242" s="154">
        <f t="shared" si="520"/>
        <v>0.1023531221093457</v>
      </c>
      <c r="DO242" s="154">
        <f t="shared" si="521"/>
        <v>-5.0946090480120111E-10</v>
      </c>
      <c r="DP242" s="154">
        <f t="shared" si="522"/>
        <v>-6.1509284586523521E-10</v>
      </c>
      <c r="DQ242" s="154">
        <f t="shared" si="523"/>
        <v>-6.1509284586523521E-10</v>
      </c>
      <c r="DR242" s="154">
        <f t="shared" si="524"/>
        <v>-6.1509284586523521E-10</v>
      </c>
      <c r="DS242" s="154">
        <f t="shared" si="525"/>
        <v>-6.1509284586523521E-10</v>
      </c>
      <c r="DT242" s="154">
        <f t="shared" si="526"/>
        <v>-6.1509284586523521E-10</v>
      </c>
      <c r="DU242" s="154">
        <f t="shared" si="527"/>
        <v>-6.1509284586523521E-10</v>
      </c>
      <c r="DW242" s="155">
        <f t="shared" si="464"/>
        <v>5.4832546989901185E-2</v>
      </c>
      <c r="DX242" s="155">
        <f t="shared" si="465"/>
        <v>-1.165501765578331E-2</v>
      </c>
      <c r="DY242" s="155">
        <f t="shared" si="466"/>
        <v>-2.457400752943259E-2</v>
      </c>
      <c r="DZ242" s="155">
        <f t="shared" si="467"/>
        <v>5.038418204059418E-2</v>
      </c>
      <c r="EA242" s="156">
        <f t="shared" si="468"/>
        <v>5.4832546989901185E-2</v>
      </c>
      <c r="EB242" s="156">
        <f t="shared" si="469"/>
        <v>-1.165501765578331E-2</v>
      </c>
      <c r="EC242" s="156">
        <f t="shared" si="470"/>
        <v>-4.2942566021899484E-2</v>
      </c>
      <c r="ED242" s="156">
        <f t="shared" si="471"/>
        <v>-3.603309131078189E-2</v>
      </c>
      <c r="EE242" s="156">
        <f t="shared" si="472"/>
        <v>-1.9563798872769336E-3</v>
      </c>
      <c r="EF242" s="156">
        <f t="shared" si="473"/>
        <v>5.6023389969663565E-2</v>
      </c>
      <c r="EG242" s="156">
        <f t="shared" si="474"/>
        <v>4.535150147729626E-2</v>
      </c>
      <c r="EH242" s="156">
        <f t="shared" si="475"/>
        <v>-3.2949794532153569E-2</v>
      </c>
      <c r="EI242" s="156">
        <f t="shared" si="476"/>
        <v>-5.388596472821499E-2</v>
      </c>
      <c r="EJ242" s="156">
        <f t="shared" si="477"/>
        <v>-1.5451551742977538E-2</v>
      </c>
      <c r="EK242" s="156">
        <f t="shared" si="478"/>
        <v>2.0999523610542171E-2</v>
      </c>
      <c r="EL242" s="156">
        <f t="shared" si="479"/>
        <v>5.197564481645825E-2</v>
      </c>
      <c r="EM242" s="156">
        <f t="shared" si="480"/>
        <v>2.8028769353810164E-2</v>
      </c>
      <c r="EN242" s="156">
        <f t="shared" si="481"/>
        <v>-4.8547252594428589E-2</v>
      </c>
      <c r="EO242" s="156">
        <f t="shared" si="482"/>
        <v>-5.5511990594400928E-2</v>
      </c>
      <c r="EP242" s="156">
        <f t="shared" si="483"/>
        <v>7.8017014941283384E-3</v>
      </c>
      <c r="EQ242" s="156">
        <f t="shared" si="484"/>
        <v>4.032441870141576E-2</v>
      </c>
      <c r="ER242" s="156">
        <f t="shared" si="485"/>
        <v>3.8940838490577639E-2</v>
      </c>
      <c r="ES242" s="156">
        <f t="shared" si="486"/>
        <v>-4.7539488976212518E-2</v>
      </c>
      <c r="ET242" s="156">
        <f t="shared" si="487"/>
        <v>2.9705969666666499E-2</v>
      </c>
      <c r="EU242" s="156">
        <f t="shared" si="488"/>
        <v>5.2676855462971114E-2</v>
      </c>
      <c r="EV242" s="156">
        <f t="shared" si="489"/>
        <v>1.9172807423264642E-2</v>
      </c>
      <c r="EW242" s="156">
        <f t="shared" si="490"/>
        <v>-1.7322732123486013E-2</v>
      </c>
      <c r="EX242" s="156">
        <f t="shared" si="491"/>
        <v>-5.3313887475350055E-2</v>
      </c>
      <c r="EY242" s="156">
        <f t="shared" si="492"/>
        <v>-3.1346977831338017E-2</v>
      </c>
      <c r="EZ242" s="156">
        <f t="shared" si="493"/>
        <v>4.6473805813575721E-2</v>
      </c>
    </row>
    <row r="243" spans="15:156" ht="20.100000000000001" customHeight="1" x14ac:dyDescent="0.2">
      <c r="O243" s="158">
        <v>233</v>
      </c>
      <c r="P243" s="158">
        <f t="shared" si="494"/>
        <v>-1.1082840750163994</v>
      </c>
      <c r="Q243" s="147">
        <f t="shared" si="495"/>
        <v>2.033308578573394</v>
      </c>
      <c r="R243" s="147">
        <f t="shared" si="399"/>
        <v>291.094511670597</v>
      </c>
      <c r="S243" s="147">
        <f t="shared" si="400"/>
        <v>253.12566232225828</v>
      </c>
      <c r="T243" s="147">
        <f t="shared" si="401"/>
        <v>316.40707790282283</v>
      </c>
      <c r="U243" s="147">
        <f t="shared" si="402"/>
        <v>1</v>
      </c>
      <c r="V243" s="147">
        <f t="shared" si="403"/>
        <v>1</v>
      </c>
      <c r="W243" s="147">
        <f t="shared" si="404"/>
        <v>4.9468469595521133E-2</v>
      </c>
      <c r="X243" s="147">
        <f t="shared" si="405"/>
        <v>5.6888740034849304E-2</v>
      </c>
      <c r="Y243" s="147">
        <f t="shared" si="406"/>
        <v>4.5510992027879442E-2</v>
      </c>
      <c r="Z243" s="147">
        <f t="shared" si="407"/>
        <v>13.774506633275315</v>
      </c>
      <c r="AA243" s="147">
        <f t="shared" si="408"/>
        <v>13.774506633275315</v>
      </c>
      <c r="AB243" s="147">
        <f t="shared" si="409"/>
        <v>13.75163758571421</v>
      </c>
      <c r="AC243" s="147">
        <f t="shared" si="410"/>
        <v>13.070107395884893</v>
      </c>
      <c r="AD243" s="147">
        <f t="shared" si="411"/>
        <v>190.03045997643548</v>
      </c>
      <c r="AE243" s="147">
        <f t="shared" si="412"/>
        <v>248.54633303977437</v>
      </c>
      <c r="AF243" s="147">
        <f t="shared" si="413"/>
        <v>3.4267839079494538</v>
      </c>
      <c r="AG243" s="147">
        <f t="shared" si="414"/>
        <v>3.9115666783357916</v>
      </c>
      <c r="AH243" s="147">
        <f t="shared" si="415"/>
        <v>2.9741677674882276</v>
      </c>
      <c r="AI243" s="147">
        <f t="shared" si="416"/>
        <v>17.201290541224768</v>
      </c>
      <c r="AJ243" s="147">
        <f t="shared" si="417"/>
        <v>18.001290541224769</v>
      </c>
      <c r="AK243" s="147">
        <f t="shared" si="418"/>
        <v>18.463204264050002</v>
      </c>
      <c r="AL243" s="147">
        <f t="shared" si="419"/>
        <v>16.844275163373123</v>
      </c>
      <c r="AM243" s="147">
        <f t="shared" si="496"/>
        <v>55.551572689185768</v>
      </c>
      <c r="AN243" s="147">
        <f t="shared" si="528"/>
        <v>54.161779596790566</v>
      </c>
      <c r="AO243" s="147">
        <f t="shared" si="529"/>
        <v>59.367351239573708</v>
      </c>
      <c r="AP243" s="147">
        <f t="shared" si="420"/>
        <v>7.6329628228483442</v>
      </c>
      <c r="AQ243" s="147">
        <f t="shared" si="421"/>
        <v>0.3970869718524439</v>
      </c>
      <c r="AR243" s="147">
        <f t="shared" si="422"/>
        <v>0.39414118417489735</v>
      </c>
      <c r="AS243" s="147">
        <f t="shared" si="423"/>
        <v>0.3746075748577552</v>
      </c>
      <c r="AT243" s="147">
        <f t="shared" si="424"/>
        <v>5.1782424354263459E-2</v>
      </c>
      <c r="AU243" s="147">
        <f t="shared" si="425"/>
        <v>0.15280594113905402</v>
      </c>
      <c r="AV243" s="147">
        <f t="shared" si="426"/>
        <v>0.14678077093819397</v>
      </c>
      <c r="AW243" s="147">
        <f t="shared" si="427"/>
        <v>0.14533606155907133</v>
      </c>
      <c r="AX243" s="147">
        <f t="shared" si="497"/>
        <v>3.7795380339096268E-2</v>
      </c>
      <c r="AY243" s="147">
        <f t="shared" si="498"/>
        <v>4.1750865682080598E-2</v>
      </c>
      <c r="AZ243" s="147">
        <f t="shared" si="499"/>
        <v>3.3071941766348985E-2</v>
      </c>
      <c r="BA243" s="147">
        <f t="shared" si="500"/>
        <v>0.10474010896901699</v>
      </c>
      <c r="BB243" s="147">
        <f t="shared" si="501"/>
        <v>0.19638796124898139</v>
      </c>
      <c r="BC243" s="147">
        <f t="shared" si="428"/>
        <v>-1.0030967533600275E-2</v>
      </c>
      <c r="BD243" s="147">
        <f t="shared" si="429"/>
        <v>-8.7225804640002381E-3</v>
      </c>
      <c r="BE243" s="147">
        <f t="shared" si="430"/>
        <v>-1.09032255800003E-2</v>
      </c>
      <c r="BF243" s="147">
        <f t="shared" si="431"/>
        <v>0</v>
      </c>
      <c r="BG243" s="147">
        <f t="shared" si="432"/>
        <v>0</v>
      </c>
      <c r="BH243" s="147">
        <f t="shared" si="433"/>
        <v>0</v>
      </c>
      <c r="BI243" s="147">
        <f t="shared" si="502"/>
        <v>2.7764412805495992E-2</v>
      </c>
      <c r="BJ243" s="147">
        <f t="shared" si="503"/>
        <v>3.3028285218080364E-2</v>
      </c>
      <c r="BK243" s="147">
        <f t="shared" si="504"/>
        <v>2.2168716186348685E-2</v>
      </c>
      <c r="BL243" s="147">
        <f t="shared" si="434"/>
        <v>8.0820681874367253</v>
      </c>
      <c r="BM243" s="147">
        <f t="shared" si="435"/>
        <v>8.3603065711950446</v>
      </c>
      <c r="BN243" s="147">
        <f t="shared" si="436"/>
        <v>7.0143387093795981</v>
      </c>
      <c r="BO243" s="150">
        <f t="shared" si="505"/>
        <v>7.7086261843398976E-4</v>
      </c>
      <c r="BP243" s="150">
        <f t="shared" si="505"/>
        <v>1.0908676244468659E-3</v>
      </c>
      <c r="BQ243" s="150">
        <f t="shared" si="505"/>
        <v>4.9145197735087813E-4</v>
      </c>
      <c r="BR243" s="147" t="e">
        <f t="shared" si="437"/>
        <v>#NUM!</v>
      </c>
      <c r="BS243" s="147">
        <f t="shared" si="438"/>
        <v>233.37178613599289</v>
      </c>
      <c r="BT243" s="147">
        <f t="shared" si="439"/>
        <v>0.5214485130476908</v>
      </c>
      <c r="BU243" s="147">
        <f t="shared" si="440"/>
        <v>0.5214485130476908</v>
      </c>
      <c r="BV243" s="147">
        <f t="shared" si="441"/>
        <v>0.17381617101589691</v>
      </c>
      <c r="BW243" s="147">
        <f t="shared" si="442"/>
        <v>18.193406979412313</v>
      </c>
      <c r="CA243" s="150">
        <f t="shared" si="443"/>
        <v>0.19978466859372754</v>
      </c>
      <c r="CB243" s="150">
        <f t="shared" si="506"/>
        <v>0.19978466859372754</v>
      </c>
      <c r="CC243" s="150">
        <f t="shared" si="507"/>
        <v>0</v>
      </c>
      <c r="CD243" s="150">
        <f t="shared" si="508"/>
        <v>4.9415209075122056E-2</v>
      </c>
      <c r="CE243" s="150">
        <f t="shared" si="444"/>
        <v>3.9384241541521779E-2</v>
      </c>
      <c r="CI243" s="152">
        <f t="shared" si="445"/>
        <v>0.51571623306695091</v>
      </c>
      <c r="CJ243" s="152">
        <f t="shared" si="446"/>
        <v>0.51571623306695091</v>
      </c>
      <c r="CK243" s="152">
        <f t="shared" si="447"/>
        <v>0.51571623306695091</v>
      </c>
      <c r="CL243" s="152">
        <f t="shared" si="448"/>
        <v>0.51571623306695091</v>
      </c>
      <c r="CM243" s="152">
        <f t="shared" si="449"/>
        <v>0.51571623306695091</v>
      </c>
      <c r="CN243" s="152">
        <f t="shared" si="450"/>
        <v>0.51571623306695091</v>
      </c>
      <c r="CO243" s="152">
        <f t="shared" si="451"/>
        <v>0.51571623306695091</v>
      </c>
      <c r="CP243" s="152">
        <f t="shared" si="452"/>
        <v>0.51571623306695091</v>
      </c>
      <c r="CQ243" s="152">
        <f t="shared" si="453"/>
        <v>0.48065435796780143</v>
      </c>
      <c r="CR243" s="152">
        <f t="shared" si="454"/>
        <v>0.41247109974836554</v>
      </c>
      <c r="CS243" s="152">
        <f t="shared" si="455"/>
        <v>0.34428784152892955</v>
      </c>
      <c r="CT243" s="152">
        <f t="shared" si="456"/>
        <v>0.27610458330949367</v>
      </c>
      <c r="CU243" s="152">
        <f t="shared" si="457"/>
        <v>0.20792132509005784</v>
      </c>
      <c r="CV243" s="152">
        <f t="shared" si="458"/>
        <v>0.16808389103515708</v>
      </c>
      <c r="CW243" s="152">
        <f t="shared" si="459"/>
        <v>0.16808389103515708</v>
      </c>
      <c r="CX243" s="152">
        <f t="shared" si="460"/>
        <v>0.16808389103515708</v>
      </c>
      <c r="CY243" s="152">
        <f t="shared" si="461"/>
        <v>0.16808389103515708</v>
      </c>
      <c r="CZ243" s="152">
        <f t="shared" si="462"/>
        <v>0.16808389103515708</v>
      </c>
      <c r="DA243" s="152">
        <f t="shared" si="463"/>
        <v>0.16808389103515708</v>
      </c>
      <c r="DC243" s="154">
        <f t="shared" si="509"/>
        <v>0.19749140823365555</v>
      </c>
      <c r="DD243" s="154">
        <f t="shared" si="510"/>
        <v>0.19749140823365555</v>
      </c>
      <c r="DE243" s="154">
        <f t="shared" si="511"/>
        <v>0.19749140823365555</v>
      </c>
      <c r="DF243" s="154">
        <f t="shared" si="512"/>
        <v>0.19749140823365555</v>
      </c>
      <c r="DG243" s="154">
        <f t="shared" si="513"/>
        <v>0.19749140823365555</v>
      </c>
      <c r="DH243" s="154">
        <f t="shared" si="514"/>
        <v>0.19749140823365555</v>
      </c>
      <c r="DI243" s="154">
        <f t="shared" si="515"/>
        <v>0.19749140823365555</v>
      </c>
      <c r="DJ243" s="154">
        <f t="shared" si="516"/>
        <v>0.19749140823365555</v>
      </c>
      <c r="DK243" s="154">
        <f t="shared" si="517"/>
        <v>0.18346677010919216</v>
      </c>
      <c r="DL243" s="154">
        <f t="shared" si="518"/>
        <v>0.15620747793380629</v>
      </c>
      <c r="DM243" s="154">
        <f t="shared" si="519"/>
        <v>0.12897488181058192</v>
      </c>
      <c r="DN243" s="154">
        <f t="shared" si="520"/>
        <v>0.10178717068507175</v>
      </c>
      <c r="DO243" s="154">
        <f t="shared" si="521"/>
        <v>-5.1108370440249955E-10</v>
      </c>
      <c r="DP243" s="154">
        <f t="shared" si="522"/>
        <v>-6.1701719535298715E-10</v>
      </c>
      <c r="DQ243" s="154">
        <f t="shared" si="523"/>
        <v>-6.1701719535298715E-10</v>
      </c>
      <c r="DR243" s="154">
        <f t="shared" si="524"/>
        <v>-6.1701719535298715E-10</v>
      </c>
      <c r="DS243" s="154">
        <f t="shared" si="525"/>
        <v>-6.1701719535298715E-10</v>
      </c>
      <c r="DT243" s="154">
        <f t="shared" si="526"/>
        <v>-6.1701719535298715E-10</v>
      </c>
      <c r="DU243" s="154">
        <f t="shared" si="527"/>
        <v>-6.1701719535298715E-10</v>
      </c>
      <c r="DW243" s="155">
        <f t="shared" si="464"/>
        <v>5.459899029327088E-2</v>
      </c>
      <c r="DX243" s="155">
        <f t="shared" si="465"/>
        <v>-1.0119324715180927E-2</v>
      </c>
      <c r="DY243" s="155">
        <f t="shared" si="466"/>
        <v>-2.4776840552180563E-2</v>
      </c>
      <c r="DZ243" s="155">
        <f t="shared" si="467"/>
        <v>4.9694654098683289E-2</v>
      </c>
      <c r="EA243" s="156">
        <f t="shared" si="468"/>
        <v>5.459899029327088E-2</v>
      </c>
      <c r="EB243" s="156">
        <f t="shared" si="469"/>
        <v>-1.0119324715180927E-2</v>
      </c>
      <c r="EC243" s="156">
        <f t="shared" si="470"/>
        <v>-4.0940144662665996E-2</v>
      </c>
      <c r="ED243" s="156">
        <f t="shared" si="471"/>
        <v>-3.7514730823183851E-2</v>
      </c>
      <c r="EE243" s="156">
        <f t="shared" si="472"/>
        <v>-5.3222020772498192E-3</v>
      </c>
      <c r="EF243" s="156">
        <f t="shared" si="473"/>
        <v>5.527318191297545E-2</v>
      </c>
      <c r="EG243" s="156">
        <f t="shared" si="474"/>
        <v>4.7346106995345916E-2</v>
      </c>
      <c r="EH243" s="156">
        <f t="shared" si="475"/>
        <v>-2.901373168210556E-2</v>
      </c>
      <c r="EI243" s="156">
        <f t="shared" si="476"/>
        <v>-5.1664994877877145E-2</v>
      </c>
      <c r="EJ243" s="156">
        <f t="shared" si="477"/>
        <v>-2.0351382704988069E-2</v>
      </c>
      <c r="EK243" s="156">
        <f t="shared" si="478"/>
        <v>1.4839433181814184E-2</v>
      </c>
      <c r="EL243" s="156">
        <f t="shared" si="479"/>
        <v>5.3509267389662801E-2</v>
      </c>
      <c r="EM243" s="156">
        <f t="shared" si="480"/>
        <v>3.3803807230123523E-2</v>
      </c>
      <c r="EN243" s="156">
        <f t="shared" si="481"/>
        <v>-4.4053979280929981E-2</v>
      </c>
      <c r="EO243" s="156">
        <f t="shared" si="482"/>
        <v>-5.5526711243462548E-2</v>
      </c>
      <c r="EP243" s="156">
        <f t="shared" si="483"/>
        <v>-4.8457426787738871E-4</v>
      </c>
      <c r="EQ243" s="156">
        <f t="shared" si="484"/>
        <v>3.3029810794959494E-2</v>
      </c>
      <c r="ER243" s="156">
        <f t="shared" si="485"/>
        <v>4.4637227429412958E-2</v>
      </c>
      <c r="ES243" s="156">
        <f t="shared" si="486"/>
        <v>-5.2012306651440326E-2</v>
      </c>
      <c r="ET243" s="156">
        <f t="shared" si="487"/>
        <v>1.9446604601639217E-2</v>
      </c>
      <c r="EU243" s="156">
        <f t="shared" si="488"/>
        <v>4.6832536516346134E-2</v>
      </c>
      <c r="EV243" s="156">
        <f t="shared" si="489"/>
        <v>2.9835616252745063E-2</v>
      </c>
      <c r="EW243" s="156">
        <f t="shared" si="490"/>
        <v>-4.3567414442676798E-3</v>
      </c>
      <c r="EX243" s="156">
        <f t="shared" si="491"/>
        <v>-5.5357648773441959E-2</v>
      </c>
      <c r="EY243" s="156">
        <f t="shared" si="492"/>
        <v>-4.1588631610047243E-2</v>
      </c>
      <c r="EZ243" s="156">
        <f t="shared" si="493"/>
        <v>3.6794513103718854E-2</v>
      </c>
    </row>
    <row r="244" spans="15:156" ht="20.100000000000001" customHeight="1" x14ac:dyDescent="0.2">
      <c r="O244" s="158">
        <v>234</v>
      </c>
      <c r="P244" s="158">
        <f t="shared" si="494"/>
        <v>-1.0995574287564276</v>
      </c>
      <c r="Q244" s="147">
        <f t="shared" si="495"/>
        <v>2.0420352248333655</v>
      </c>
      <c r="R244" s="147">
        <f t="shared" si="399"/>
        <v>289.81690745412322</v>
      </c>
      <c r="S244" s="147">
        <f t="shared" si="400"/>
        <v>252.01470213402021</v>
      </c>
      <c r="T244" s="147">
        <f t="shared" si="401"/>
        <v>315.01837766752527</v>
      </c>
      <c r="U244" s="147">
        <f t="shared" si="402"/>
        <v>1</v>
      </c>
      <c r="V244" s="147">
        <f t="shared" si="403"/>
        <v>1</v>
      </c>
      <c r="W244" s="147">
        <f t="shared" si="404"/>
        <v>4.9686542191398751E-2</v>
      </c>
      <c r="X244" s="147">
        <f t="shared" si="405"/>
        <v>5.7139523520108558E-2</v>
      </c>
      <c r="Y244" s="147">
        <f t="shared" si="406"/>
        <v>4.5711618816086846E-2</v>
      </c>
      <c r="Z244" s="147">
        <f t="shared" si="407"/>
        <v>13.693389131568653</v>
      </c>
      <c r="AA244" s="147">
        <f t="shared" si="408"/>
        <v>13.693389131568653</v>
      </c>
      <c r="AB244" s="147">
        <f t="shared" si="409"/>
        <v>13.672320525996874</v>
      </c>
      <c r="AC244" s="147">
        <f t="shared" si="410"/>
        <v>12.994721284058594</v>
      </c>
      <c r="AD244" s="147">
        <f t="shared" si="411"/>
        <v>188.75013298298182</v>
      </c>
      <c r="AE244" s="147">
        <f t="shared" si="412"/>
        <v>246.91099007373975</v>
      </c>
      <c r="AF244" s="147">
        <f t="shared" si="413"/>
        <v>3.4220380249996794</v>
      </c>
      <c r="AG244" s="147">
        <f t="shared" si="414"/>
        <v>3.9061494013483067</v>
      </c>
      <c r="AH244" s="147">
        <f t="shared" si="415"/>
        <v>2.9700487297908853</v>
      </c>
      <c r="AI244" s="147">
        <f t="shared" si="416"/>
        <v>17.11542715656833</v>
      </c>
      <c r="AJ244" s="147">
        <f t="shared" si="417"/>
        <v>17.915427156568331</v>
      </c>
      <c r="AK244" s="147">
        <f t="shared" si="418"/>
        <v>18.378469927345183</v>
      </c>
      <c r="AL244" s="147">
        <f t="shared" si="419"/>
        <v>16.764770013849478</v>
      </c>
      <c r="AM244" s="147">
        <f t="shared" si="496"/>
        <v>55.817815074164734</v>
      </c>
      <c r="AN244" s="147">
        <f t="shared" si="528"/>
        <v>54.411493663686755</v>
      </c>
      <c r="AO244" s="147">
        <f t="shared" si="529"/>
        <v>59.648894626880889</v>
      </c>
      <c r="AP244" s="147">
        <f t="shared" si="420"/>
        <v>7.5804036375473416</v>
      </c>
      <c r="AQ244" s="147">
        <f t="shared" si="421"/>
        <v>0.39479664309246287</v>
      </c>
      <c r="AR244" s="147">
        <f t="shared" si="422"/>
        <v>0.39186784620715315</v>
      </c>
      <c r="AS244" s="147">
        <f t="shared" si="423"/>
        <v>0.37244690335951669</v>
      </c>
      <c r="AT244" s="147">
        <f t="shared" si="424"/>
        <v>5.1186802963677697E-2</v>
      </c>
      <c r="AU244" s="147">
        <f t="shared" si="425"/>
        <v>0.15177223855573141</v>
      </c>
      <c r="AV244" s="147">
        <f t="shared" si="426"/>
        <v>0.14576139384048661</v>
      </c>
      <c r="AW244" s="147">
        <f t="shared" si="427"/>
        <v>0.14434566318802064</v>
      </c>
      <c r="AX244" s="147">
        <f t="shared" si="497"/>
        <v>3.7705188745927126E-2</v>
      </c>
      <c r="AY244" s="147">
        <f t="shared" si="498"/>
        <v>4.1643683041105967E-2</v>
      </c>
      <c r="AZ244" s="147">
        <f t="shared" si="499"/>
        <v>3.2991369739151052E-2</v>
      </c>
      <c r="BA244" s="147">
        <f t="shared" si="500"/>
        <v>0.10430346872292583</v>
      </c>
      <c r="BB244" s="147">
        <f t="shared" si="501"/>
        <v>0.19513961425590981</v>
      </c>
      <c r="BC244" s="147">
        <f t="shared" si="428"/>
        <v>-1.0206154825616841E-2</v>
      </c>
      <c r="BD244" s="147">
        <f t="shared" si="429"/>
        <v>-8.8749172396668189E-3</v>
      </c>
      <c r="BE244" s="147">
        <f t="shared" si="430"/>
        <v>-1.1093646549583523E-2</v>
      </c>
      <c r="BF244" s="147">
        <f t="shared" si="431"/>
        <v>0</v>
      </c>
      <c r="BG244" s="147">
        <f t="shared" si="432"/>
        <v>0</v>
      </c>
      <c r="BH244" s="147">
        <f t="shared" si="433"/>
        <v>0</v>
      </c>
      <c r="BI244" s="147">
        <f t="shared" si="502"/>
        <v>2.7499033920310285E-2</v>
      </c>
      <c r="BJ244" s="147">
        <f t="shared" si="503"/>
        <v>3.2768765801439149E-2</v>
      </c>
      <c r="BK244" s="147">
        <f t="shared" si="504"/>
        <v>2.1897723189567529E-2</v>
      </c>
      <c r="BL244" s="147">
        <f t="shared" si="434"/>
        <v>7.9696849687603617</v>
      </c>
      <c r="BM244" s="147">
        <f t="shared" si="435"/>
        <v>8.2582107527491555</v>
      </c>
      <c r="BN244" s="147">
        <f t="shared" si="436"/>
        <v>6.8981852337901097</v>
      </c>
      <c r="BO244" s="150">
        <f t="shared" si="505"/>
        <v>7.5619686655037561E-4</v>
      </c>
      <c r="BP244" s="150">
        <f t="shared" si="505"/>
        <v>1.0737920121495679E-3</v>
      </c>
      <c r="BQ244" s="150">
        <f t="shared" si="505"/>
        <v>4.7951028088692352E-4</v>
      </c>
      <c r="BR244" s="147" t="e">
        <f t="shared" si="437"/>
        <v>#NUM!</v>
      </c>
      <c r="BS244" s="147">
        <f t="shared" si="438"/>
        <v>232.14459610879814</v>
      </c>
      <c r="BT244" s="147">
        <f t="shared" si="439"/>
        <v>0.51915989271225282</v>
      </c>
      <c r="BU244" s="147">
        <f t="shared" si="440"/>
        <v>0.51915989271225282</v>
      </c>
      <c r="BV244" s="147">
        <f t="shared" si="441"/>
        <v>0.17305329757075094</v>
      </c>
      <c r="BW244" s="147">
        <f t="shared" si="442"/>
        <v>18.113556715882702</v>
      </c>
      <c r="CA244" s="150">
        <f t="shared" si="443"/>
        <v>0.19870125257330018</v>
      </c>
      <c r="CB244" s="150">
        <f t="shared" si="506"/>
        <v>0.19870125257330018</v>
      </c>
      <c r="CC244" s="150">
        <f t="shared" si="507"/>
        <v>0</v>
      </c>
      <c r="CD244" s="150">
        <f t="shared" si="508"/>
        <v>4.9363890902993604E-2</v>
      </c>
      <c r="CE244" s="150">
        <f t="shared" si="444"/>
        <v>3.9157736077376763E-2</v>
      </c>
      <c r="CI244" s="152">
        <f t="shared" si="445"/>
        <v>0.51342761273151305</v>
      </c>
      <c r="CJ244" s="152">
        <f t="shared" si="446"/>
        <v>0.51342761273151305</v>
      </c>
      <c r="CK244" s="152">
        <f t="shared" si="447"/>
        <v>0.51342761273151305</v>
      </c>
      <c r="CL244" s="152">
        <f t="shared" si="448"/>
        <v>0.51342761273151305</v>
      </c>
      <c r="CM244" s="152">
        <f t="shared" si="449"/>
        <v>0.51342761273151305</v>
      </c>
      <c r="CN244" s="152">
        <f t="shared" si="450"/>
        <v>0.51342761273151305</v>
      </c>
      <c r="CO244" s="152">
        <f t="shared" si="451"/>
        <v>0.51342761273151305</v>
      </c>
      <c r="CP244" s="152">
        <f t="shared" si="452"/>
        <v>0.51342761273151305</v>
      </c>
      <c r="CQ244" s="152">
        <f t="shared" si="453"/>
        <v>0.47851962304644097</v>
      </c>
      <c r="CR244" s="152">
        <f t="shared" si="454"/>
        <v>0.41063561889982891</v>
      </c>
      <c r="CS244" s="152">
        <f t="shared" si="455"/>
        <v>0.34275161475321675</v>
      </c>
      <c r="CT244" s="152">
        <f t="shared" si="456"/>
        <v>0.27486761060660464</v>
      </c>
      <c r="CU244" s="152">
        <f t="shared" si="457"/>
        <v>0.20698360645999259</v>
      </c>
      <c r="CV244" s="152">
        <f t="shared" si="458"/>
        <v>0.16732101759001108</v>
      </c>
      <c r="CW244" s="152">
        <f t="shared" si="459"/>
        <v>0.16732101759001108</v>
      </c>
      <c r="CX244" s="152">
        <f t="shared" si="460"/>
        <v>0.16732101759001108</v>
      </c>
      <c r="CY244" s="152">
        <f t="shared" si="461"/>
        <v>0.16732101759001108</v>
      </c>
      <c r="CZ244" s="152">
        <f t="shared" si="462"/>
        <v>0.16732101759001108</v>
      </c>
      <c r="DA244" s="152">
        <f t="shared" si="463"/>
        <v>0.16732101759001108</v>
      </c>
      <c r="DC244" s="154">
        <f t="shared" si="509"/>
        <v>0.19641002777688013</v>
      </c>
      <c r="DD244" s="154">
        <f t="shared" si="510"/>
        <v>0.19641002777688013</v>
      </c>
      <c r="DE244" s="154">
        <f t="shared" si="511"/>
        <v>0.19641002777688013</v>
      </c>
      <c r="DF244" s="154">
        <f t="shared" si="512"/>
        <v>0.19641002777688013</v>
      </c>
      <c r="DG244" s="154">
        <f t="shared" si="513"/>
        <v>0.19641002777688013</v>
      </c>
      <c r="DH244" s="154">
        <f t="shared" si="514"/>
        <v>0.19641002777688013</v>
      </c>
      <c r="DI244" s="154">
        <f t="shared" si="515"/>
        <v>0.19641002777688013</v>
      </c>
      <c r="DJ244" s="154">
        <f t="shared" si="516"/>
        <v>0.19641002777688013</v>
      </c>
      <c r="DK244" s="154">
        <f t="shared" si="517"/>
        <v>0.18245935457076107</v>
      </c>
      <c r="DL244" s="154">
        <f t="shared" si="518"/>
        <v>0.1553439234463348</v>
      </c>
      <c r="DM244" s="154">
        <f t="shared" si="519"/>
        <v>0.12825523485073567</v>
      </c>
      <c r="DN244" s="154">
        <f t="shared" si="520"/>
        <v>0.10121150545709891</v>
      </c>
      <c r="DO244" s="154">
        <f t="shared" si="521"/>
        <v>-5.127458089357621E-10</v>
      </c>
      <c r="DP244" s="154">
        <f t="shared" si="522"/>
        <v>-6.1898792782360905E-10</v>
      </c>
      <c r="DQ244" s="154">
        <f t="shared" si="523"/>
        <v>-6.1898792782360905E-10</v>
      </c>
      <c r="DR244" s="154">
        <f t="shared" si="524"/>
        <v>-6.1898792782360905E-10</v>
      </c>
      <c r="DS244" s="154">
        <f t="shared" si="525"/>
        <v>-6.1898792782360905E-10</v>
      </c>
      <c r="DT244" s="154">
        <f t="shared" si="526"/>
        <v>-6.1898792782360905E-10</v>
      </c>
      <c r="DU244" s="154">
        <f t="shared" si="527"/>
        <v>-6.1898792782360905E-10</v>
      </c>
      <c r="DW244" s="155">
        <f t="shared" si="464"/>
        <v>5.4320950361441342E-2</v>
      </c>
      <c r="DX244" s="155">
        <f t="shared" si="465"/>
        <v>-8.6035933208938077E-3</v>
      </c>
      <c r="DY244" s="155">
        <f t="shared" si="466"/>
        <v>-2.4968600303672827E-2</v>
      </c>
      <c r="DZ244" s="155">
        <f t="shared" si="467"/>
        <v>4.9003637263747388E-2</v>
      </c>
      <c r="EA244" s="156">
        <f t="shared" si="468"/>
        <v>5.4320950361441342E-2</v>
      </c>
      <c r="EB244" s="156">
        <f t="shared" si="469"/>
        <v>-8.6035933208938077E-3</v>
      </c>
      <c r="EC244" s="156">
        <f t="shared" si="470"/>
        <v>-3.8889506722260568E-2</v>
      </c>
      <c r="ED244" s="156">
        <f t="shared" si="471"/>
        <v>-3.8889506722260603E-2</v>
      </c>
      <c r="EE244" s="156">
        <f t="shared" si="472"/>
        <v>-8.603593320893773E-3</v>
      </c>
      <c r="EF244" s="156">
        <f t="shared" si="473"/>
        <v>5.4320950361441342E-2</v>
      </c>
      <c r="EG244" s="156">
        <f t="shared" si="474"/>
        <v>4.9003637263747409E-2</v>
      </c>
      <c r="EH244" s="156">
        <f t="shared" si="475"/>
        <v>-2.4968600303672796E-2</v>
      </c>
      <c r="EI244" s="156">
        <f t="shared" si="476"/>
        <v>-4.9003637263747415E-2</v>
      </c>
      <c r="EJ244" s="156">
        <f t="shared" si="477"/>
        <v>-2.4968600303672775E-2</v>
      </c>
      <c r="EK244" s="156">
        <f t="shared" si="478"/>
        <v>8.6035933208937695E-3</v>
      </c>
      <c r="EL244" s="156">
        <f t="shared" si="479"/>
        <v>5.4320950361441342E-2</v>
      </c>
      <c r="EM244" s="156">
        <f t="shared" si="480"/>
        <v>3.888950672226054E-2</v>
      </c>
      <c r="EN244" s="156">
        <f t="shared" si="481"/>
        <v>-3.8889506722260631E-2</v>
      </c>
      <c r="EO244" s="156">
        <f t="shared" si="482"/>
        <v>-5.4320950361441356E-2</v>
      </c>
      <c r="EP244" s="156">
        <f t="shared" si="483"/>
        <v>-8.6035933208937383E-3</v>
      </c>
      <c r="EQ244" s="156">
        <f t="shared" si="484"/>
        <v>2.4968600303672893E-2</v>
      </c>
      <c r="ER244" s="156">
        <f t="shared" si="485"/>
        <v>4.900363726374736E-2</v>
      </c>
      <c r="ES244" s="156">
        <f t="shared" si="486"/>
        <v>-5.4320950361441342E-2</v>
      </c>
      <c r="ET244" s="156">
        <f t="shared" si="487"/>
        <v>8.60359332089378E-3</v>
      </c>
      <c r="EU244" s="156">
        <f t="shared" si="488"/>
        <v>3.8889506722260644E-2</v>
      </c>
      <c r="EV244" s="156">
        <f t="shared" si="489"/>
        <v>3.8889506722260533E-2</v>
      </c>
      <c r="EW244" s="156">
        <f t="shared" si="490"/>
        <v>8.6035933208937296E-3</v>
      </c>
      <c r="EX244" s="156">
        <f t="shared" si="491"/>
        <v>-5.4320950361441356E-2</v>
      </c>
      <c r="EY244" s="156">
        <f t="shared" si="492"/>
        <v>-4.9003637263747402E-2</v>
      </c>
      <c r="EZ244" s="156">
        <f t="shared" si="493"/>
        <v>2.4968600303672813E-2</v>
      </c>
    </row>
    <row r="245" spans="15:156" ht="20.100000000000001" customHeight="1" x14ac:dyDescent="0.2">
      <c r="O245" s="158">
        <v>235</v>
      </c>
      <c r="P245" s="158">
        <f t="shared" si="494"/>
        <v>-1.0908307824964558</v>
      </c>
      <c r="Q245" s="147">
        <f t="shared" si="495"/>
        <v>2.0507618710933371</v>
      </c>
      <c r="R245" s="147">
        <f t="shared" si="399"/>
        <v>288.51723255807508</v>
      </c>
      <c r="S245" s="147">
        <f t="shared" si="400"/>
        <v>250.88455005050005</v>
      </c>
      <c r="T245" s="147">
        <f t="shared" si="401"/>
        <v>313.60568756312506</v>
      </c>
      <c r="U245" s="147">
        <f t="shared" si="402"/>
        <v>1</v>
      </c>
      <c r="V245" s="147">
        <f t="shared" si="403"/>
        <v>1</v>
      </c>
      <c r="W245" s="147">
        <f t="shared" si="404"/>
        <v>4.991036366294499E-2</v>
      </c>
      <c r="X245" s="147">
        <f t="shared" si="405"/>
        <v>5.7396918212386745E-2</v>
      </c>
      <c r="Y245" s="147">
        <f t="shared" si="406"/>
        <v>4.59175345699094E-2</v>
      </c>
      <c r="Z245" s="147">
        <f t="shared" si="407"/>
        <v>13.611079035646036</v>
      </c>
      <c r="AA245" s="147">
        <f t="shared" si="408"/>
        <v>13.611079035646036</v>
      </c>
      <c r="AB245" s="147">
        <f t="shared" si="409"/>
        <v>13.59180479406333</v>
      </c>
      <c r="AC245" s="147">
        <f t="shared" si="410"/>
        <v>12.918195906126666</v>
      </c>
      <c r="AD245" s="147">
        <f t="shared" si="411"/>
        <v>187.45095426254812</v>
      </c>
      <c r="AE245" s="147">
        <f t="shared" si="412"/>
        <v>245.25141134982104</v>
      </c>
      <c r="AF245" s="147">
        <f t="shared" si="413"/>
        <v>3.4172101566740496</v>
      </c>
      <c r="AG245" s="147">
        <f t="shared" si="414"/>
        <v>3.9006385406178952</v>
      </c>
      <c r="AH245" s="147">
        <f t="shared" si="415"/>
        <v>2.965858535502166</v>
      </c>
      <c r="AI245" s="147">
        <f t="shared" si="416"/>
        <v>17.028289192320084</v>
      </c>
      <c r="AJ245" s="147">
        <f t="shared" si="417"/>
        <v>17.828289192320085</v>
      </c>
      <c r="AK245" s="147">
        <f t="shared" si="418"/>
        <v>18.292443334681227</v>
      </c>
      <c r="AL245" s="147">
        <f t="shared" si="419"/>
        <v>16.684054441628831</v>
      </c>
      <c r="AM245" s="147">
        <f t="shared" si="496"/>
        <v>56.090631535793761</v>
      </c>
      <c r="AN245" s="147">
        <f t="shared" si="528"/>
        <v>54.667382683868595</v>
      </c>
      <c r="AO245" s="147">
        <f t="shared" si="529"/>
        <v>59.937469246376544</v>
      </c>
      <c r="AP245" s="147">
        <f t="shared" si="420"/>
        <v>7.5270765356143192</v>
      </c>
      <c r="AQ245" s="147">
        <f t="shared" si="421"/>
        <v>0.39247170193685921</v>
      </c>
      <c r="AR245" s="147">
        <f t="shared" si="422"/>
        <v>0.3895601526156669</v>
      </c>
      <c r="AS245" s="147">
        <f t="shared" si="423"/>
        <v>0.37025357889982796</v>
      </c>
      <c r="AT245" s="147">
        <f t="shared" si="424"/>
        <v>5.0585704168647237E-2</v>
      </c>
      <c r="AU245" s="147">
        <f t="shared" si="425"/>
        <v>0.15072303542903362</v>
      </c>
      <c r="AV245" s="147">
        <f t="shared" si="426"/>
        <v>0.14472712699926524</v>
      </c>
      <c r="AW245" s="147">
        <f t="shared" si="427"/>
        <v>0.14334070514229974</v>
      </c>
      <c r="AX245" s="147">
        <f t="shared" si="497"/>
        <v>3.7613207627446334E-2</v>
      </c>
      <c r="AY245" s="147">
        <f t="shared" si="498"/>
        <v>4.1534455440972382E-2</v>
      </c>
      <c r="AZ245" s="147">
        <f t="shared" si="499"/>
        <v>3.2909258991037922E-2</v>
      </c>
      <c r="BA245" s="147">
        <f t="shared" si="500"/>
        <v>0.10385942037322636</v>
      </c>
      <c r="BB245" s="147">
        <f t="shared" si="501"/>
        <v>0.19387267607862732</v>
      </c>
      <c r="BC245" s="147">
        <f t="shared" si="428"/>
        <v>-1.0380564879428702E-2</v>
      </c>
      <c r="BD245" s="147">
        <f t="shared" si="429"/>
        <v>-9.026578156024959E-3</v>
      </c>
      <c r="BE245" s="147">
        <f t="shared" si="430"/>
        <v>-1.1283222695031198E-2</v>
      </c>
      <c r="BF245" s="147">
        <f t="shared" si="431"/>
        <v>0</v>
      </c>
      <c r="BG245" s="147">
        <f t="shared" si="432"/>
        <v>0</v>
      </c>
      <c r="BH245" s="147">
        <f t="shared" si="433"/>
        <v>0</v>
      </c>
      <c r="BI245" s="147">
        <f t="shared" si="502"/>
        <v>2.7232642748017632E-2</v>
      </c>
      <c r="BJ245" s="147">
        <f t="shared" si="503"/>
        <v>3.2507877284947424E-2</v>
      </c>
      <c r="BK245" s="147">
        <f t="shared" si="504"/>
        <v>2.1626036296006724E-2</v>
      </c>
      <c r="BL245" s="147">
        <f t="shared" si="434"/>
        <v>7.8570867209007798</v>
      </c>
      <c r="BM245" s="147">
        <f t="shared" si="435"/>
        <v>8.1557241657309056</v>
      </c>
      <c r="BN245" s="147">
        <f t="shared" si="436"/>
        <v>6.7820479818742871</v>
      </c>
      <c r="BO245" s="150">
        <f t="shared" si="505"/>
        <v>7.4161683104115729E-4</v>
      </c>
      <c r="BP245" s="150">
        <f t="shared" si="505"/>
        <v>1.0567620855732008E-3</v>
      </c>
      <c r="BQ245" s="150">
        <f t="shared" si="505"/>
        <v>4.6768544587620024E-4</v>
      </c>
      <c r="BR245" s="147" t="e">
        <f t="shared" si="437"/>
        <v>#NUM!</v>
      </c>
      <c r="BS245" s="147">
        <f t="shared" si="438"/>
        <v>230.89657293860716</v>
      </c>
      <c r="BT245" s="147">
        <f t="shared" si="439"/>
        <v>0.51683173634097568</v>
      </c>
      <c r="BU245" s="147">
        <f t="shared" si="440"/>
        <v>0.51683173634097568</v>
      </c>
      <c r="BV245" s="147">
        <f t="shared" si="441"/>
        <v>0.17227724544699188</v>
      </c>
      <c r="BW245" s="147">
        <f t="shared" si="442"/>
        <v>18.032327034879689</v>
      </c>
      <c r="CA245" s="150">
        <f t="shared" si="443"/>
        <v>0.19759954756618922</v>
      </c>
      <c r="CB245" s="150">
        <f t="shared" si="506"/>
        <v>0.19759954756618922</v>
      </c>
      <c r="CC245" s="150">
        <f t="shared" si="507"/>
        <v>0</v>
      </c>
      <c r="CD245" s="150">
        <f t="shared" si="508"/>
        <v>4.9311326449417374E-2</v>
      </c>
      <c r="CE245" s="150">
        <f t="shared" si="444"/>
        <v>3.8930761569988676E-2</v>
      </c>
      <c r="CI245" s="152">
        <f t="shared" si="445"/>
        <v>0.51109945636023579</v>
      </c>
      <c r="CJ245" s="152">
        <f t="shared" si="446"/>
        <v>0.51109945636023579</v>
      </c>
      <c r="CK245" s="152">
        <f t="shared" si="447"/>
        <v>0.51109945636023579</v>
      </c>
      <c r="CL245" s="152">
        <f t="shared" si="448"/>
        <v>0.51109945636023579</v>
      </c>
      <c r="CM245" s="152">
        <f t="shared" si="449"/>
        <v>0.51109945636023579</v>
      </c>
      <c r="CN245" s="152">
        <f t="shared" si="450"/>
        <v>0.51109945636023579</v>
      </c>
      <c r="CO245" s="152">
        <f t="shared" si="451"/>
        <v>0.51109945636023579</v>
      </c>
      <c r="CP245" s="152">
        <f t="shared" si="452"/>
        <v>0.51109945636023579</v>
      </c>
      <c r="CQ245" s="152">
        <f t="shared" si="453"/>
        <v>0.47634801046780778</v>
      </c>
      <c r="CR245" s="152">
        <f t="shared" si="454"/>
        <v>0.40876843002375879</v>
      </c>
      <c r="CS245" s="152">
        <f t="shared" si="455"/>
        <v>0.34118884957970974</v>
      </c>
      <c r="CT245" s="152">
        <f t="shared" si="456"/>
        <v>0.2736092691356608</v>
      </c>
      <c r="CU245" s="152">
        <f t="shared" si="457"/>
        <v>0.20602968869161181</v>
      </c>
      <c r="CV245" s="152">
        <f t="shared" si="458"/>
        <v>0.16654496546625203</v>
      </c>
      <c r="CW245" s="152">
        <f t="shared" si="459"/>
        <v>0.16654496546625203</v>
      </c>
      <c r="CX245" s="152">
        <f t="shared" si="460"/>
        <v>0.16654496546625203</v>
      </c>
      <c r="CY245" s="152">
        <f t="shared" si="461"/>
        <v>0.16654496546625203</v>
      </c>
      <c r="CZ245" s="152">
        <f t="shared" si="462"/>
        <v>0.16654496546625203</v>
      </c>
      <c r="DA245" s="152">
        <f t="shared" si="463"/>
        <v>0.16654496546625203</v>
      </c>
      <c r="DC245" s="154">
        <f t="shared" si="509"/>
        <v>0.19531040837071537</v>
      </c>
      <c r="DD245" s="154">
        <f t="shared" si="510"/>
        <v>0.19531040837071537</v>
      </c>
      <c r="DE245" s="154">
        <f t="shared" si="511"/>
        <v>0.19531040837071537</v>
      </c>
      <c r="DF245" s="154">
        <f t="shared" si="512"/>
        <v>0.19531040837071537</v>
      </c>
      <c r="DG245" s="154">
        <f t="shared" si="513"/>
        <v>0.19531040837071537</v>
      </c>
      <c r="DH245" s="154">
        <f t="shared" si="514"/>
        <v>0.19531040837071537</v>
      </c>
      <c r="DI245" s="154">
        <f t="shared" si="515"/>
        <v>0.19531040837071537</v>
      </c>
      <c r="DJ245" s="154">
        <f t="shared" si="516"/>
        <v>0.19531040837071537</v>
      </c>
      <c r="DK245" s="154">
        <f t="shared" si="517"/>
        <v>0.18143495587970232</v>
      </c>
      <c r="DL245" s="154">
        <f t="shared" si="518"/>
        <v>0.15446582836287054</v>
      </c>
      <c r="DM245" s="154">
        <f t="shared" si="519"/>
        <v>0.12752349070962121</v>
      </c>
      <c r="DN245" s="154">
        <f t="shared" si="520"/>
        <v>0.10062618779629104</v>
      </c>
      <c r="DO245" s="154">
        <f t="shared" si="521"/>
        <v>-5.1444775776683482E-10</v>
      </c>
      <c r="DP245" s="154">
        <f t="shared" si="522"/>
        <v>-6.2100566652770357E-10</v>
      </c>
      <c r="DQ245" s="154">
        <f t="shared" si="523"/>
        <v>-6.2100566652770357E-10</v>
      </c>
      <c r="DR245" s="154">
        <f t="shared" si="524"/>
        <v>-6.2100566652770357E-10</v>
      </c>
      <c r="DS245" s="154">
        <f t="shared" si="525"/>
        <v>-6.2100566652770357E-10</v>
      </c>
      <c r="DT245" s="154">
        <f t="shared" si="526"/>
        <v>-6.2100566652770357E-10</v>
      </c>
      <c r="DU245" s="154">
        <f t="shared" si="527"/>
        <v>-6.2100566652770357E-10</v>
      </c>
      <c r="DW245" s="155">
        <f t="shared" si="464"/>
        <v>5.3999327428301686E-2</v>
      </c>
      <c r="DX245" s="155">
        <f t="shared" si="465"/>
        <v>-7.1091463239755064E-3</v>
      </c>
      <c r="DY245" s="155">
        <f t="shared" si="466"/>
        <v>-2.5149270047244487E-2</v>
      </c>
      <c r="DZ245" s="155">
        <f t="shared" si="467"/>
        <v>4.8311298267127954E-2</v>
      </c>
      <c r="EA245" s="156">
        <f t="shared" si="468"/>
        <v>5.3999327428301686E-2</v>
      </c>
      <c r="EB245" s="156">
        <f t="shared" si="469"/>
        <v>-7.1091463239755064E-3</v>
      </c>
      <c r="EC245" s="156">
        <f t="shared" si="470"/>
        <v>-3.6796213536112662E-2</v>
      </c>
      <c r="ED245" s="156">
        <f t="shared" si="471"/>
        <v>-4.0156020639119966E-2</v>
      </c>
      <c r="EE245" s="156">
        <f t="shared" si="472"/>
        <v>-1.1788445365790406E-2</v>
      </c>
      <c r="EF245" s="156">
        <f t="shared" si="473"/>
        <v>5.3174240756426447E-2</v>
      </c>
      <c r="EG245" s="156">
        <f t="shared" si="474"/>
        <v>5.0319362502170811E-2</v>
      </c>
      <c r="EH245" s="156">
        <f t="shared" si="475"/>
        <v>-2.0842962398367346E-2</v>
      </c>
      <c r="EI245" s="156">
        <f t="shared" si="476"/>
        <v>-4.5935555881112769E-2</v>
      </c>
      <c r="EJ245" s="156">
        <f t="shared" si="477"/>
        <v>-2.9264176565517691E-2</v>
      </c>
      <c r="EK245" s="156">
        <f t="shared" si="478"/>
        <v>2.3757423860151891E-3</v>
      </c>
      <c r="EL245" s="156">
        <f t="shared" si="479"/>
        <v>5.4413446612762179E-2</v>
      </c>
      <c r="EM245" s="156">
        <f t="shared" si="480"/>
        <v>4.3210216178195385E-2</v>
      </c>
      <c r="EN245" s="156">
        <f t="shared" si="481"/>
        <v>-3.3156365029934312E-2</v>
      </c>
      <c r="EO245" s="156">
        <f t="shared" si="482"/>
        <v>-5.1944466004910407E-2</v>
      </c>
      <c r="EP245" s="156">
        <f t="shared" si="483"/>
        <v>-1.6378027220313694E-2</v>
      </c>
      <c r="EQ245" s="156">
        <f t="shared" si="484"/>
        <v>1.6378027220313729E-2</v>
      </c>
      <c r="ER245" s="156">
        <f t="shared" si="485"/>
        <v>5.19444660049104E-2</v>
      </c>
      <c r="ES245" s="156">
        <f t="shared" si="486"/>
        <v>-5.4413446612762185E-2</v>
      </c>
      <c r="ET245" s="156">
        <f t="shared" si="487"/>
        <v>-2.3757423860151041E-3</v>
      </c>
      <c r="EU245" s="156">
        <f t="shared" si="488"/>
        <v>2.9264176565517643E-2</v>
      </c>
      <c r="EV245" s="156">
        <f t="shared" si="489"/>
        <v>4.5935555881112804E-2</v>
      </c>
      <c r="EW245" s="156">
        <f t="shared" si="490"/>
        <v>2.0842962398367311E-2</v>
      </c>
      <c r="EX245" s="156">
        <f t="shared" si="491"/>
        <v>-5.0319362502170825E-2</v>
      </c>
      <c r="EY245" s="156">
        <f t="shared" si="492"/>
        <v>-5.3174240756426433E-2</v>
      </c>
      <c r="EZ245" s="156">
        <f t="shared" si="493"/>
        <v>1.178844536579049E-2</v>
      </c>
    </row>
    <row r="246" spans="15:156" ht="20.100000000000001" customHeight="1" x14ac:dyDescent="0.2">
      <c r="O246" s="158">
        <v>236</v>
      </c>
      <c r="P246" s="158">
        <f t="shared" si="494"/>
        <v>-1.0821041362364843</v>
      </c>
      <c r="Q246" s="147">
        <f t="shared" si="495"/>
        <v>2.0594885173533086</v>
      </c>
      <c r="R246" s="147">
        <f t="shared" si="399"/>
        <v>287.19558595772764</v>
      </c>
      <c r="S246" s="147">
        <f t="shared" si="400"/>
        <v>249.73529213715449</v>
      </c>
      <c r="T246" s="147">
        <f t="shared" si="401"/>
        <v>312.16911517144314</v>
      </c>
      <c r="U246" s="147">
        <f t="shared" si="402"/>
        <v>1</v>
      </c>
      <c r="V246" s="147">
        <f t="shared" si="403"/>
        <v>1</v>
      </c>
      <c r="W246" s="147">
        <f t="shared" si="404"/>
        <v>5.0140046379819843E-2</v>
      </c>
      <c r="X246" s="147">
        <f t="shared" si="405"/>
        <v>5.7661053336792813E-2</v>
      </c>
      <c r="Y246" s="147">
        <f t="shared" si="406"/>
        <v>4.6128842669434247E-2</v>
      </c>
      <c r="Z246" s="147">
        <f t="shared" si="407"/>
        <v>13.527591582071404</v>
      </c>
      <c r="AA246" s="147">
        <f t="shared" si="408"/>
        <v>13.527591582071404</v>
      </c>
      <c r="AB246" s="147">
        <f t="shared" si="409"/>
        <v>13.510105315167952</v>
      </c>
      <c r="AC246" s="147">
        <f t="shared" si="410"/>
        <v>12.840545447648926</v>
      </c>
      <c r="AD246" s="147">
        <f t="shared" si="411"/>
        <v>186.13319259561021</v>
      </c>
      <c r="AE246" s="147">
        <f t="shared" si="412"/>
        <v>243.56793145905917</v>
      </c>
      <c r="AF246" s="147">
        <f t="shared" si="413"/>
        <v>3.4123006706334289</v>
      </c>
      <c r="AG246" s="147">
        <f t="shared" si="414"/>
        <v>3.8950345158179367</v>
      </c>
      <c r="AH246" s="147">
        <f t="shared" si="415"/>
        <v>2.9615975037215874</v>
      </c>
      <c r="AI246" s="147">
        <f t="shared" si="416"/>
        <v>16.939892252704833</v>
      </c>
      <c r="AJ246" s="147">
        <f t="shared" si="417"/>
        <v>17.739892252704834</v>
      </c>
      <c r="AK246" s="147">
        <f t="shared" si="418"/>
        <v>18.205139830985889</v>
      </c>
      <c r="AL246" s="147">
        <f t="shared" si="419"/>
        <v>16.602142951370514</v>
      </c>
      <c r="AM246" s="147">
        <f t="shared" si="496"/>
        <v>56.370128169607575</v>
      </c>
      <c r="AN246" s="147">
        <f t="shared" si="528"/>
        <v>54.929542386593447</v>
      </c>
      <c r="AO246" s="147">
        <f t="shared" si="529"/>
        <v>60.233188144994834</v>
      </c>
      <c r="AP246" s="147">
        <f t="shared" si="420"/>
        <v>7.472992688180323</v>
      </c>
      <c r="AQ246" s="147">
        <f t="shared" si="421"/>
        <v>0.39011257936150928</v>
      </c>
      <c r="AR246" s="147">
        <f t="shared" si="422"/>
        <v>0.38721853117912258</v>
      </c>
      <c r="AS246" s="147">
        <f t="shared" si="423"/>
        <v>0.36802800805669184</v>
      </c>
      <c r="AT246" s="147">
        <f t="shared" si="424"/>
        <v>4.9979396962839061E-2</v>
      </c>
      <c r="AU246" s="147">
        <f t="shared" si="425"/>
        <v>0.14965855102851922</v>
      </c>
      <c r="AV246" s="147">
        <f t="shared" si="426"/>
        <v>0.14367819127271866</v>
      </c>
      <c r="AW246" s="147">
        <f t="shared" si="427"/>
        <v>0.14232139690397685</v>
      </c>
      <c r="AX246" s="147">
        <f t="shared" si="497"/>
        <v>3.751943352347157E-2</v>
      </c>
      <c r="AY246" s="147">
        <f t="shared" si="498"/>
        <v>4.1423179335869156E-2</v>
      </c>
      <c r="AZ246" s="147">
        <f t="shared" si="499"/>
        <v>3.2825606704896815E-2</v>
      </c>
      <c r="BA246" s="147">
        <f t="shared" si="500"/>
        <v>0.10340800310486815</v>
      </c>
      <c r="BB246" s="147">
        <f t="shared" si="501"/>
        <v>0.19258739713065676</v>
      </c>
      <c r="BC246" s="147">
        <f t="shared" si="428"/>
        <v>-1.0554184413035007E-2</v>
      </c>
      <c r="BD246" s="147">
        <f t="shared" si="429"/>
        <v>-9.1775516635087002E-3</v>
      </c>
      <c r="BE246" s="147">
        <f t="shared" si="430"/>
        <v>-1.1471939579385877E-2</v>
      </c>
      <c r="BF246" s="147">
        <f t="shared" si="431"/>
        <v>0</v>
      </c>
      <c r="BG246" s="147">
        <f t="shared" si="432"/>
        <v>0</v>
      </c>
      <c r="BH246" s="147">
        <f t="shared" si="433"/>
        <v>0</v>
      </c>
      <c r="BI246" s="147">
        <f t="shared" si="502"/>
        <v>2.6965249110436563E-2</v>
      </c>
      <c r="BJ246" s="147">
        <f t="shared" si="503"/>
        <v>3.2245627672360458E-2</v>
      </c>
      <c r="BK246" s="147">
        <f t="shared" si="504"/>
        <v>2.1353667125510938E-2</v>
      </c>
      <c r="BL246" s="147">
        <f t="shared" si="434"/>
        <v>7.7443005187679228</v>
      </c>
      <c r="BM246" s="147">
        <f t="shared" si="435"/>
        <v>8.0528712469028516</v>
      </c>
      <c r="BN246" s="147">
        <f t="shared" si="436"/>
        <v>6.665955372236283</v>
      </c>
      <c r="BO246" s="150">
        <f t="shared" si="505"/>
        <v>7.2712465958789981E-4</v>
      </c>
      <c r="BP246" s="150">
        <f t="shared" si="505"/>
        <v>1.0397805039844986E-3</v>
      </c>
      <c r="BQ246" s="150">
        <f t="shared" si="505"/>
        <v>4.5597909970712658E-4</v>
      </c>
      <c r="BR246" s="147" t="e">
        <f t="shared" si="437"/>
        <v>#NUM!</v>
      </c>
      <c r="BS246" s="147">
        <f t="shared" si="438"/>
        <v>229.62783457842781</v>
      </c>
      <c r="BT246" s="147">
        <f t="shared" si="439"/>
        <v>0.51446422123198043</v>
      </c>
      <c r="BU246" s="147">
        <f t="shared" si="440"/>
        <v>0.51446422123198043</v>
      </c>
      <c r="BV246" s="147">
        <f t="shared" si="441"/>
        <v>0.1714880737439935</v>
      </c>
      <c r="BW246" s="147">
        <f t="shared" si="442"/>
        <v>17.949724122357978</v>
      </c>
      <c r="CA246" s="150">
        <f t="shared" si="443"/>
        <v>0.19647966398922939</v>
      </c>
      <c r="CB246" s="150">
        <f t="shared" si="506"/>
        <v>0.19647966398922939</v>
      </c>
      <c r="CC246" s="150">
        <f t="shared" si="507"/>
        <v>0</v>
      </c>
      <c r="CD246" s="150">
        <f t="shared" si="508"/>
        <v>4.9257497382127591E-2</v>
      </c>
      <c r="CE246" s="150">
        <f t="shared" si="444"/>
        <v>3.8703312969092588E-2</v>
      </c>
      <c r="CI246" s="152">
        <f t="shared" si="445"/>
        <v>0.50873194125124066</v>
      </c>
      <c r="CJ246" s="152">
        <f t="shared" si="446"/>
        <v>0.50873194125124066</v>
      </c>
      <c r="CK246" s="152">
        <f t="shared" si="447"/>
        <v>0.50873194125124066</v>
      </c>
      <c r="CL246" s="152">
        <f t="shared" si="448"/>
        <v>0.50873194125124066</v>
      </c>
      <c r="CM246" s="152">
        <f t="shared" si="449"/>
        <v>0.50873194125124066</v>
      </c>
      <c r="CN246" s="152">
        <f t="shared" si="450"/>
        <v>0.50873194125124066</v>
      </c>
      <c r="CO246" s="152">
        <f t="shared" si="451"/>
        <v>0.50873194125124066</v>
      </c>
      <c r="CP246" s="152">
        <f t="shared" si="452"/>
        <v>0.50873194125124066</v>
      </c>
      <c r="CQ246" s="152">
        <f t="shared" si="453"/>
        <v>0.47413968560860692</v>
      </c>
      <c r="CR246" s="152">
        <f t="shared" si="454"/>
        <v>0.4068696753138169</v>
      </c>
      <c r="CS246" s="152">
        <f t="shared" si="455"/>
        <v>0.33959966501902683</v>
      </c>
      <c r="CT246" s="152">
        <f t="shared" si="456"/>
        <v>0.27232965472423676</v>
      </c>
      <c r="CU246" s="152">
        <f t="shared" si="457"/>
        <v>0.20505964442944682</v>
      </c>
      <c r="CV246" s="152">
        <f t="shared" si="458"/>
        <v>0.16575579376325364</v>
      </c>
      <c r="CW246" s="152">
        <f t="shared" si="459"/>
        <v>0.16575579376325364</v>
      </c>
      <c r="CX246" s="152">
        <f t="shared" si="460"/>
        <v>0.16575579376325364</v>
      </c>
      <c r="CY246" s="152">
        <f t="shared" si="461"/>
        <v>0.16575579376325364</v>
      </c>
      <c r="CZ246" s="152">
        <f t="shared" si="462"/>
        <v>0.16575579376325364</v>
      </c>
      <c r="DA246" s="152">
        <f t="shared" si="463"/>
        <v>0.16575579376325364</v>
      </c>
      <c r="DC246" s="154">
        <f t="shared" si="509"/>
        <v>0.19419266120313966</v>
      </c>
      <c r="DD246" s="154">
        <f t="shared" si="510"/>
        <v>0.19419266120313966</v>
      </c>
      <c r="DE246" s="154">
        <f t="shared" si="511"/>
        <v>0.19419266120313966</v>
      </c>
      <c r="DF246" s="154">
        <f t="shared" si="512"/>
        <v>0.19419266120313966</v>
      </c>
      <c r="DG246" s="154">
        <f t="shared" si="513"/>
        <v>0.19419266120313966</v>
      </c>
      <c r="DH246" s="154">
        <f t="shared" si="514"/>
        <v>0.19419266120313966</v>
      </c>
      <c r="DI246" s="154">
        <f t="shared" si="515"/>
        <v>0.19419266120313966</v>
      </c>
      <c r="DJ246" s="154">
        <f t="shared" si="516"/>
        <v>0.19419266120313966</v>
      </c>
      <c r="DK246" s="154">
        <f t="shared" si="517"/>
        <v>0.18039367812110288</v>
      </c>
      <c r="DL246" s="154">
        <f t="shared" si="518"/>
        <v>0.15357328295490028</v>
      </c>
      <c r="DM246" s="154">
        <f t="shared" si="519"/>
        <v>0.12677972584245412</v>
      </c>
      <c r="DN246" s="154">
        <f t="shared" si="520"/>
        <v>0.10003128033485258</v>
      </c>
      <c r="DO246" s="154">
        <f t="shared" si="521"/>
        <v>-5.1619010701323912E-10</v>
      </c>
      <c r="DP246" s="154">
        <f t="shared" si="522"/>
        <v>-6.230710538848881E-10</v>
      </c>
      <c r="DQ246" s="154">
        <f t="shared" si="523"/>
        <v>-6.230710538848881E-10</v>
      </c>
      <c r="DR246" s="154">
        <f t="shared" si="524"/>
        <v>-6.230710538848881E-10</v>
      </c>
      <c r="DS246" s="154">
        <f t="shared" si="525"/>
        <v>-6.230710538848881E-10</v>
      </c>
      <c r="DT246" s="154">
        <f t="shared" si="526"/>
        <v>-6.230710538848881E-10</v>
      </c>
      <c r="DU246" s="154">
        <f t="shared" si="527"/>
        <v>-6.230710538848881E-10</v>
      </c>
      <c r="DW246" s="155">
        <f t="shared" si="464"/>
        <v>5.3635061308778029E-2</v>
      </c>
      <c r="DX246" s="155">
        <f t="shared" si="465"/>
        <v>-5.6372721022867984E-3</v>
      </c>
      <c r="DY246" s="155">
        <f t="shared" si="466"/>
        <v>-2.5318835281575004E-2</v>
      </c>
      <c r="DZ246" s="155">
        <f t="shared" si="467"/>
        <v>4.7617803585802573E-2</v>
      </c>
      <c r="EA246" s="156">
        <f t="shared" si="468"/>
        <v>5.3635061308778029E-2</v>
      </c>
      <c r="EB246" s="156">
        <f t="shared" si="469"/>
        <v>-5.6372721022867984E-3</v>
      </c>
      <c r="EC246" s="156">
        <f t="shared" si="470"/>
        <v>-3.4665856040599227E-2</v>
      </c>
      <c r="ED246" s="156">
        <f t="shared" si="471"/>
        <v>-4.1313158476737763E-2</v>
      </c>
      <c r="EE246" s="156">
        <f t="shared" si="472"/>
        <v>-1.4865259927494816E-2</v>
      </c>
      <c r="EF246" s="156">
        <f t="shared" si="473"/>
        <v>5.1841322182594997E-2</v>
      </c>
      <c r="EG246" s="156">
        <f t="shared" si="474"/>
        <v>5.1290951760005546E-2</v>
      </c>
      <c r="EH246" s="156">
        <f t="shared" si="475"/>
        <v>-1.6665440465357718E-2</v>
      </c>
      <c r="EI246" s="156">
        <f t="shared" si="476"/>
        <v>-4.2497812545416257E-2</v>
      </c>
      <c r="EJ246" s="156">
        <f t="shared" si="477"/>
        <v>-3.3202930099710468E-2</v>
      </c>
      <c r="EK246" s="156">
        <f t="shared" si="478"/>
        <v>-3.7620013831518766E-3</v>
      </c>
      <c r="EL246" s="156">
        <f t="shared" si="479"/>
        <v>5.3799126237744445E-2</v>
      </c>
      <c r="EM246" s="156">
        <f t="shared" si="480"/>
        <v>4.6705181498027562E-2</v>
      </c>
      <c r="EN246" s="156">
        <f t="shared" si="481"/>
        <v>-2.6965249110436629E-2</v>
      </c>
      <c r="EO246" s="156">
        <f t="shared" si="482"/>
        <v>-4.847241071486863E-2</v>
      </c>
      <c r="EP246" s="156">
        <f t="shared" si="483"/>
        <v>-2.3641574351990359E-2</v>
      </c>
      <c r="EQ246" s="156">
        <f t="shared" si="484"/>
        <v>7.5056746737203299E-3</v>
      </c>
      <c r="ER246" s="156">
        <f t="shared" si="485"/>
        <v>5.3405650319454705E-2</v>
      </c>
      <c r="ES246" s="156">
        <f t="shared" si="486"/>
        <v>-5.2328531939648468E-2</v>
      </c>
      <c r="ET246" s="156">
        <f t="shared" si="487"/>
        <v>-1.3046968360227966E-2</v>
      </c>
      <c r="EU246" s="156">
        <f t="shared" si="488"/>
        <v>1.8445316731127842E-2</v>
      </c>
      <c r="EV246" s="156">
        <f t="shared" si="489"/>
        <v>5.0678091213462007E-2</v>
      </c>
      <c r="EW246" s="156">
        <f t="shared" si="490"/>
        <v>3.1699551503014581E-2</v>
      </c>
      <c r="EX246" s="156">
        <f t="shared" si="491"/>
        <v>-4.3630689575794294E-2</v>
      </c>
      <c r="EY246" s="156">
        <f t="shared" si="492"/>
        <v>-5.3897645218510273E-2</v>
      </c>
      <c r="EZ246" s="156">
        <f t="shared" si="493"/>
        <v>-1.8821472448234495E-3</v>
      </c>
    </row>
    <row r="247" spans="15:156" ht="20.100000000000001" customHeight="1" x14ac:dyDescent="0.2">
      <c r="O247" s="158">
        <v>237</v>
      </c>
      <c r="P247" s="158">
        <f t="shared" si="494"/>
        <v>-1.0733774899765127</v>
      </c>
      <c r="Q247" s="147">
        <f t="shared" si="495"/>
        <v>2.0682151636132806</v>
      </c>
      <c r="R247" s="147">
        <f t="shared" si="399"/>
        <v>285.8520683015866</v>
      </c>
      <c r="S247" s="147">
        <f t="shared" si="400"/>
        <v>248.56701591442314</v>
      </c>
      <c r="T247" s="147">
        <f t="shared" si="401"/>
        <v>310.70876989302894</v>
      </c>
      <c r="U247" s="147">
        <f t="shared" si="402"/>
        <v>1</v>
      </c>
      <c r="V247" s="147">
        <f t="shared" si="403"/>
        <v>1</v>
      </c>
      <c r="W247" s="147">
        <f t="shared" si="404"/>
        <v>5.0375706866697782E-2</v>
      </c>
      <c r="X247" s="147">
        <f t="shared" si="405"/>
        <v>5.7932062896702448E-2</v>
      </c>
      <c r="Y247" s="147">
        <f t="shared" si="406"/>
        <v>4.6345650317361958E-2</v>
      </c>
      <c r="Z247" s="147">
        <f t="shared" si="407"/>
        <v>13.442942203275612</v>
      </c>
      <c r="AA247" s="147">
        <f t="shared" si="408"/>
        <v>13.442942203275612</v>
      </c>
      <c r="AB247" s="147">
        <f t="shared" si="409"/>
        <v>13.427237212842297</v>
      </c>
      <c r="AC247" s="147">
        <f t="shared" si="410"/>
        <v>12.761784282635775</v>
      </c>
      <c r="AD247" s="147">
        <f t="shared" si="411"/>
        <v>184.79712051680491</v>
      </c>
      <c r="AE247" s="147">
        <f t="shared" si="412"/>
        <v>241.86088962228513</v>
      </c>
      <c r="AF247" s="147">
        <f t="shared" si="413"/>
        <v>3.407309940754188</v>
      </c>
      <c r="AG247" s="147">
        <f t="shared" si="414"/>
        <v>3.8893377537166183</v>
      </c>
      <c r="AH247" s="147">
        <f t="shared" si="415"/>
        <v>2.9572659589432178</v>
      </c>
      <c r="AI247" s="147">
        <f t="shared" si="416"/>
        <v>16.850252144029799</v>
      </c>
      <c r="AJ247" s="147">
        <f t="shared" si="417"/>
        <v>17.6502521440298</v>
      </c>
      <c r="AK247" s="147">
        <f t="shared" si="418"/>
        <v>18.116574966558915</v>
      </c>
      <c r="AL247" s="147">
        <f t="shared" si="419"/>
        <v>16.519050241578991</v>
      </c>
      <c r="AM247" s="147">
        <f t="shared" si="496"/>
        <v>56.656414414920988</v>
      </c>
      <c r="AN247" s="147">
        <f t="shared" si="528"/>
        <v>55.198071481275207</v>
      </c>
      <c r="AO247" s="147">
        <f t="shared" si="529"/>
        <v>60.53616796218509</v>
      </c>
      <c r="AP247" s="147">
        <f t="shared" si="420"/>
        <v>7.4181634244328061</v>
      </c>
      <c r="AQ247" s="147">
        <f t="shared" si="421"/>
        <v>0.3877197120676652</v>
      </c>
      <c r="AR247" s="147">
        <f t="shared" si="422"/>
        <v>0.38484341535910632</v>
      </c>
      <c r="AS247" s="147">
        <f t="shared" si="423"/>
        <v>0.36577060280936863</v>
      </c>
      <c r="AT247" s="147">
        <f t="shared" si="424"/>
        <v>4.9368151448420557E-2</v>
      </c>
      <c r="AU247" s="147">
        <f t="shared" si="425"/>
        <v>0.14857900781708994</v>
      </c>
      <c r="AV247" s="147">
        <f t="shared" si="426"/>
        <v>0.14261481065585846</v>
      </c>
      <c r="AW247" s="147">
        <f t="shared" si="427"/>
        <v>0.14128795091529603</v>
      </c>
      <c r="AX247" s="147">
        <f t="shared" si="497"/>
        <v>3.7423862797375473E-2</v>
      </c>
      <c r="AY247" s="147">
        <f t="shared" si="498"/>
        <v>4.1309850989723791E-2</v>
      </c>
      <c r="AZ247" s="147">
        <f t="shared" si="499"/>
        <v>3.2740409910118798E-2</v>
      </c>
      <c r="BA247" s="147">
        <f t="shared" si="500"/>
        <v>0.10294925657125475</v>
      </c>
      <c r="BB247" s="147">
        <f t="shared" si="501"/>
        <v>0.19128403126713905</v>
      </c>
      <c r="BC247" s="147">
        <f t="shared" si="428"/>
        <v>-1.0727000204636078E-2</v>
      </c>
      <c r="BD247" s="147">
        <f t="shared" si="429"/>
        <v>-9.3278262649009371E-3</v>
      </c>
      <c r="BE247" s="147">
        <f t="shared" si="430"/>
        <v>-1.1659782831126168E-2</v>
      </c>
      <c r="BF247" s="147">
        <f t="shared" si="431"/>
        <v>0</v>
      </c>
      <c r="BG247" s="147">
        <f t="shared" si="432"/>
        <v>0</v>
      </c>
      <c r="BH247" s="147">
        <f t="shared" si="433"/>
        <v>0</v>
      </c>
      <c r="BI247" s="147">
        <f t="shared" si="502"/>
        <v>2.6696862592739394E-2</v>
      </c>
      <c r="BJ247" s="147">
        <f t="shared" si="503"/>
        <v>3.1982024724822852E-2</v>
      </c>
      <c r="BK247" s="147">
        <f t="shared" si="504"/>
        <v>2.1080627078992629E-2</v>
      </c>
      <c r="BL247" s="147">
        <f t="shared" si="434"/>
        <v>7.6313533892978134</v>
      </c>
      <c r="BM247" s="147">
        <f t="shared" si="435"/>
        <v>7.949676448750516</v>
      </c>
      <c r="BN247" s="147">
        <f t="shared" si="436"/>
        <v>6.5499357082874754</v>
      </c>
      <c r="BO247" s="150">
        <f t="shared" si="505"/>
        <v>7.1272247229560795E-4</v>
      </c>
      <c r="BP247" s="150">
        <f t="shared" si="505"/>
        <v>1.0228499054991803E-3</v>
      </c>
      <c r="BQ247" s="150">
        <f t="shared" si="505"/>
        <v>4.4439283804355734E-4</v>
      </c>
      <c r="BR247" s="147" t="e">
        <f t="shared" si="437"/>
        <v>#NUM!</v>
      </c>
      <c r="BS247" s="147">
        <f t="shared" si="438"/>
        <v>228.33850126983506</v>
      </c>
      <c r="BT247" s="147">
        <f t="shared" si="439"/>
        <v>0.51205752768070933</v>
      </c>
      <c r="BU247" s="147">
        <f t="shared" si="440"/>
        <v>0.51205752768070933</v>
      </c>
      <c r="BV247" s="147">
        <f t="shared" si="441"/>
        <v>0.17068584256023644</v>
      </c>
      <c r="BW247" s="147">
        <f t="shared" si="442"/>
        <v>17.865754268849162</v>
      </c>
      <c r="CA247" s="150">
        <f t="shared" si="443"/>
        <v>0.19534171444936718</v>
      </c>
      <c r="CB247" s="150">
        <f t="shared" si="506"/>
        <v>0.19534171444936718</v>
      </c>
      <c r="CC247" s="150">
        <f t="shared" si="507"/>
        <v>0</v>
      </c>
      <c r="CD247" s="150">
        <f t="shared" si="508"/>
        <v>4.9202384786744595E-2</v>
      </c>
      <c r="CE247" s="150">
        <f t="shared" si="444"/>
        <v>3.8475384582108516E-2</v>
      </c>
      <c r="CI247" s="152">
        <f t="shared" si="445"/>
        <v>0.50632524769996945</v>
      </c>
      <c r="CJ247" s="152">
        <f t="shared" si="446"/>
        <v>0.50632524769996945</v>
      </c>
      <c r="CK247" s="152">
        <f t="shared" si="447"/>
        <v>0.50632524769996945</v>
      </c>
      <c r="CL247" s="152">
        <f t="shared" si="448"/>
        <v>0.50632524769996945</v>
      </c>
      <c r="CM247" s="152">
        <f t="shared" si="449"/>
        <v>0.50632524769996945</v>
      </c>
      <c r="CN247" s="152">
        <f t="shared" si="450"/>
        <v>0.50632524769996945</v>
      </c>
      <c r="CO247" s="152">
        <f t="shared" si="451"/>
        <v>0.50632524769996945</v>
      </c>
      <c r="CP247" s="152">
        <f t="shared" si="452"/>
        <v>0.50632524769996945</v>
      </c>
      <c r="CQ247" s="152">
        <f t="shared" si="453"/>
        <v>0.47189481664132665</v>
      </c>
      <c r="CR247" s="152">
        <f t="shared" si="454"/>
        <v>0.40493949936752588</v>
      </c>
      <c r="CS247" s="152">
        <f t="shared" si="455"/>
        <v>0.33798418209372516</v>
      </c>
      <c r="CT247" s="152">
        <f t="shared" si="456"/>
        <v>0.27102886481992444</v>
      </c>
      <c r="CU247" s="152">
        <f t="shared" si="457"/>
        <v>0.20407354754612381</v>
      </c>
      <c r="CV247" s="152">
        <f t="shared" si="458"/>
        <v>0.16495356257949662</v>
      </c>
      <c r="CW247" s="152">
        <f t="shared" si="459"/>
        <v>0.16495356257949662</v>
      </c>
      <c r="CX247" s="152">
        <f t="shared" si="460"/>
        <v>0.16495356257949662</v>
      </c>
      <c r="CY247" s="152">
        <f t="shared" si="461"/>
        <v>0.16495356257949662</v>
      </c>
      <c r="CZ247" s="152">
        <f t="shared" si="462"/>
        <v>0.16495356257949662</v>
      </c>
      <c r="DA247" s="152">
        <f t="shared" si="463"/>
        <v>0.16495356257949662</v>
      </c>
      <c r="DC247" s="154">
        <f t="shared" si="509"/>
        <v>0.19305689967728568</v>
      </c>
      <c r="DD247" s="154">
        <f t="shared" si="510"/>
        <v>0.19305689967728568</v>
      </c>
      <c r="DE247" s="154">
        <f t="shared" si="511"/>
        <v>0.19305689967728568</v>
      </c>
      <c r="DF247" s="154">
        <f t="shared" si="512"/>
        <v>0.19305689967728568</v>
      </c>
      <c r="DG247" s="154">
        <f t="shared" si="513"/>
        <v>0.19305689967728568</v>
      </c>
      <c r="DH247" s="154">
        <f t="shared" si="514"/>
        <v>0.19305689967728568</v>
      </c>
      <c r="DI247" s="154">
        <f t="shared" si="515"/>
        <v>0.19305689967728568</v>
      </c>
      <c r="DJ247" s="154">
        <f t="shared" si="516"/>
        <v>0.19305689967728568</v>
      </c>
      <c r="DK247" s="154">
        <f t="shared" si="517"/>
        <v>0.17933562745718071</v>
      </c>
      <c r="DL247" s="154">
        <f t="shared" si="518"/>
        <v>0.15266637930250143</v>
      </c>
      <c r="DM247" s="154">
        <f t="shared" si="519"/>
        <v>0.12602401824421997</v>
      </c>
      <c r="DN247" s="154">
        <f t="shared" si="520"/>
        <v>9.9426846975395944E-2</v>
      </c>
      <c r="DO247" s="154">
        <f t="shared" si="521"/>
        <v>-5.1797343001048038E-10</v>
      </c>
      <c r="DP247" s="154">
        <f t="shared" si="522"/>
        <v>-6.2518475200675544E-10</v>
      </c>
      <c r="DQ247" s="154">
        <f t="shared" si="523"/>
        <v>-6.2518475200675544E-10</v>
      </c>
      <c r="DR247" s="154">
        <f t="shared" si="524"/>
        <v>-6.2518475200675544E-10</v>
      </c>
      <c r="DS247" s="154">
        <f t="shared" si="525"/>
        <v>-6.2518475200675544E-10</v>
      </c>
      <c r="DT247" s="154">
        <f t="shared" si="526"/>
        <v>-6.2518475200675544E-10</v>
      </c>
      <c r="DU247" s="154">
        <f t="shared" si="527"/>
        <v>-6.2518475200675544E-10</v>
      </c>
      <c r="DW247" s="155">
        <f t="shared" si="464"/>
        <v>5.3229130149986877E-2</v>
      </c>
      <c r="DX247" s="155">
        <f t="shared" si="465"/>
        <v>-4.1892233955937285E-3</v>
      </c>
      <c r="DY247" s="155">
        <f t="shared" si="466"/>
        <v>-2.547728371514529E-2</v>
      </c>
      <c r="DZ247" s="155">
        <f t="shared" si="467"/>
        <v>4.6923319401768929E-2</v>
      </c>
      <c r="EA247" s="156">
        <f t="shared" si="468"/>
        <v>5.3229130149986877E-2</v>
      </c>
      <c r="EB247" s="156">
        <f t="shared" si="469"/>
        <v>-4.1892233955937285E-3</v>
      </c>
      <c r="EC247" s="156">
        <f t="shared" si="470"/>
        <v>-3.2504040444010951E-2</v>
      </c>
      <c r="ED247" s="156">
        <f t="shared" si="471"/>
        <v>-4.236009022649187E-2</v>
      </c>
      <c r="EE247" s="156">
        <f t="shared" si="472"/>
        <v>-1.7823191706955746E-2</v>
      </c>
      <c r="EF247" s="156">
        <f t="shared" si="473"/>
        <v>5.0331140723805734E-2</v>
      </c>
      <c r="EG247" s="156">
        <f t="shared" si="474"/>
        <v>5.1918452308339427E-2</v>
      </c>
      <c r="EH247" s="156">
        <f t="shared" si="475"/>
        <v>-1.2464517603546301E-2</v>
      </c>
      <c r="EI247" s="156">
        <f t="shared" si="476"/>
        <v>-3.8730439822419631E-2</v>
      </c>
      <c r="EJ247" s="156">
        <f t="shared" si="477"/>
        <v>-3.6753815044759143E-2</v>
      </c>
      <c r="EK247" s="156">
        <f t="shared" si="478"/>
        <v>-9.730233567159078E-3</v>
      </c>
      <c r="EL247" s="156">
        <f t="shared" si="479"/>
        <v>5.2499642321743131E-2</v>
      </c>
      <c r="EM247" s="156">
        <f t="shared" si="480"/>
        <v>4.9329369863396241E-2</v>
      </c>
      <c r="EN247" s="156">
        <f t="shared" si="481"/>
        <v>-2.0432894020737398E-2</v>
      </c>
      <c r="EO247" s="156">
        <f t="shared" si="482"/>
        <v>-4.4003167233439916E-2</v>
      </c>
      <c r="EP247" s="156">
        <f t="shared" si="483"/>
        <v>-3.0242538957705768E-2</v>
      </c>
      <c r="EQ247" s="156">
        <f t="shared" si="484"/>
        <v>-1.3976847841451461E-3</v>
      </c>
      <c r="ER247" s="156">
        <f t="shared" si="485"/>
        <v>5.3375428489395763E-2</v>
      </c>
      <c r="ES247" s="156">
        <f t="shared" si="486"/>
        <v>-4.8192390629033674E-2</v>
      </c>
      <c r="ET247" s="156">
        <f t="shared" si="487"/>
        <v>-2.2986591192281178E-2</v>
      </c>
      <c r="EU247" s="156">
        <f t="shared" si="488"/>
        <v>6.9692796369043852E-3</v>
      </c>
      <c r="EV247" s="156">
        <f t="shared" si="489"/>
        <v>5.2936934464748356E-2</v>
      </c>
      <c r="EW247" s="156">
        <f t="shared" si="490"/>
        <v>4.0600907156646777E-2</v>
      </c>
      <c r="EX247" s="156">
        <f t="shared" si="491"/>
        <v>-3.4676450614787267E-2</v>
      </c>
      <c r="EY247" s="156">
        <f t="shared" si="492"/>
        <v>-5.1194957425965942E-2</v>
      </c>
      <c r="EZ247" s="156">
        <f t="shared" si="493"/>
        <v>-1.5164637263580236E-2</v>
      </c>
    </row>
    <row r="248" spans="15:156" ht="20.100000000000001" customHeight="1" x14ac:dyDescent="0.2">
      <c r="O248" s="158">
        <v>238</v>
      </c>
      <c r="P248" s="158">
        <f t="shared" si="494"/>
        <v>-1.064650843716541</v>
      </c>
      <c r="Q248" s="147">
        <f t="shared" si="495"/>
        <v>2.0769418098732522</v>
      </c>
      <c r="R248" s="147">
        <f t="shared" si="399"/>
        <v>284.48678190372317</v>
      </c>
      <c r="S248" s="147">
        <f t="shared" si="400"/>
        <v>247.37981035106364</v>
      </c>
      <c r="T248" s="147">
        <f t="shared" si="401"/>
        <v>309.22476293882954</v>
      </c>
      <c r="U248" s="147">
        <f t="shared" si="402"/>
        <v>1</v>
      </c>
      <c r="V248" s="147">
        <f t="shared" si="403"/>
        <v>1</v>
      </c>
      <c r="W248" s="147">
        <f t="shared" si="404"/>
        <v>5.0617465963228088E-2</v>
      </c>
      <c r="X248" s="147">
        <f t="shared" si="405"/>
        <v>5.8210085857712299E-2</v>
      </c>
      <c r="Y248" s="147">
        <f t="shared" si="406"/>
        <v>4.656806868616984E-2</v>
      </c>
      <c r="Z248" s="147">
        <f t="shared" si="407"/>
        <v>13.357146523617009</v>
      </c>
      <c r="AA248" s="147">
        <f t="shared" si="408"/>
        <v>13.357146523617009</v>
      </c>
      <c r="AB248" s="147">
        <f t="shared" si="409"/>
        <v>13.343215805031816</v>
      </c>
      <c r="AC248" s="147">
        <f t="shared" si="410"/>
        <v>12.681926969876365</v>
      </c>
      <c r="AD248" s="147">
        <f t="shared" si="411"/>
        <v>183.44301425770198</v>
      </c>
      <c r="AE248" s="147">
        <f t="shared" si="412"/>
        <v>240.13062961615151</v>
      </c>
      <c r="AF248" s="147">
        <f t="shared" si="413"/>
        <v>3.4022383470997282</v>
      </c>
      <c r="AG248" s="147">
        <f t="shared" si="414"/>
        <v>3.8835486881444288</v>
      </c>
      <c r="AH248" s="147">
        <f t="shared" si="415"/>
        <v>2.9528642310309614</v>
      </c>
      <c r="AI248" s="147">
        <f t="shared" si="416"/>
        <v>16.759384870716737</v>
      </c>
      <c r="AJ248" s="147">
        <f t="shared" si="417"/>
        <v>17.559384870716737</v>
      </c>
      <c r="AK248" s="147">
        <f t="shared" si="418"/>
        <v>18.026764493176245</v>
      </c>
      <c r="AL248" s="147">
        <f t="shared" si="419"/>
        <v>16.434791200907327</v>
      </c>
      <c r="AM248" s="147">
        <f t="shared" si="496"/>
        <v>56.94960315310761</v>
      </c>
      <c r="AN248" s="147">
        <f t="shared" si="528"/>
        <v>55.473071741661386</v>
      </c>
      <c r="AO248" s="147">
        <f t="shared" si="529"/>
        <v>60.84652903559811</v>
      </c>
      <c r="AP248" s="147">
        <f t="shared" si="420"/>
        <v>7.3626002293691588</v>
      </c>
      <c r="AQ248" s="147">
        <f t="shared" si="421"/>
        <v>0.38529354237039926</v>
      </c>
      <c r="AR248" s="147">
        <f t="shared" si="422"/>
        <v>0.3824352441893783</v>
      </c>
      <c r="AS248" s="147">
        <f t="shared" si="423"/>
        <v>0.36348178043313639</v>
      </c>
      <c r="AT248" s="147">
        <f t="shared" si="424"/>
        <v>4.8752238666063152E-2</v>
      </c>
      <c r="AU248" s="147">
        <f t="shared" si="425"/>
        <v>0.14748463140670734</v>
      </c>
      <c r="AV248" s="147">
        <f t="shared" si="426"/>
        <v>0.14153721223652654</v>
      </c>
      <c r="AW248" s="147">
        <f t="shared" si="427"/>
        <v>0.14024058253609387</v>
      </c>
      <c r="AX248" s="147">
        <f t="shared" si="497"/>
        <v>3.7326491628090833E-2</v>
      </c>
      <c r="AY248" s="147">
        <f t="shared" si="498"/>
        <v>4.1194466467736252E-2</v>
      </c>
      <c r="AZ248" s="147">
        <f t="shared" si="499"/>
        <v>3.2653665475628403E-2</v>
      </c>
      <c r="BA248" s="147">
        <f t="shared" si="500"/>
        <v>0.1024832208797774</v>
      </c>
      <c r="BB248" s="147">
        <f t="shared" si="501"/>
        <v>0.18996283572767225</v>
      </c>
      <c r="BC248" s="147">
        <f t="shared" si="428"/>
        <v>-1.0898999093640288E-2</v>
      </c>
      <c r="BD248" s="147">
        <f t="shared" si="429"/>
        <v>-9.4773905162089458E-3</v>
      </c>
      <c r="BE248" s="147">
        <f t="shared" si="430"/>
        <v>-1.1846738145261182E-2</v>
      </c>
      <c r="BF248" s="147">
        <f t="shared" si="431"/>
        <v>0</v>
      </c>
      <c r="BG248" s="147">
        <f t="shared" si="432"/>
        <v>0</v>
      </c>
      <c r="BH248" s="147">
        <f t="shared" si="433"/>
        <v>0</v>
      </c>
      <c r="BI248" s="147">
        <f t="shared" si="502"/>
        <v>2.6427492534450543E-2</v>
      </c>
      <c r="BJ248" s="147">
        <f t="shared" si="503"/>
        <v>3.1717075951527306E-2</v>
      </c>
      <c r="BK248" s="147">
        <f t="shared" si="504"/>
        <v>2.0806927330367223E-2</v>
      </c>
      <c r="BL248" s="147">
        <f t="shared" si="434"/>
        <v>7.5182723049105036</v>
      </c>
      <c r="BM248" s="147">
        <f t="shared" si="435"/>
        <v>7.8461642337791062</v>
      </c>
      <c r="BN248" s="147">
        <f t="shared" si="436"/>
        <v>6.4340171712182581</v>
      </c>
      <c r="BO248" s="150">
        <f t="shared" si="505"/>
        <v>6.9841236165843923E-4</v>
      </c>
      <c r="BP248" s="150">
        <f t="shared" si="505"/>
        <v>1.0059729069149517E-3</v>
      </c>
      <c r="BQ248" s="150">
        <f t="shared" si="505"/>
        <v>4.3292822493118247E-4</v>
      </c>
      <c r="BR248" s="147" t="e">
        <f t="shared" si="437"/>
        <v>#NUM!</v>
      </c>
      <c r="BS248" s="147">
        <f t="shared" si="438"/>
        <v>227.02869555425525</v>
      </c>
      <c r="BT248" s="147">
        <f t="shared" si="439"/>
        <v>0.509611838966194</v>
      </c>
      <c r="BU248" s="147">
        <f t="shared" si="440"/>
        <v>0.509611838966194</v>
      </c>
      <c r="BV248" s="147">
        <f t="shared" si="441"/>
        <v>0.16987061298873135</v>
      </c>
      <c r="BW248" s="147">
        <f t="shared" si="442"/>
        <v>17.780423868982698</v>
      </c>
      <c r="CA248" s="150">
        <f t="shared" si="443"/>
        <v>0.19418581375728008</v>
      </c>
      <c r="CB248" s="150">
        <f t="shared" si="506"/>
        <v>0.19418581375728008</v>
      </c>
      <c r="CC248" s="150">
        <f t="shared" si="507"/>
        <v>0</v>
      </c>
      <c r="CD248" s="150">
        <f t="shared" si="508"/>
        <v>4.9145969149541786E-2</v>
      </c>
      <c r="CE248" s="150">
        <f t="shared" si="444"/>
        <v>3.8246970055901497E-2</v>
      </c>
      <c r="CI248" s="152">
        <f t="shared" si="445"/>
        <v>0.50387955898545422</v>
      </c>
      <c r="CJ248" s="152">
        <f t="shared" si="446"/>
        <v>0.50387955898545422</v>
      </c>
      <c r="CK248" s="152">
        <f t="shared" si="447"/>
        <v>0.50387955898545422</v>
      </c>
      <c r="CL248" s="152">
        <f t="shared" si="448"/>
        <v>0.50387955898545422</v>
      </c>
      <c r="CM248" s="152">
        <f t="shared" si="449"/>
        <v>0.50387955898545422</v>
      </c>
      <c r="CN248" s="152">
        <f t="shared" si="450"/>
        <v>0.50387955898545422</v>
      </c>
      <c r="CO248" s="152">
        <f t="shared" si="451"/>
        <v>0.50387955898545422</v>
      </c>
      <c r="CP248" s="152">
        <f t="shared" si="452"/>
        <v>0.50387955898545422</v>
      </c>
      <c r="CQ248" s="152">
        <f t="shared" si="453"/>
        <v>0.46961357452143015</v>
      </c>
      <c r="CR248" s="152">
        <f t="shared" si="454"/>
        <v>0.40297804917525715</v>
      </c>
      <c r="CS248" s="152">
        <f t="shared" si="455"/>
        <v>0.33634252382908419</v>
      </c>
      <c r="CT248" s="152">
        <f t="shared" si="456"/>
        <v>0.26970699848291135</v>
      </c>
      <c r="CU248" s="152">
        <f t="shared" si="457"/>
        <v>0.20307147313673843</v>
      </c>
      <c r="CV248" s="152">
        <f t="shared" si="458"/>
        <v>0.16413833300799147</v>
      </c>
      <c r="CW248" s="152">
        <f t="shared" si="459"/>
        <v>0.16413833300799147</v>
      </c>
      <c r="CX248" s="152">
        <f t="shared" si="460"/>
        <v>0.16413833300799147</v>
      </c>
      <c r="CY248" s="152">
        <f t="shared" si="461"/>
        <v>0.16413833300799147</v>
      </c>
      <c r="CZ248" s="152">
        <f t="shared" si="462"/>
        <v>0.16413833300799147</v>
      </c>
      <c r="DA248" s="152">
        <f t="shared" si="463"/>
        <v>0.16413833300799147</v>
      </c>
      <c r="DC248" s="154">
        <f t="shared" si="509"/>
        <v>0.19190323942583357</v>
      </c>
      <c r="DD248" s="154">
        <f t="shared" si="510"/>
        <v>0.19190323942583357</v>
      </c>
      <c r="DE248" s="154">
        <f t="shared" si="511"/>
        <v>0.19190323942583357</v>
      </c>
      <c r="DF248" s="154">
        <f t="shared" si="512"/>
        <v>0.19190323942583357</v>
      </c>
      <c r="DG248" s="154">
        <f t="shared" si="513"/>
        <v>0.19190323942583357</v>
      </c>
      <c r="DH248" s="154">
        <f t="shared" si="514"/>
        <v>0.19190323942583357</v>
      </c>
      <c r="DI248" s="154">
        <f t="shared" si="515"/>
        <v>0.19190323942583357</v>
      </c>
      <c r="DJ248" s="154">
        <f t="shared" si="516"/>
        <v>0.19190323942583357</v>
      </c>
      <c r="DK248" s="154">
        <f t="shared" si="517"/>
        <v>0.17826091214097978</v>
      </c>
      <c r="DL248" s="154">
        <f t="shared" si="518"/>
        <v>0.15174521130667271</v>
      </c>
      <c r="DM248" s="154">
        <f t="shared" si="519"/>
        <v>0.12525644746062078</v>
      </c>
      <c r="DN248" s="154">
        <f t="shared" si="520"/>
        <v>9.8812952900470999E-2</v>
      </c>
      <c r="DO248" s="154">
        <f t="shared" si="521"/>
        <v>-5.1979831779732367E-10</v>
      </c>
      <c r="DP248" s="154">
        <f t="shared" si="522"/>
        <v>-6.2734744324083272E-10</v>
      </c>
      <c r="DQ248" s="154">
        <f t="shared" si="523"/>
        <v>-6.2734744324083272E-10</v>
      </c>
      <c r="DR248" s="154">
        <f t="shared" si="524"/>
        <v>-6.2734744324083272E-10</v>
      </c>
      <c r="DS248" s="154">
        <f t="shared" si="525"/>
        <v>-6.2734744324083272E-10</v>
      </c>
      <c r="DT248" s="154">
        <f t="shared" si="526"/>
        <v>-6.2734744324083272E-10</v>
      </c>
      <c r="DU248" s="154">
        <f t="shared" si="527"/>
        <v>-6.2734744324083272E-10</v>
      </c>
      <c r="DW248" s="155">
        <f t="shared" si="464"/>
        <v>5.2782549148816638E-2</v>
      </c>
      <c r="DX248" s="155">
        <f t="shared" si="465"/>
        <v>-2.7662161857874637E-3</v>
      </c>
      <c r="DY248" s="155">
        <f t="shared" si="466"/>
        <v>-2.562460523937975E-2</v>
      </c>
      <c r="DZ248" s="155">
        <f t="shared" si="467"/>
        <v>4.622801156181941E-2</v>
      </c>
      <c r="EA248" s="156">
        <f t="shared" si="468"/>
        <v>5.2782549148816638E-2</v>
      </c>
      <c r="EB248" s="156">
        <f t="shared" si="469"/>
        <v>-2.7662161857874637E-3</v>
      </c>
      <c r="EC248" s="156">
        <f t="shared" si="470"/>
        <v>-3.0316373979208007E-2</v>
      </c>
      <c r="ED248" s="156">
        <f t="shared" si="471"/>
        <v>-4.3296269070054481E-2</v>
      </c>
      <c r="EE248" s="156">
        <f t="shared" si="472"/>
        <v>-2.0652087962255424E-2</v>
      </c>
      <c r="EF248" s="156">
        <f t="shared" si="473"/>
        <v>4.8653270285079722E-2</v>
      </c>
      <c r="EG248" s="156">
        <f t="shared" si="474"/>
        <v>5.2204252494883696E-2</v>
      </c>
      <c r="EH248" s="156">
        <f t="shared" si="475"/>
        <v>-8.2683413139629409E-3</v>
      </c>
      <c r="EI248" s="156">
        <f t="shared" si="476"/>
        <v>-3.4675990181611008E-2</v>
      </c>
      <c r="EJ248" s="156">
        <f t="shared" si="477"/>
        <v>-3.9890163594031219E-2</v>
      </c>
      <c r="EK248" s="156">
        <f t="shared" si="478"/>
        <v>-1.5453302087689448E-2</v>
      </c>
      <c r="EL248" s="156">
        <f t="shared" si="479"/>
        <v>5.0545473597745319E-2</v>
      </c>
      <c r="EM248" s="156">
        <f t="shared" si="480"/>
        <v>5.1053995126174659E-2</v>
      </c>
      <c r="EN248" s="156">
        <f t="shared" si="481"/>
        <v>-1.3679876764440924E-2</v>
      </c>
      <c r="EO248" s="156">
        <f t="shared" si="482"/>
        <v>-3.8655688979166762E-2</v>
      </c>
      <c r="EP248" s="156">
        <f t="shared" si="483"/>
        <v>-3.6047013138118422E-2</v>
      </c>
      <c r="EQ248" s="156">
        <f t="shared" si="484"/>
        <v>-1.0085206601639298E-2</v>
      </c>
      <c r="ER248" s="156">
        <f t="shared" si="485"/>
        <v>5.188389012435371E-2</v>
      </c>
      <c r="ES248" s="156">
        <f t="shared" si="486"/>
        <v>-4.2211867959043803E-2</v>
      </c>
      <c r="ET248" s="156">
        <f t="shared" si="487"/>
        <v>-3.180892406294196E-2</v>
      </c>
      <c r="EU248" s="156">
        <f t="shared" si="488"/>
        <v>-4.6066154815964256E-3</v>
      </c>
      <c r="EV248" s="156">
        <f t="shared" si="489"/>
        <v>5.2653855893357637E-2</v>
      </c>
      <c r="EW248" s="156">
        <f t="shared" si="490"/>
        <v>4.7094136532269695E-2</v>
      </c>
      <c r="EX248" s="156">
        <f t="shared" si="491"/>
        <v>-2.3995661085156592E-2</v>
      </c>
      <c r="EY248" s="156">
        <f t="shared" si="492"/>
        <v>-4.5305564880160354E-2</v>
      </c>
      <c r="EZ248" s="156">
        <f t="shared" si="493"/>
        <v>-2.7222329759286533E-2</v>
      </c>
    </row>
    <row r="249" spans="15:156" ht="20.100000000000001" customHeight="1" x14ac:dyDescent="0.2">
      <c r="O249" s="158">
        <v>239</v>
      </c>
      <c r="P249" s="158">
        <f t="shared" si="494"/>
        <v>-1.0559241974565694</v>
      </c>
      <c r="Q249" s="147">
        <f t="shared" si="495"/>
        <v>2.0856684561332237</v>
      </c>
      <c r="R249" s="147">
        <f t="shared" si="399"/>
        <v>283.09983073598238</v>
      </c>
      <c r="S249" s="147">
        <f t="shared" si="400"/>
        <v>246.173765857376</v>
      </c>
      <c r="T249" s="147">
        <f t="shared" si="401"/>
        <v>307.71720732171997</v>
      </c>
      <c r="U249" s="147">
        <f t="shared" si="402"/>
        <v>1</v>
      </c>
      <c r="V249" s="147">
        <f t="shared" si="403"/>
        <v>1</v>
      </c>
      <c r="W249" s="147">
        <f t="shared" si="404"/>
        <v>5.0865448992194473E-2</v>
      </c>
      <c r="X249" s="147">
        <f t="shared" si="405"/>
        <v>5.8495266341023637E-2</v>
      </c>
      <c r="Y249" s="147">
        <f t="shared" si="406"/>
        <v>4.6796213072818914E-2</v>
      </c>
      <c r="Z249" s="147">
        <f t="shared" si="407"/>
        <v>13.270220355395887</v>
      </c>
      <c r="AA249" s="147">
        <f t="shared" si="408"/>
        <v>13.270220355395887</v>
      </c>
      <c r="AB249" s="147">
        <f t="shared" si="409"/>
        <v>13.258056600185634</v>
      </c>
      <c r="AC249" s="147">
        <f t="shared" si="410"/>
        <v>12.600988249222176</v>
      </c>
      <c r="AD249" s="147">
        <f t="shared" si="411"/>
        <v>182.07115368920972</v>
      </c>
      <c r="AE249" s="147">
        <f t="shared" si="412"/>
        <v>238.37749969862281</v>
      </c>
      <c r="AF249" s="147">
        <f t="shared" si="413"/>
        <v>3.3970862758915432</v>
      </c>
      <c r="AG249" s="147">
        <f t="shared" si="414"/>
        <v>3.8776677599611253</v>
      </c>
      <c r="AH249" s="147">
        <f t="shared" si="415"/>
        <v>2.9483926551934418</v>
      </c>
      <c r="AI249" s="147">
        <f t="shared" si="416"/>
        <v>16.667306631287431</v>
      </c>
      <c r="AJ249" s="147">
        <f t="shared" si="417"/>
        <v>17.467306631287432</v>
      </c>
      <c r="AK249" s="147">
        <f t="shared" si="418"/>
        <v>17.935724360146761</v>
      </c>
      <c r="AL249" s="147">
        <f t="shared" si="419"/>
        <v>16.349380904415618</v>
      </c>
      <c r="AM249" s="147">
        <f t="shared" si="496"/>
        <v>57.249810809916191</v>
      </c>
      <c r="AN249" s="147">
        <f t="shared" si="528"/>
        <v>55.754648093388596</v>
      </c>
      <c r="AO249" s="147">
        <f t="shared" si="529"/>
        <v>61.164395511142651</v>
      </c>
      <c r="AP249" s="147">
        <f t="shared" si="420"/>
        <v>7.3063147415385625</v>
      </c>
      <c r="AQ249" s="147">
        <f t="shared" si="421"/>
        <v>0.38283451808569441</v>
      </c>
      <c r="AR249" s="147">
        <f t="shared" si="422"/>
        <v>0.37999446216380084</v>
      </c>
      <c r="AS249" s="147">
        <f t="shared" si="423"/>
        <v>0.3611619633927729</v>
      </c>
      <c r="AT249" s="147">
        <f t="shared" si="424"/>
        <v>4.8131930425052094E-2</v>
      </c>
      <c r="AU249" s="147">
        <f t="shared" si="425"/>
        <v>0.14637565051385232</v>
      </c>
      <c r="AV249" s="147">
        <f t="shared" si="426"/>
        <v>0.14044562615117404</v>
      </c>
      <c r="AW249" s="147">
        <f t="shared" si="427"/>
        <v>0.139179510000983</v>
      </c>
      <c r="AX249" s="147">
        <f t="shared" si="497"/>
        <v>3.7227316001797642E-2</v>
      </c>
      <c r="AY249" s="147">
        <f t="shared" si="498"/>
        <v>4.1077021627585968E-2</v>
      </c>
      <c r="AZ249" s="147">
        <f t="shared" si="499"/>
        <v>3.2565370102634952E-2</v>
      </c>
      <c r="BA249" s="147">
        <f t="shared" si="500"/>
        <v>0.102009936577</v>
      </c>
      <c r="BB249" s="147">
        <f t="shared" si="501"/>
        <v>0.18862407107865403</v>
      </c>
      <c r="BC249" s="147">
        <f t="shared" si="428"/>
        <v>-1.1070167981666325E-2</v>
      </c>
      <c r="BD249" s="147">
        <f t="shared" si="429"/>
        <v>-9.626233027535935E-3</v>
      </c>
      <c r="BE249" s="147">
        <f t="shared" si="430"/>
        <v>-1.2032791284419921E-2</v>
      </c>
      <c r="BF249" s="147">
        <f t="shared" si="431"/>
        <v>0</v>
      </c>
      <c r="BG249" s="147">
        <f t="shared" si="432"/>
        <v>0</v>
      </c>
      <c r="BH249" s="147">
        <f t="shared" si="433"/>
        <v>0</v>
      </c>
      <c r="BI249" s="147">
        <f t="shared" si="502"/>
        <v>2.6157148020131318E-2</v>
      </c>
      <c r="BJ249" s="147">
        <f t="shared" si="503"/>
        <v>3.1450788600050031E-2</v>
      </c>
      <c r="BK249" s="147">
        <f t="shared" si="504"/>
        <v>2.0532578818215033E-2</v>
      </c>
      <c r="BL249" s="147">
        <f t="shared" si="434"/>
        <v>7.4050841770352127</v>
      </c>
      <c r="BM249" s="147">
        <f t="shared" si="435"/>
        <v>7.7423590688585469</v>
      </c>
      <c r="BN249" s="147">
        <f t="shared" si="436"/>
        <v>6.3182278130542313</v>
      </c>
      <c r="BO249" s="150">
        <f t="shared" si="505"/>
        <v>6.8419639254705972E-4</v>
      </c>
      <c r="BP249" s="150">
        <f t="shared" si="505"/>
        <v>9.8915210356503706E-4</v>
      </c>
      <c r="BQ249" s="150">
        <f t="shared" si="505"/>
        <v>4.2158679292621264E-4</v>
      </c>
      <c r="BR249" s="147" t="e">
        <f t="shared" si="437"/>
        <v>#NUM!</v>
      </c>
      <c r="BS249" s="147">
        <f t="shared" si="438"/>
        <v>225.69854228494484</v>
      </c>
      <c r="BT249" s="147">
        <f t="shared" si="439"/>
        <v>0.50712734133709891</v>
      </c>
      <c r="BU249" s="147">
        <f t="shared" si="440"/>
        <v>0.50712734133709891</v>
      </c>
      <c r="BV249" s="147">
        <f t="shared" si="441"/>
        <v>0.16904244711236632</v>
      </c>
      <c r="BW249" s="147">
        <f t="shared" si="442"/>
        <v>17.693739420998899</v>
      </c>
      <c r="CA249" s="150">
        <f t="shared" si="443"/>
        <v>0.19301207894174779</v>
      </c>
      <c r="CB249" s="150">
        <f t="shared" si="506"/>
        <v>0.19301207894174779</v>
      </c>
      <c r="CC249" s="150">
        <f t="shared" si="507"/>
        <v>0</v>
      </c>
      <c r="CD249" s="150">
        <f t="shared" si="508"/>
        <v>4.9088230339486505E-2</v>
      </c>
      <c r="CE249" s="150">
        <f t="shared" si="444"/>
        <v>3.8018062357820182E-2</v>
      </c>
      <c r="CI249" s="152">
        <f t="shared" si="445"/>
        <v>0.50139506135635903</v>
      </c>
      <c r="CJ249" s="152">
        <f t="shared" si="446"/>
        <v>0.50139506135635903</v>
      </c>
      <c r="CK249" s="152">
        <f t="shared" si="447"/>
        <v>0.50139506135635903</v>
      </c>
      <c r="CL249" s="152">
        <f t="shared" si="448"/>
        <v>0.50139506135635903</v>
      </c>
      <c r="CM249" s="152">
        <f t="shared" si="449"/>
        <v>0.50139506135635903</v>
      </c>
      <c r="CN249" s="152">
        <f t="shared" si="450"/>
        <v>0.50139506135635903</v>
      </c>
      <c r="CO249" s="152">
        <f t="shared" si="451"/>
        <v>0.50139506135635903</v>
      </c>
      <c r="CP249" s="152">
        <f t="shared" si="452"/>
        <v>0.50139506135635903</v>
      </c>
      <c r="CQ249" s="152">
        <f t="shared" si="453"/>
        <v>0.46729613297433692</v>
      </c>
      <c r="CR249" s="152">
        <f t="shared" si="454"/>
        <v>0.40098547410903679</v>
      </c>
      <c r="CS249" s="152">
        <f t="shared" si="455"/>
        <v>0.33467481524373666</v>
      </c>
      <c r="CT249" s="152">
        <f t="shared" si="456"/>
        <v>0.26836415637843652</v>
      </c>
      <c r="CU249" s="152">
        <f t="shared" si="457"/>
        <v>0.2020534975131365</v>
      </c>
      <c r="CV249" s="152">
        <f t="shared" si="458"/>
        <v>0.16331016713162644</v>
      </c>
      <c r="CW249" s="152">
        <f t="shared" si="459"/>
        <v>0.16331016713162644</v>
      </c>
      <c r="CX249" s="152">
        <f t="shared" si="460"/>
        <v>0.16331016713162644</v>
      </c>
      <c r="CY249" s="152">
        <f t="shared" si="461"/>
        <v>0.16331016713162644</v>
      </c>
      <c r="CZ249" s="152">
        <f t="shared" si="462"/>
        <v>0.16331016713162644</v>
      </c>
      <c r="DA249" s="152">
        <f t="shared" si="463"/>
        <v>0.16331016713162644</v>
      </c>
      <c r="DC249" s="154">
        <f t="shared" si="509"/>
        <v>0.19073179832618767</v>
      </c>
      <c r="DD249" s="154">
        <f t="shared" si="510"/>
        <v>0.19073179832618767</v>
      </c>
      <c r="DE249" s="154">
        <f t="shared" si="511"/>
        <v>0.19073179832618767</v>
      </c>
      <c r="DF249" s="154">
        <f t="shared" si="512"/>
        <v>0.19073179832618767</v>
      </c>
      <c r="DG249" s="154">
        <f t="shared" si="513"/>
        <v>0.19073179832618767</v>
      </c>
      <c r="DH249" s="154">
        <f t="shared" si="514"/>
        <v>0.19073179832618767</v>
      </c>
      <c r="DI249" s="154">
        <f t="shared" si="515"/>
        <v>0.19073179832618767</v>
      </c>
      <c r="DJ249" s="154">
        <f t="shared" si="516"/>
        <v>0.19073179832618767</v>
      </c>
      <c r="DK249" s="154">
        <f t="shared" si="517"/>
        <v>0.17716964253080714</v>
      </c>
      <c r="DL249" s="154">
        <f t="shared" si="518"/>
        <v>0.15080987470232168</v>
      </c>
      <c r="DM249" s="154">
        <f t="shared" si="519"/>
        <v>0.12447709459959401</v>
      </c>
      <c r="DN249" s="154">
        <f t="shared" si="520"/>
        <v>9.8189664582579952E-2</v>
      </c>
      <c r="DO249" s="154">
        <f t="shared" si="521"/>
        <v>-5.2166537962085268E-10</v>
      </c>
      <c r="DP249" s="154">
        <f t="shared" si="522"/>
        <v>-6.2955983073641234E-10</v>
      </c>
      <c r="DQ249" s="154">
        <f t="shared" si="523"/>
        <v>-6.2955983073641234E-10</v>
      </c>
      <c r="DR249" s="154">
        <f t="shared" si="524"/>
        <v>-6.2955983073641234E-10</v>
      </c>
      <c r="DS249" s="154">
        <f t="shared" si="525"/>
        <v>-6.2955983073641234E-10</v>
      </c>
      <c r="DT249" s="154">
        <f t="shared" si="526"/>
        <v>-6.2955983073641234E-10</v>
      </c>
      <c r="DU249" s="154">
        <f t="shared" si="527"/>
        <v>-6.2955983073641234E-10</v>
      </c>
      <c r="DW249" s="155">
        <f t="shared" si="464"/>
        <v>5.2296369237588333E-2</v>
      </c>
      <c r="DX249" s="155">
        <f t="shared" si="465"/>
        <v>-1.3694286232087392E-3</v>
      </c>
      <c r="DY249" s="155">
        <f t="shared" si="466"/>
        <v>-2.5760791900452835E-2</v>
      </c>
      <c r="DZ249" s="155">
        <f t="shared" si="467"/>
        <v>4.5532045537728723E-2</v>
      </c>
      <c r="EA249" s="156">
        <f t="shared" si="468"/>
        <v>5.2296369237588333E-2</v>
      </c>
      <c r="EB249" s="156">
        <f t="shared" si="469"/>
        <v>-1.3694286232087392E-3</v>
      </c>
      <c r="EC249" s="156">
        <f t="shared" si="470"/>
        <v>-2.8108450773372928E-2</v>
      </c>
      <c r="ED249" s="156">
        <f t="shared" si="471"/>
        <v>-4.4121429774080415E-2</v>
      </c>
      <c r="EE249" s="156">
        <f t="shared" si="472"/>
        <v>-2.3342524487544297E-2</v>
      </c>
      <c r="EF249" s="156">
        <f t="shared" si="473"/>
        <v>4.6817861129451799E-2</v>
      </c>
      <c r="EG249" s="156">
        <f t="shared" si="474"/>
        <v>5.2153028524584158E-2</v>
      </c>
      <c r="EH249" s="156">
        <f t="shared" si="475"/>
        <v>-4.1045323609578185E-3</v>
      </c>
      <c r="EI249" s="156">
        <f t="shared" si="476"/>
        <v>-3.0379066336517657E-2</v>
      </c>
      <c r="EJ249" s="156">
        <f t="shared" si="477"/>
        <v>-4.2589880238264329E-2</v>
      </c>
      <c r="EK249" s="156">
        <f t="shared" si="478"/>
        <v>-2.0860276837534376E-2</v>
      </c>
      <c r="EL249" s="156">
        <f t="shared" si="479"/>
        <v>4.7975352218088671E-2</v>
      </c>
      <c r="EM249" s="156">
        <f t="shared" si="480"/>
        <v>5.1866739985506657E-2</v>
      </c>
      <c r="EN249" s="156">
        <f t="shared" si="481"/>
        <v>-6.8283858608080596E-3</v>
      </c>
      <c r="EO249" s="156">
        <f t="shared" si="482"/>
        <v>-3.2566414990457079E-2</v>
      </c>
      <c r="EP249" s="156">
        <f t="shared" si="483"/>
        <v>-4.0941594801101384E-2</v>
      </c>
      <c r="EQ249" s="156">
        <f t="shared" si="484"/>
        <v>-1.8320852618692929E-2</v>
      </c>
      <c r="ER249" s="156">
        <f t="shared" si="485"/>
        <v>4.9001346201021576E-2</v>
      </c>
      <c r="ES249" s="156">
        <f t="shared" si="486"/>
        <v>-3.4664501364571186E-2</v>
      </c>
      <c r="ET249" s="156">
        <f t="shared" si="487"/>
        <v>-3.918109129840415E-2</v>
      </c>
      <c r="EU249" s="156">
        <f t="shared" si="488"/>
        <v>-1.573121221629023E-2</v>
      </c>
      <c r="EV249" s="156">
        <f t="shared" si="489"/>
        <v>4.9893030900059379E-2</v>
      </c>
      <c r="EW249" s="156">
        <f t="shared" si="490"/>
        <v>5.0868847876330663E-2</v>
      </c>
      <c r="EX249" s="156">
        <f t="shared" si="491"/>
        <v>-1.2212529873984669E-2</v>
      </c>
      <c r="EY249" s="156">
        <f t="shared" si="492"/>
        <v>-3.6667574749945232E-2</v>
      </c>
      <c r="EZ249" s="156">
        <f t="shared" si="493"/>
        <v>-3.731319514790201E-2</v>
      </c>
    </row>
    <row r="250" spans="15:156" ht="20.100000000000001" customHeight="1" x14ac:dyDescent="0.2">
      <c r="O250" s="158">
        <v>240</v>
      </c>
      <c r="P250" s="158">
        <f t="shared" si="494"/>
        <v>-1.0471975511965976</v>
      </c>
      <c r="Q250" s="147">
        <f t="shared" si="495"/>
        <v>2.0943951023931953</v>
      </c>
      <c r="R250" s="147">
        <f t="shared" si="399"/>
        <v>281.69132042006549</v>
      </c>
      <c r="S250" s="147">
        <f t="shared" si="400"/>
        <v>244.94897427831785</v>
      </c>
      <c r="T250" s="147">
        <f t="shared" si="401"/>
        <v>306.1862178478973</v>
      </c>
      <c r="U250" s="147">
        <f t="shared" si="402"/>
        <v>1</v>
      </c>
      <c r="V250" s="147">
        <f t="shared" si="403"/>
        <v>1</v>
      </c>
      <c r="W250" s="147">
        <f t="shared" si="404"/>
        <v>5.1119785936344586E-2</v>
      </c>
      <c r="X250" s="147">
        <f t="shared" si="405"/>
        <v>5.8787753826796268E-2</v>
      </c>
      <c r="Y250" s="147">
        <f t="shared" si="406"/>
        <v>4.7030203061437015E-2</v>
      </c>
      <c r="Z250" s="147">
        <f t="shared" si="407"/>
        <v>13.182179694823953</v>
      </c>
      <c r="AA250" s="147">
        <f t="shared" si="408"/>
        <v>13.182179694823953</v>
      </c>
      <c r="AB250" s="147">
        <f t="shared" si="409"/>
        <v>13.171775293300579</v>
      </c>
      <c r="AC250" s="147">
        <f t="shared" si="410"/>
        <v>12.5189830378271</v>
      </c>
      <c r="AD250" s="147">
        <f t="shared" si="411"/>
        <v>180.68182226365431</v>
      </c>
      <c r="AE250" s="147">
        <f t="shared" si="412"/>
        <v>236.6018525339725</v>
      </c>
      <c r="AF250" s="147">
        <f t="shared" si="413"/>
        <v>3.3918541194798015</v>
      </c>
      <c r="AG250" s="147">
        <f t="shared" si="414"/>
        <v>3.871695417022158</v>
      </c>
      <c r="AH250" s="147">
        <f t="shared" si="415"/>
        <v>2.9438515719584708</v>
      </c>
      <c r="AI250" s="147">
        <f t="shared" si="416"/>
        <v>16.574033814303753</v>
      </c>
      <c r="AJ250" s="147">
        <f t="shared" si="417"/>
        <v>17.374033814303754</v>
      </c>
      <c r="AK250" s="147">
        <f t="shared" si="418"/>
        <v>17.843470710322737</v>
      </c>
      <c r="AL250" s="147">
        <f t="shared" si="419"/>
        <v>16.262834609785571</v>
      </c>
      <c r="AM250" s="147">
        <f t="shared" si="496"/>
        <v>57.557157462000369</v>
      </c>
      <c r="AN250" s="147">
        <f t="shared" si="528"/>
        <v>56.042908705058359</v>
      </c>
      <c r="AO250" s="147">
        <f t="shared" si="529"/>
        <v>61.489895457602834</v>
      </c>
      <c r="AP250" s="147">
        <f t="shared" si="420"/>
        <v>7.2493187507739121</v>
      </c>
      <c r="AQ250" s="147">
        <f t="shared" si="421"/>
        <v>0.38034309241621256</v>
      </c>
      <c r="AR250" s="147">
        <f t="shared" si="422"/>
        <v>0.37752151912295451</v>
      </c>
      <c r="AS250" s="147">
        <f t="shared" si="423"/>
        <v>0.35881157923479123</v>
      </c>
      <c r="AT250" s="147">
        <f t="shared" si="424"/>
        <v>4.7507499133634452E-2</v>
      </c>
      <c r="AU250" s="147">
        <f t="shared" si="425"/>
        <v>0.14525229691476138</v>
      </c>
      <c r="AV250" s="147">
        <f t="shared" si="426"/>
        <v>0.13934028554044692</v>
      </c>
      <c r="AW250" s="147">
        <f t="shared" si="427"/>
        <v>0.13810495437633427</v>
      </c>
      <c r="AX250" s="147">
        <f t="shared" si="497"/>
        <v>3.7126331703277955E-2</v>
      </c>
      <c r="AY250" s="147">
        <f t="shared" si="498"/>
        <v>4.0957512110298112E-2</v>
      </c>
      <c r="AZ250" s="147">
        <f t="shared" si="499"/>
        <v>3.247552031709338E-2</v>
      </c>
      <c r="BA250" s="147">
        <f t="shared" si="500"/>
        <v>0.1015294446334873</v>
      </c>
      <c r="BB250" s="147">
        <f t="shared" si="501"/>
        <v>0.18726800115515876</v>
      </c>
      <c r="BC250" s="147">
        <f t="shared" si="428"/>
        <v>-1.1240493833540664E-2</v>
      </c>
      <c r="BD250" s="147">
        <f t="shared" si="429"/>
        <v>-9.7743424639484006E-3</v>
      </c>
      <c r="BE250" s="147">
        <f t="shared" si="430"/>
        <v>-1.2217928079935506E-2</v>
      </c>
      <c r="BF250" s="147">
        <f t="shared" si="431"/>
        <v>0</v>
      </c>
      <c r="BG250" s="147">
        <f t="shared" si="432"/>
        <v>0</v>
      </c>
      <c r="BH250" s="147">
        <f t="shared" si="433"/>
        <v>0</v>
      </c>
      <c r="BI250" s="147">
        <f t="shared" si="502"/>
        <v>2.5885837869737291E-2</v>
      </c>
      <c r="BJ250" s="147">
        <f t="shared" si="503"/>
        <v>3.1183169646349713E-2</v>
      </c>
      <c r="BK250" s="147">
        <f t="shared" si="504"/>
        <v>2.0257592237157875E-2</v>
      </c>
      <c r="BL250" s="147">
        <f t="shared" si="434"/>
        <v>7.2918158497060332</v>
      </c>
      <c r="BM250" s="147">
        <f t="shared" si="435"/>
        <v>7.6382854196201375</v>
      </c>
      <c r="BN250" s="147">
        <f t="shared" si="436"/>
        <v>6.2025955498002938</v>
      </c>
      <c r="BO250" s="150">
        <f t="shared" si="505"/>
        <v>6.7007660221832526E-4</v>
      </c>
      <c r="BP250" s="150">
        <f t="shared" si="505"/>
        <v>9.7239006919302615E-4</v>
      </c>
      <c r="BQ250" s="150">
        <f t="shared" si="505"/>
        <v>4.1037004324695898E-4</v>
      </c>
      <c r="BR250" s="147" t="e">
        <f t="shared" si="437"/>
        <v>#NUM!</v>
      </c>
      <c r="BS250" s="147">
        <f t="shared" si="438"/>
        <v>224.34816863970281</v>
      </c>
      <c r="BT250" s="147">
        <f t="shared" si="439"/>
        <v>0.50460422399753768</v>
      </c>
      <c r="BU250" s="147">
        <f t="shared" si="440"/>
        <v>0.50460422399753768</v>
      </c>
      <c r="BV250" s="147">
        <f t="shared" si="441"/>
        <v>0.16820140799917924</v>
      </c>
      <c r="BW250" s="147">
        <f t="shared" si="442"/>
        <v>17.605707526254093</v>
      </c>
      <c r="CA250" s="150">
        <f t="shared" si="443"/>
        <v>0.19182062926481219</v>
      </c>
      <c r="CB250" s="150">
        <f t="shared" si="506"/>
        <v>0.19182062926481219</v>
      </c>
      <c r="CC250" s="150">
        <f t="shared" si="507"/>
        <v>0</v>
      </c>
      <c r="CD250" s="150">
        <f t="shared" si="508"/>
        <v>4.9029147589522031E-2</v>
      </c>
      <c r="CE250" s="150">
        <f t="shared" si="444"/>
        <v>3.7788653755981366E-2</v>
      </c>
      <c r="CI250" s="152">
        <f t="shared" si="445"/>
        <v>0.49887194401679785</v>
      </c>
      <c r="CJ250" s="152">
        <f t="shared" si="446"/>
        <v>0.49887194401679785</v>
      </c>
      <c r="CK250" s="152">
        <f t="shared" si="447"/>
        <v>0.49887194401679785</v>
      </c>
      <c r="CL250" s="152">
        <f t="shared" si="448"/>
        <v>0.49887194401679785</v>
      </c>
      <c r="CM250" s="152">
        <f t="shared" si="449"/>
        <v>0.49887194401679785</v>
      </c>
      <c r="CN250" s="152">
        <f t="shared" si="450"/>
        <v>0.49887194401679785</v>
      </c>
      <c r="CO250" s="152">
        <f t="shared" si="451"/>
        <v>0.49887194401679785</v>
      </c>
      <c r="CP250" s="152">
        <f t="shared" si="452"/>
        <v>0.49887194401679785</v>
      </c>
      <c r="CQ250" s="152">
        <f t="shared" si="453"/>
        <v>0.46494266848219318</v>
      </c>
      <c r="CR250" s="152">
        <f t="shared" si="454"/>
        <v>0.39896192591117069</v>
      </c>
      <c r="CS250" s="152">
        <f t="shared" si="455"/>
        <v>0.33298118334014815</v>
      </c>
      <c r="CT250" s="152">
        <f t="shared" si="456"/>
        <v>0.2670004407691256</v>
      </c>
      <c r="CU250" s="152">
        <f t="shared" si="457"/>
        <v>0.20101969819810311</v>
      </c>
      <c r="CV250" s="152">
        <f t="shared" si="458"/>
        <v>0.16246912801843935</v>
      </c>
      <c r="CW250" s="152">
        <f t="shared" si="459"/>
        <v>0.16246912801843935</v>
      </c>
      <c r="CX250" s="152">
        <f t="shared" si="460"/>
        <v>0.16246912801843935</v>
      </c>
      <c r="CY250" s="152">
        <f t="shared" si="461"/>
        <v>0.16246912801843935</v>
      </c>
      <c r="CZ250" s="152">
        <f t="shared" si="462"/>
        <v>0.16246912801843935</v>
      </c>
      <c r="DA250" s="152">
        <f t="shared" si="463"/>
        <v>0.16246912801843935</v>
      </c>
      <c r="DC250" s="154">
        <f t="shared" si="509"/>
        <v>0.18954269651647898</v>
      </c>
      <c r="DD250" s="154">
        <f t="shared" si="510"/>
        <v>0.18954269651647898</v>
      </c>
      <c r="DE250" s="154">
        <f t="shared" si="511"/>
        <v>0.18954269651647898</v>
      </c>
      <c r="DF250" s="154">
        <f t="shared" si="512"/>
        <v>0.18954269651647898</v>
      </c>
      <c r="DG250" s="154">
        <f t="shared" si="513"/>
        <v>0.18954269651647898</v>
      </c>
      <c r="DH250" s="154">
        <f t="shared" si="514"/>
        <v>0.18954269651647898</v>
      </c>
      <c r="DI250" s="154">
        <f t="shared" si="515"/>
        <v>0.18954269651647898</v>
      </c>
      <c r="DJ250" s="154">
        <f t="shared" si="516"/>
        <v>0.18954269651647898</v>
      </c>
      <c r="DK250" s="154">
        <f t="shared" si="517"/>
        <v>0.1760619311054496</v>
      </c>
      <c r="DL250" s="154">
        <f t="shared" si="518"/>
        <v>0.14986046707194339</v>
      </c>
      <c r="DM250" s="154">
        <f t="shared" si="519"/>
        <v>0.12368604234343265</v>
      </c>
      <c r="DN250" s="154">
        <f t="shared" si="520"/>
        <v>9.7557049794703005E-2</v>
      </c>
      <c r="DO250" s="154">
        <f t="shared" si="521"/>
        <v>7.1513455684426366E-2</v>
      </c>
      <c r="DP250" s="154">
        <f t="shared" si="522"/>
        <v>-6.3182263903317927E-10</v>
      </c>
      <c r="DQ250" s="154">
        <f t="shared" si="523"/>
        <v>-6.3182263903317927E-10</v>
      </c>
      <c r="DR250" s="154">
        <f t="shared" si="524"/>
        <v>-6.3182263903317927E-10</v>
      </c>
      <c r="DS250" s="154">
        <f t="shared" si="525"/>
        <v>-6.3182263903317927E-10</v>
      </c>
      <c r="DT250" s="154">
        <f t="shared" si="526"/>
        <v>-6.3182263903317927E-10</v>
      </c>
      <c r="DU250" s="154">
        <f t="shared" si="527"/>
        <v>-6.3182263903317927E-10</v>
      </c>
      <c r="DW250" s="155">
        <f t="shared" si="464"/>
        <v>5.1771675739474582E-2</v>
      </c>
      <c r="DX250" s="155">
        <f t="shared" si="465"/>
        <v>-3.1713994270123686E-18</v>
      </c>
      <c r="DY250" s="155">
        <f t="shared" si="466"/>
        <v>-2.5885837869737291E-2</v>
      </c>
      <c r="DZ250" s="155">
        <f t="shared" si="467"/>
        <v>4.4835586386875501E-2</v>
      </c>
      <c r="EA250" s="156">
        <f t="shared" si="468"/>
        <v>5.1771675739474582E-2</v>
      </c>
      <c r="EB250" s="156">
        <f t="shared" si="469"/>
        <v>-3.1713994270123686E-18</v>
      </c>
      <c r="EC250" s="156">
        <f t="shared" si="470"/>
        <v>-2.5885837869737308E-2</v>
      </c>
      <c r="ED250" s="156">
        <f t="shared" si="471"/>
        <v>-4.4835586386875487E-2</v>
      </c>
      <c r="EE250" s="156">
        <f t="shared" si="472"/>
        <v>-2.5885837869737277E-2</v>
      </c>
      <c r="EF250" s="156">
        <f t="shared" si="473"/>
        <v>4.4835586386875514E-2</v>
      </c>
      <c r="EG250" s="156">
        <f t="shared" si="474"/>
        <v>5.1771675739474582E-2</v>
      </c>
      <c r="EH250" s="156">
        <f t="shared" si="475"/>
        <v>-9.5141982810371063E-18</v>
      </c>
      <c r="EI250" s="156">
        <f t="shared" si="476"/>
        <v>-2.5885837869737315E-2</v>
      </c>
      <c r="EJ250" s="156">
        <f t="shared" si="477"/>
        <v>-4.4835586386875487E-2</v>
      </c>
      <c r="EK250" s="156">
        <f t="shared" si="478"/>
        <v>-2.5885837869737249E-2</v>
      </c>
      <c r="EL250" s="156">
        <f t="shared" si="479"/>
        <v>4.4835586386875528E-2</v>
      </c>
      <c r="EM250" s="156">
        <f t="shared" si="480"/>
        <v>5.1771675739474582E-2</v>
      </c>
      <c r="EN250" s="156">
        <f t="shared" si="481"/>
        <v>-6.1839482278575685E-17</v>
      </c>
      <c r="EO250" s="156">
        <f t="shared" si="482"/>
        <v>-2.588583786973736E-2</v>
      </c>
      <c r="EP250" s="156">
        <f t="shared" si="483"/>
        <v>-4.4835586386875459E-2</v>
      </c>
      <c r="EQ250" s="156">
        <f t="shared" si="484"/>
        <v>-2.5885837869737246E-2</v>
      </c>
      <c r="ER250" s="156">
        <f t="shared" si="485"/>
        <v>4.4835586386875528E-2</v>
      </c>
      <c r="ES250" s="156">
        <f t="shared" si="486"/>
        <v>-2.5885837869737367E-2</v>
      </c>
      <c r="ET250" s="156">
        <f t="shared" si="487"/>
        <v>-4.4835586386875459E-2</v>
      </c>
      <c r="EU250" s="156">
        <f t="shared" si="488"/>
        <v>-2.5885837869737242E-2</v>
      </c>
      <c r="EV250" s="156">
        <f t="shared" si="489"/>
        <v>4.4835586386875528E-2</v>
      </c>
      <c r="EW250" s="156">
        <f t="shared" si="490"/>
        <v>5.1771675739474582E-2</v>
      </c>
      <c r="EX250" s="156">
        <f t="shared" si="491"/>
        <v>-1.20507565130139E-16</v>
      </c>
      <c r="EY250" s="156">
        <f t="shared" si="492"/>
        <v>-2.5885837869737367E-2</v>
      </c>
      <c r="EZ250" s="156">
        <f t="shared" si="493"/>
        <v>-4.4835586386875452E-2</v>
      </c>
    </row>
    <row r="251" spans="15:156" ht="20.100000000000001" customHeight="1" x14ac:dyDescent="0.2">
      <c r="O251" s="158">
        <v>241</v>
      </c>
      <c r="P251" s="158">
        <f t="shared" si="494"/>
        <v>-1.0384709049366261</v>
      </c>
      <c r="Q251" s="147">
        <f t="shared" si="495"/>
        <v>2.1031217486531673</v>
      </c>
      <c r="R251" s="147">
        <f t="shared" si="399"/>
        <v>280.26135821948634</v>
      </c>
      <c r="S251" s="147">
        <f t="shared" si="400"/>
        <v>243.70552888650982</v>
      </c>
      <c r="T251" s="147">
        <f t="shared" si="401"/>
        <v>304.63191110813727</v>
      </c>
      <c r="U251" s="147">
        <f t="shared" si="402"/>
        <v>1</v>
      </c>
      <c r="V251" s="147">
        <f t="shared" si="403"/>
        <v>1</v>
      </c>
      <c r="W251" s="147">
        <f t="shared" si="404"/>
        <v>5.1380611624391892E-2</v>
      </c>
      <c r="X251" s="147">
        <f t="shared" si="405"/>
        <v>5.9087703368050686E-2</v>
      </c>
      <c r="Y251" s="147">
        <f t="shared" si="406"/>
        <v>4.7270162694440551E-2</v>
      </c>
      <c r="Z251" s="147">
        <f t="shared" si="407"/>
        <v>13.093040717949986</v>
      </c>
      <c r="AA251" s="147">
        <f t="shared" si="408"/>
        <v>13.093040717949986</v>
      </c>
      <c r="AB251" s="147">
        <f t="shared" si="409"/>
        <v>13.084387761920532</v>
      </c>
      <c r="AC251" s="147">
        <f t="shared" si="410"/>
        <v>12.435926426345059</v>
      </c>
      <c r="AD251" s="147">
        <f t="shared" si="411"/>
        <v>179.27530695657492</v>
      </c>
      <c r="AE251" s="147">
        <f t="shared" si="412"/>
        <v>234.80404511733684</v>
      </c>
      <c r="AF251" s="147">
        <f t="shared" si="413"/>
        <v>3.386542276313472</v>
      </c>
      <c r="AG251" s="147">
        <f t="shared" si="414"/>
        <v>3.8656321141445646</v>
      </c>
      <c r="AH251" s="147">
        <f t="shared" si="415"/>
        <v>2.9392413271471178</v>
      </c>
      <c r="AI251" s="147">
        <f t="shared" si="416"/>
        <v>16.47958299426346</v>
      </c>
      <c r="AJ251" s="147">
        <f t="shared" si="417"/>
        <v>17.27958299426346</v>
      </c>
      <c r="AK251" s="147">
        <f t="shared" si="418"/>
        <v>17.750019876065096</v>
      </c>
      <c r="AL251" s="147">
        <f t="shared" si="419"/>
        <v>16.175167753492175</v>
      </c>
      <c r="AM251" s="147">
        <f t="shared" si="496"/>
        <v>57.871766947847277</v>
      </c>
      <c r="AN251" s="147">
        <f t="shared" si="528"/>
        <v>56.337965082982457</v>
      </c>
      <c r="AO251" s="147">
        <f t="shared" si="529"/>
        <v>61.82316098601838</v>
      </c>
      <c r="AP251" s="147">
        <f t="shared" si="420"/>
        <v>7.1916241959156535</v>
      </c>
      <c r="AQ251" s="147">
        <f t="shared" si="421"/>
        <v>0.37781972383577456</v>
      </c>
      <c r="AR251" s="147">
        <f t="shared" si="422"/>
        <v>0.37501687013947382</v>
      </c>
      <c r="AS251" s="147">
        <f t="shared" si="423"/>
        <v>0.35643106047845829</v>
      </c>
      <c r="AT251" s="147">
        <f t="shared" si="424"/>
        <v>4.6879217629735667E-2</v>
      </c>
      <c r="AU251" s="147">
        <f t="shared" si="425"/>
        <v>0.14411480540047611</v>
      </c>
      <c r="AV251" s="147">
        <f t="shared" si="426"/>
        <v>0.13822142650461183</v>
      </c>
      <c r="AW251" s="147">
        <f t="shared" si="427"/>
        <v>0.13701713951709121</v>
      </c>
      <c r="AX251" s="147">
        <f t="shared" si="497"/>
        <v>3.7023534306924691E-2</v>
      </c>
      <c r="AY251" s="147">
        <f t="shared" si="498"/>
        <v>4.0835933330754755E-2</v>
      </c>
      <c r="AZ251" s="147">
        <f t="shared" si="499"/>
        <v>3.2384112461862305E-2</v>
      </c>
      <c r="BA251" s="147">
        <f t="shared" si="500"/>
        <v>0.10104178642826893</v>
      </c>
      <c r="BB251" s="147">
        <f t="shared" si="501"/>
        <v>0.18589489300238046</v>
      </c>
      <c r="BC251" s="147">
        <f t="shared" si="428"/>
        <v>-1.1409963678290244E-2</v>
      </c>
      <c r="BD251" s="147">
        <f t="shared" si="429"/>
        <v>-9.9217075463393419E-3</v>
      </c>
      <c r="BE251" s="147">
        <f t="shared" si="430"/>
        <v>-1.2402134432924178E-2</v>
      </c>
      <c r="BF251" s="147">
        <f t="shared" si="431"/>
        <v>0</v>
      </c>
      <c r="BG251" s="147">
        <f t="shared" si="432"/>
        <v>0</v>
      </c>
      <c r="BH251" s="147">
        <f t="shared" si="433"/>
        <v>0</v>
      </c>
      <c r="BI251" s="147">
        <f t="shared" si="502"/>
        <v>2.5613570628634445E-2</v>
      </c>
      <c r="BJ251" s="147">
        <f t="shared" si="503"/>
        <v>3.0914225784415411E-2</v>
      </c>
      <c r="BK251" s="147">
        <f t="shared" si="504"/>
        <v>1.9981978028938127E-2</v>
      </c>
      <c r="BL251" s="147">
        <f t="shared" si="434"/>
        <v>7.1784940932318326</v>
      </c>
      <c r="BM251" s="147">
        <f t="shared" si="435"/>
        <v>7.5339677449079367</v>
      </c>
      <c r="BN251" s="147">
        <f t="shared" si="436"/>
        <v>6.0871481546762318</v>
      </c>
      <c r="BO251" s="150">
        <f t="shared" si="505"/>
        <v>6.5605500034804517E-4</v>
      </c>
      <c r="BP251" s="150">
        <f t="shared" si="505"/>
        <v>9.5568935584981469E-4</v>
      </c>
      <c r="BQ251" s="150">
        <f t="shared" si="505"/>
        <v>3.9927944594896607E-4</v>
      </c>
      <c r="BR251" s="147" t="e">
        <f t="shared" si="437"/>
        <v>#NUM!</v>
      </c>
      <c r="BS251" s="147">
        <f t="shared" si="438"/>
        <v>222.97770413435663</v>
      </c>
      <c r="BT251" s="147">
        <f t="shared" si="439"/>
        <v>0.50204267909266431</v>
      </c>
      <c r="BU251" s="147">
        <f t="shared" si="440"/>
        <v>0.50204267909266431</v>
      </c>
      <c r="BV251" s="147">
        <f t="shared" si="441"/>
        <v>0.1673475596975548</v>
      </c>
      <c r="BW251" s="147">
        <f t="shared" si="442"/>
        <v>17.516334888717893</v>
      </c>
      <c r="CA251" s="150">
        <f t="shared" si="443"/>
        <v>0.19061158623776847</v>
      </c>
      <c r="CB251" s="150">
        <f t="shared" si="506"/>
        <v>0.19061158623776847</v>
      </c>
      <c r="CC251" s="150">
        <f t="shared" si="507"/>
        <v>0</v>
      </c>
      <c r="CD251" s="150">
        <f t="shared" si="508"/>
        <v>4.8968699477056281E-2</v>
      </c>
      <c r="CE251" s="150">
        <f t="shared" si="444"/>
        <v>3.7558735798766035E-2</v>
      </c>
      <c r="CI251" s="152">
        <f t="shared" si="445"/>
        <v>0.49631039911192443</v>
      </c>
      <c r="CJ251" s="152">
        <f t="shared" si="446"/>
        <v>0.49631039911192443</v>
      </c>
      <c r="CK251" s="152">
        <f t="shared" si="447"/>
        <v>0.49631039911192443</v>
      </c>
      <c r="CL251" s="152">
        <f t="shared" si="448"/>
        <v>0.49631039911192443</v>
      </c>
      <c r="CM251" s="152">
        <f t="shared" si="449"/>
        <v>0.49631039911192443</v>
      </c>
      <c r="CN251" s="152">
        <f t="shared" si="450"/>
        <v>0.49631039911192443</v>
      </c>
      <c r="CO251" s="152">
        <f t="shared" si="451"/>
        <v>0.49631039911192443</v>
      </c>
      <c r="CP251" s="152">
        <f t="shared" si="452"/>
        <v>0.49631039911192443</v>
      </c>
      <c r="CQ251" s="152">
        <f t="shared" si="453"/>
        <v>0.46255336027043192</v>
      </c>
      <c r="CR251" s="152">
        <f t="shared" si="454"/>
        <v>0.39690755868268862</v>
      </c>
      <c r="CS251" s="152">
        <f t="shared" si="455"/>
        <v>0.33126175709494521</v>
      </c>
      <c r="CT251" s="152">
        <f t="shared" si="456"/>
        <v>0.2656159555072018</v>
      </c>
      <c r="CU251" s="152">
        <f t="shared" si="457"/>
        <v>0.19997015391945852</v>
      </c>
      <c r="CV251" s="152">
        <f t="shared" si="458"/>
        <v>0.16161527971681491</v>
      </c>
      <c r="CW251" s="152">
        <f t="shared" si="459"/>
        <v>0.16161527971681491</v>
      </c>
      <c r="CX251" s="152">
        <f t="shared" si="460"/>
        <v>0.16161527971681491</v>
      </c>
      <c r="CY251" s="152">
        <f t="shared" si="461"/>
        <v>0.16161527971681491</v>
      </c>
      <c r="CZ251" s="152">
        <f t="shared" si="462"/>
        <v>0.16161527971681491</v>
      </c>
      <c r="DA251" s="152">
        <f t="shared" si="463"/>
        <v>0.16161527971681491</v>
      </c>
      <c r="DC251" s="154">
        <f t="shared" si="509"/>
        <v>0.18833605641243412</v>
      </c>
      <c r="DD251" s="154">
        <f t="shared" si="510"/>
        <v>0.18833605641243412</v>
      </c>
      <c r="DE251" s="154">
        <f t="shared" si="511"/>
        <v>0.18833605641243412</v>
      </c>
      <c r="DF251" s="154">
        <f t="shared" si="512"/>
        <v>0.18833605641243412</v>
      </c>
      <c r="DG251" s="154">
        <f t="shared" si="513"/>
        <v>0.18833605641243412</v>
      </c>
      <c r="DH251" s="154">
        <f t="shared" si="514"/>
        <v>0.18833605641243412</v>
      </c>
      <c r="DI251" s="154">
        <f t="shared" si="515"/>
        <v>0.18833605641243412</v>
      </c>
      <c r="DJ251" s="154">
        <f t="shared" si="516"/>
        <v>0.18833605641243412</v>
      </c>
      <c r="DK251" s="154">
        <f t="shared" si="517"/>
        <v>0.17493789248021002</v>
      </c>
      <c r="DL251" s="154">
        <f t="shared" si="518"/>
        <v>0.14889708786002598</v>
      </c>
      <c r="DM251" s="154">
        <f t="shared" si="519"/>
        <v>0.12288337496153726</v>
      </c>
      <c r="DN251" s="154">
        <f t="shared" si="520"/>
        <v>9.691517762135779E-2</v>
      </c>
      <c r="DO251" s="154">
        <f t="shared" si="521"/>
        <v>7.1032522258820049E-2</v>
      </c>
      <c r="DP251" s="154">
        <f t="shared" si="522"/>
        <v>-6.3413661467361052E-10</v>
      </c>
      <c r="DQ251" s="154">
        <f t="shared" si="523"/>
        <v>-6.3413661467361052E-10</v>
      </c>
      <c r="DR251" s="154">
        <f t="shared" si="524"/>
        <v>-6.3413661467361052E-10</v>
      </c>
      <c r="DS251" s="154">
        <f t="shared" si="525"/>
        <v>-6.3413661467361052E-10</v>
      </c>
      <c r="DT251" s="154">
        <f t="shared" si="526"/>
        <v>-6.3413661467361052E-10</v>
      </c>
      <c r="DU251" s="154">
        <f t="shared" si="527"/>
        <v>-6.3413661467361052E-10</v>
      </c>
      <c r="DW251" s="155">
        <f t="shared" si="464"/>
        <v>5.1209586995386427E-2</v>
      </c>
      <c r="DX251" s="155">
        <f t="shared" si="465"/>
        <v>1.3409702286516483E-3</v>
      </c>
      <c r="DY251" s="155">
        <f t="shared" si="466"/>
        <v>-2.5999739412871006E-2</v>
      </c>
      <c r="DZ251" s="155">
        <f t="shared" si="467"/>
        <v>4.4138798713320035E-2</v>
      </c>
      <c r="EA251" s="156">
        <f t="shared" si="468"/>
        <v>5.1209586995386427E-2</v>
      </c>
      <c r="EB251" s="156">
        <f t="shared" si="469"/>
        <v>1.3409702286516483E-3</v>
      </c>
      <c r="EC251" s="156">
        <f t="shared" si="470"/>
        <v>-2.3654061435539081E-2</v>
      </c>
      <c r="ED251" s="156">
        <f t="shared" si="471"/>
        <v>-4.5439029247948542E-2</v>
      </c>
      <c r="EE251" s="156">
        <f t="shared" si="472"/>
        <v>-2.8274153911691965E-2</v>
      </c>
      <c r="EF251" s="156">
        <f t="shared" si="473"/>
        <v>4.2717586799468604E-2</v>
      </c>
      <c r="EG251" s="156">
        <f t="shared" si="474"/>
        <v>5.1069225076966818E-2</v>
      </c>
      <c r="EH251" s="156">
        <f t="shared" si="475"/>
        <v>4.0192351797679084E-3</v>
      </c>
      <c r="EI251" s="156">
        <f t="shared" si="476"/>
        <v>-2.1243549319986014E-2</v>
      </c>
      <c r="EJ251" s="156">
        <f t="shared" si="477"/>
        <v>-4.6614714561836607E-2</v>
      </c>
      <c r="EK251" s="156">
        <f t="shared" si="478"/>
        <v>-3.0471070919953332E-2</v>
      </c>
      <c r="EL251" s="156">
        <f t="shared" si="479"/>
        <v>4.1179288949462871E-2</v>
      </c>
      <c r="EM251" s="156">
        <f t="shared" si="480"/>
        <v>5.0788885962389549E-2</v>
      </c>
      <c r="EN251" s="156">
        <f t="shared" si="481"/>
        <v>6.6864836866300809E-3</v>
      </c>
      <c r="EO251" s="156">
        <f t="shared" si="482"/>
        <v>-1.8774810112367916E-2</v>
      </c>
      <c r="EP251" s="156">
        <f t="shared" si="483"/>
        <v>-4.7662632183259751E-2</v>
      </c>
      <c r="EQ251" s="156">
        <f t="shared" si="484"/>
        <v>-3.2584468840841332E-2</v>
      </c>
      <c r="ER251" s="156">
        <f t="shared" si="485"/>
        <v>3.9528121530783888E-2</v>
      </c>
      <c r="ES251" s="156">
        <f t="shared" si="486"/>
        <v>-1.6254610455252821E-2</v>
      </c>
      <c r="ET251" s="156">
        <f t="shared" si="487"/>
        <v>-4.8579909842857531E-2</v>
      </c>
      <c r="EU251" s="156">
        <f t="shared" si="488"/>
        <v>-3.4608554997555163E-2</v>
      </c>
      <c r="EV251" s="156">
        <f t="shared" si="489"/>
        <v>3.7768610278555131E-2</v>
      </c>
      <c r="EW251" s="156">
        <f t="shared" si="490"/>
        <v>4.9811731266531073E-2</v>
      </c>
      <c r="EX251" s="156">
        <f t="shared" si="491"/>
        <v>1.1958738630101037E-2</v>
      </c>
      <c r="EY251" s="156">
        <f t="shared" si="492"/>
        <v>-1.3689858040724E-2</v>
      </c>
      <c r="EZ251" s="156">
        <f t="shared" si="493"/>
        <v>-4.9364033346324172E-2</v>
      </c>
    </row>
    <row r="252" spans="15:156" ht="20.100000000000001" customHeight="1" x14ac:dyDescent="0.2">
      <c r="O252" s="158">
        <v>242</v>
      </c>
      <c r="P252" s="158">
        <f t="shared" si="494"/>
        <v>-1.0297442586766543</v>
      </c>
      <c r="Q252" s="147">
        <f t="shared" si="495"/>
        <v>2.1118483949131388</v>
      </c>
      <c r="R252" s="147">
        <f t="shared" si="399"/>
        <v>278.81005303140279</v>
      </c>
      <c r="S252" s="147">
        <f t="shared" si="400"/>
        <v>242.44352437513285</v>
      </c>
      <c r="T252" s="147">
        <f t="shared" si="401"/>
        <v>303.05440546891606</v>
      </c>
      <c r="U252" s="147">
        <f t="shared" si="402"/>
        <v>1</v>
      </c>
      <c r="V252" s="147">
        <f t="shared" si="403"/>
        <v>1</v>
      </c>
      <c r="W252" s="147">
        <f t="shared" si="404"/>
        <v>5.1648065926726494E-2</v>
      </c>
      <c r="X252" s="147">
        <f t="shared" si="405"/>
        <v>5.939527581573547E-2</v>
      </c>
      <c r="Y252" s="147">
        <f t="shared" si="406"/>
        <v>4.7516220652588377E-2</v>
      </c>
      <c r="Z252" s="147">
        <f t="shared" si="407"/>
        <v>13.002819776542903</v>
      </c>
      <c r="AA252" s="147">
        <f t="shared" si="408"/>
        <v>13.002819776542903</v>
      </c>
      <c r="AB252" s="147">
        <f t="shared" si="409"/>
        <v>12.995910062092346</v>
      </c>
      <c r="AC252" s="147">
        <f t="shared" si="410"/>
        <v>12.351833675086361</v>
      </c>
      <c r="AD252" s="147">
        <f t="shared" si="411"/>
        <v>177.85189820827895</v>
      </c>
      <c r="AE252" s="147">
        <f t="shared" si="412"/>
        <v>232.98443869887734</v>
      </c>
      <c r="AF252" s="147">
        <f t="shared" si="413"/>
        <v>3.3811511509099761</v>
      </c>
      <c r="AG252" s="147">
        <f t="shared" si="414"/>
        <v>3.8594783130723336</v>
      </c>
      <c r="AH252" s="147">
        <f t="shared" si="415"/>
        <v>2.9345622718473754</v>
      </c>
      <c r="AI252" s="147">
        <f t="shared" si="416"/>
        <v>16.383970927452879</v>
      </c>
      <c r="AJ252" s="147">
        <f t="shared" si="417"/>
        <v>17.183970927452879</v>
      </c>
      <c r="AK252" s="147">
        <f t="shared" si="418"/>
        <v>17.65538837516468</v>
      </c>
      <c r="AL252" s="147">
        <f t="shared" si="419"/>
        <v>16.086395946933738</v>
      </c>
      <c r="AM252" s="147">
        <f t="shared" si="496"/>
        <v>58.193766983300321</v>
      </c>
      <c r="AN252" s="147">
        <f t="shared" si="528"/>
        <v>56.639932169754523</v>
      </c>
      <c r="AO252" s="147">
        <f t="shared" si="529"/>
        <v>62.164328374039066</v>
      </c>
      <c r="AP252" s="147">
        <f t="shared" si="420"/>
        <v>7.1332431625294408</v>
      </c>
      <c r="AQ252" s="147">
        <f t="shared" si="421"/>
        <v>0.37526487597258318</v>
      </c>
      <c r="AR252" s="147">
        <f t="shared" si="422"/>
        <v>0.37248097540213876</v>
      </c>
      <c r="AS252" s="147">
        <f t="shared" si="423"/>
        <v>0.35402084450563037</v>
      </c>
      <c r="AT252" s="147">
        <f t="shared" si="424"/>
        <v>4.6247359012176248E-2</v>
      </c>
      <c r="AU252" s="147">
        <f t="shared" si="425"/>
        <v>0.14296341373174123</v>
      </c>
      <c r="AV252" s="147">
        <f t="shared" si="426"/>
        <v>0.13708928805886153</v>
      </c>
      <c r="AW252" s="147">
        <f t="shared" si="427"/>
        <v>0.13591629202345315</v>
      </c>
      <c r="AX252" s="147">
        <f t="shared" si="497"/>
        <v>3.6918919167388944E-2</v>
      </c>
      <c r="AY252" s="147">
        <f t="shared" si="498"/>
        <v>4.0712280467836919E-2</v>
      </c>
      <c r="AZ252" s="147">
        <f t="shared" si="499"/>
        <v>3.2291142688545951E-2</v>
      </c>
      <c r="BA252" s="147">
        <f t="shared" si="500"/>
        <v>0.10054700373293192</v>
      </c>
      <c r="BB252" s="147">
        <f t="shared" si="501"/>
        <v>0.18450501681667644</v>
      </c>
      <c r="BC252" s="147">
        <f t="shared" si="428"/>
        <v>-1.1578564610130243E-2</v>
      </c>
      <c r="BD252" s="147">
        <f t="shared" si="429"/>
        <v>-1.0068317052287166E-2</v>
      </c>
      <c r="BE252" s="147">
        <f t="shared" si="430"/>
        <v>-1.2585396315358962E-2</v>
      </c>
      <c r="BF252" s="147">
        <f t="shared" si="431"/>
        <v>0</v>
      </c>
      <c r="BG252" s="147">
        <f t="shared" si="432"/>
        <v>0</v>
      </c>
      <c r="BH252" s="147">
        <f t="shared" si="433"/>
        <v>0</v>
      </c>
      <c r="BI252" s="147">
        <f t="shared" si="502"/>
        <v>2.53403545572587E-2</v>
      </c>
      <c r="BJ252" s="147">
        <f t="shared" si="503"/>
        <v>3.0643963415549751E-2</v>
      </c>
      <c r="BK252" s="147">
        <f t="shared" si="504"/>
        <v>1.9705746373186991E-2</v>
      </c>
      <c r="BL252" s="147">
        <f t="shared" si="434"/>
        <v>7.0651455979438476</v>
      </c>
      <c r="BM252" s="147">
        <f t="shared" si="435"/>
        <v>7.4294304912885156</v>
      </c>
      <c r="BN252" s="147">
        <f t="shared" si="436"/>
        <v>5.9719132514474325</v>
      </c>
      <c r="BO252" s="150">
        <f t="shared" si="505"/>
        <v>6.4213356908758177E-4</v>
      </c>
      <c r="BP252" s="150">
        <f t="shared" si="505"/>
        <v>9.3905249381355158E-4</v>
      </c>
      <c r="BQ252" s="150">
        <f t="shared" si="505"/>
        <v>3.8831644012437226E-4</v>
      </c>
      <c r="BR252" s="147" t="e">
        <f t="shared" si="437"/>
        <v>#NUM!</v>
      </c>
      <c r="BS252" s="147">
        <f t="shared" si="438"/>
        <v>221.5872806370665</v>
      </c>
      <c r="BT252" s="147">
        <f t="shared" si="439"/>
        <v>0.49944290169404082</v>
      </c>
      <c r="BU252" s="147">
        <f t="shared" si="440"/>
        <v>0.49944290169404082</v>
      </c>
      <c r="BV252" s="147">
        <f t="shared" si="441"/>
        <v>0.16648096723134698</v>
      </c>
      <c r="BW252" s="147">
        <f t="shared" si="442"/>
        <v>17.425628314462674</v>
      </c>
      <c r="CA252" s="150">
        <f t="shared" si="443"/>
        <v>0.18938507363803181</v>
      </c>
      <c r="CB252" s="150">
        <f t="shared" si="506"/>
        <v>0.18938507363803181</v>
      </c>
      <c r="CC252" s="150">
        <f t="shared" si="507"/>
        <v>0</v>
      </c>
      <c r="CD252" s="150">
        <f t="shared" si="508"/>
        <v>4.8906863903621083E-2</v>
      </c>
      <c r="CE252" s="150">
        <f t="shared" si="444"/>
        <v>3.7328299293490838E-2</v>
      </c>
      <c r="CI252" s="152">
        <f t="shared" si="445"/>
        <v>0.49371062171330099</v>
      </c>
      <c r="CJ252" s="152">
        <f t="shared" si="446"/>
        <v>0.49371062171330099</v>
      </c>
      <c r="CK252" s="152">
        <f t="shared" si="447"/>
        <v>0.49371062171330099</v>
      </c>
      <c r="CL252" s="152">
        <f t="shared" si="448"/>
        <v>0.49371062171330099</v>
      </c>
      <c r="CM252" s="152">
        <f t="shared" si="449"/>
        <v>0.49371062171330099</v>
      </c>
      <c r="CN252" s="152">
        <f t="shared" si="450"/>
        <v>0.49371062171330099</v>
      </c>
      <c r="CO252" s="152">
        <f t="shared" si="451"/>
        <v>0.49371062171330099</v>
      </c>
      <c r="CP252" s="152">
        <f t="shared" si="452"/>
        <v>0.49371062171330099</v>
      </c>
      <c r="CQ252" s="152">
        <f t="shared" si="453"/>
        <v>0.46012839029412395</v>
      </c>
      <c r="CR252" s="152">
        <f t="shared" si="454"/>
        <v>0.39482252887160874</v>
      </c>
      <c r="CS252" s="152">
        <f t="shared" si="455"/>
        <v>0.32951666744909353</v>
      </c>
      <c r="CT252" s="152">
        <f t="shared" si="456"/>
        <v>0.26421080602657826</v>
      </c>
      <c r="CU252" s="152">
        <f t="shared" si="457"/>
        <v>0.19890494460406311</v>
      </c>
      <c r="CV252" s="152">
        <f t="shared" si="458"/>
        <v>0.16074868725060706</v>
      </c>
      <c r="CW252" s="152">
        <f t="shared" si="459"/>
        <v>0.16074868725060706</v>
      </c>
      <c r="CX252" s="152">
        <f t="shared" si="460"/>
        <v>0.16074868725060706</v>
      </c>
      <c r="CY252" s="152">
        <f t="shared" si="461"/>
        <v>0.16074868725060706</v>
      </c>
      <c r="CZ252" s="152">
        <f t="shared" si="462"/>
        <v>0.16074868725060706</v>
      </c>
      <c r="DA252" s="152">
        <f t="shared" si="463"/>
        <v>0.16074868725060706</v>
      </c>
      <c r="DC252" s="154">
        <f t="shared" si="509"/>
        <v>0.18711200272515924</v>
      </c>
      <c r="DD252" s="154">
        <f t="shared" si="510"/>
        <v>0.18711200272515924</v>
      </c>
      <c r="DE252" s="154">
        <f t="shared" si="511"/>
        <v>0.18711200272515924</v>
      </c>
      <c r="DF252" s="154">
        <f t="shared" si="512"/>
        <v>0.18711200272515924</v>
      </c>
      <c r="DG252" s="154">
        <f t="shared" si="513"/>
        <v>0.18711200272515924</v>
      </c>
      <c r="DH252" s="154">
        <f t="shared" si="514"/>
        <v>0.18711200272515924</v>
      </c>
      <c r="DI252" s="154">
        <f t="shared" si="515"/>
        <v>0.18711200272515924</v>
      </c>
      <c r="DJ252" s="154">
        <f t="shared" si="516"/>
        <v>0.18711200272515924</v>
      </c>
      <c r="DK252" s="154">
        <f t="shared" si="517"/>
        <v>0.1737976434238066</v>
      </c>
      <c r="DL252" s="154">
        <f t="shared" si="518"/>
        <v>0.14791983838821934</v>
      </c>
      <c r="DM252" s="154">
        <f t="shared" si="519"/>
        <v>0.12206917832383231</v>
      </c>
      <c r="DN252" s="154">
        <f t="shared" si="520"/>
        <v>9.6264118470222454E-2</v>
      </c>
      <c r="DO252" s="154">
        <f t="shared" si="521"/>
        <v>7.0544746180700516E-2</v>
      </c>
      <c r="DP252" s="154">
        <f t="shared" si="522"/>
        <v>-6.3650252684016037E-10</v>
      </c>
      <c r="DQ252" s="154">
        <f t="shared" si="523"/>
        <v>-6.3650252684016037E-10</v>
      </c>
      <c r="DR252" s="154">
        <f t="shared" si="524"/>
        <v>-6.3650252684016037E-10</v>
      </c>
      <c r="DS252" s="154">
        <f t="shared" si="525"/>
        <v>-6.3650252684016037E-10</v>
      </c>
      <c r="DT252" s="154">
        <f t="shared" si="526"/>
        <v>-6.3650252684016037E-10</v>
      </c>
      <c r="DU252" s="154">
        <f t="shared" si="527"/>
        <v>-6.3650252684016037E-10</v>
      </c>
      <c r="DW252" s="155">
        <f t="shared" si="464"/>
        <v>5.0611252964062402E-2</v>
      </c>
      <c r="DX252" s="155">
        <f t="shared" si="465"/>
        <v>2.6524233745787596E-3</v>
      </c>
      <c r="DY252" s="155">
        <f t="shared" si="466"/>
        <v>-2.6102494857417485E-2</v>
      </c>
      <c r="DZ252" s="155">
        <f t="shared" si="467"/>
        <v>4.344184662935982E-2</v>
      </c>
      <c r="EA252" s="156">
        <f t="shared" si="468"/>
        <v>5.0611252964062402E-2</v>
      </c>
      <c r="EB252" s="156">
        <f t="shared" si="469"/>
        <v>2.6524233745787596E-3</v>
      </c>
      <c r="EC252" s="156">
        <f t="shared" si="470"/>
        <v>-2.1418593189763351E-2</v>
      </c>
      <c r="ED252" s="156">
        <f t="shared" si="471"/>
        <v>-4.5932321323026451E-2</v>
      </c>
      <c r="EE252" s="156">
        <f t="shared" si="472"/>
        <v>-3.0500412129115535E-2</v>
      </c>
      <c r="EF252" s="156">
        <f t="shared" si="473"/>
        <v>4.0475413973231074E-2</v>
      </c>
      <c r="EG252" s="156">
        <f t="shared" si="474"/>
        <v>5.0056745485502555E-2</v>
      </c>
      <c r="EH252" s="156">
        <f t="shared" si="475"/>
        <v>7.9282096181891165E-3</v>
      </c>
      <c r="EI252" s="156">
        <f t="shared" si="476"/>
        <v>-1.6500024932993386E-2</v>
      </c>
      <c r="EJ252" s="156">
        <f t="shared" si="477"/>
        <v>-4.7919551892321818E-2</v>
      </c>
      <c r="EK252" s="156">
        <f t="shared" si="478"/>
        <v>-3.4564160502905422E-2</v>
      </c>
      <c r="EL252" s="156">
        <f t="shared" si="479"/>
        <v>3.7065524211586695E-2</v>
      </c>
      <c r="EM252" s="156">
        <f t="shared" si="480"/>
        <v>4.8953805828356123E-2</v>
      </c>
      <c r="EN252" s="156">
        <f t="shared" si="481"/>
        <v>1.3117132738138072E-2</v>
      </c>
      <c r="EO252" s="156">
        <f t="shared" si="482"/>
        <v>-1.1400678950205353E-2</v>
      </c>
      <c r="EP252" s="156">
        <f t="shared" si="483"/>
        <v>-4.9381765823273999E-2</v>
      </c>
      <c r="EQ252" s="156">
        <f t="shared" si="484"/>
        <v>-3.8249216701209891E-2</v>
      </c>
      <c r="ER252" s="156">
        <f t="shared" si="485"/>
        <v>3.3249536810220581E-2</v>
      </c>
      <c r="ES252" s="156">
        <f t="shared" si="486"/>
        <v>-6.1764247430934191E-3</v>
      </c>
      <c r="ET252" s="156">
        <f t="shared" si="487"/>
        <v>-5.030294279406753E-2</v>
      </c>
      <c r="EU252" s="156">
        <f t="shared" si="488"/>
        <v>-4.1515206477172717E-2</v>
      </c>
      <c r="EV252" s="156">
        <f t="shared" si="489"/>
        <v>2.9069260525648788E-2</v>
      </c>
      <c r="EW252" s="156">
        <f t="shared" si="490"/>
        <v>4.5156842471527833E-2</v>
      </c>
      <c r="EX252" s="156">
        <f t="shared" si="491"/>
        <v>2.3008560458054453E-2</v>
      </c>
      <c r="EY252" s="156">
        <f t="shared" si="492"/>
        <v>-8.8450033399618269E-4</v>
      </c>
      <c r="EZ252" s="156">
        <f t="shared" si="493"/>
        <v>-5.0672990197041731E-2</v>
      </c>
    </row>
    <row r="253" spans="15:156" ht="20.100000000000001" customHeight="1" x14ac:dyDescent="0.2">
      <c r="O253" s="158">
        <v>243</v>
      </c>
      <c r="P253" s="158">
        <f t="shared" si="494"/>
        <v>-1.0210176124166828</v>
      </c>
      <c r="Q253" s="147">
        <f t="shared" si="495"/>
        <v>2.1205750411731104</v>
      </c>
      <c r="R253" s="147">
        <f t="shared" si="399"/>
        <v>277.33751537832387</v>
      </c>
      <c r="S253" s="147">
        <f t="shared" si="400"/>
        <v>241.16305685071643</v>
      </c>
      <c r="T253" s="147">
        <f t="shared" si="401"/>
        <v>301.45382106339554</v>
      </c>
      <c r="U253" s="147">
        <f t="shared" si="402"/>
        <v>1</v>
      </c>
      <c r="V253" s="147">
        <f t="shared" si="403"/>
        <v>1</v>
      </c>
      <c r="W253" s="147">
        <f t="shared" si="404"/>
        <v>5.1922293961408565E-2</v>
      </c>
      <c r="X253" s="147">
        <f t="shared" si="405"/>
        <v>5.9710638055619845E-2</v>
      </c>
      <c r="Y253" s="147">
        <f t="shared" si="406"/>
        <v>4.7768510444495878E-2</v>
      </c>
      <c r="Z253" s="147">
        <f t="shared" si="407"/>
        <v>12.911533393933366</v>
      </c>
      <c r="AA253" s="147">
        <f t="shared" si="408"/>
        <v>12.911533393933366</v>
      </c>
      <c r="AB253" s="147">
        <f t="shared" si="409"/>
        <v>12.906358424279423</v>
      </c>
      <c r="AC253" s="147">
        <f t="shared" si="410"/>
        <v>12.266720210133778</v>
      </c>
      <c r="AD253" s="147">
        <f t="shared" si="411"/>
        <v>176.41188986520075</v>
      </c>
      <c r="AE253" s="147">
        <f t="shared" si="412"/>
        <v>231.14339870760406</v>
      </c>
      <c r="AF253" s="147">
        <f t="shared" si="413"/>
        <v>3.3756811538243872</v>
      </c>
      <c r="AG253" s="147">
        <f t="shared" si="414"/>
        <v>3.853234482441243</v>
      </c>
      <c r="AH253" s="147">
        <f t="shared" si="415"/>
        <v>2.9298147623874202</v>
      </c>
      <c r="AI253" s="147">
        <f t="shared" si="416"/>
        <v>16.287214547757753</v>
      </c>
      <c r="AJ253" s="147">
        <f t="shared" si="417"/>
        <v>17.087214547757753</v>
      </c>
      <c r="AK253" s="147">
        <f t="shared" si="418"/>
        <v>17.559592906720667</v>
      </c>
      <c r="AL253" s="147">
        <f t="shared" si="419"/>
        <v>15.9965349725212</v>
      </c>
      <c r="AM253" s="147">
        <f t="shared" si="496"/>
        <v>58.523289281881446</v>
      </c>
      <c r="AN253" s="147">
        <f t="shared" si="528"/>
        <v>56.948928446812978</v>
      </c>
      <c r="AO253" s="147">
        <f t="shared" si="529"/>
        <v>62.513538195477771</v>
      </c>
      <c r="AP253" s="147">
        <f t="shared" si="420"/>
        <v>7.0741878806195659</v>
      </c>
      <c r="AQ253" s="147">
        <f t="shared" si="421"/>
        <v>0.37267901749122656</v>
      </c>
      <c r="AR253" s="147">
        <f t="shared" si="422"/>
        <v>0.36991430009875131</v>
      </c>
      <c r="AS253" s="147">
        <f t="shared" si="423"/>
        <v>0.35158137344943491</v>
      </c>
      <c r="AT253" s="147">
        <f t="shared" si="424"/>
        <v>4.561219647251636E-2</v>
      </c>
      <c r="AU253" s="147">
        <f t="shared" si="425"/>
        <v>0.14179836259379255</v>
      </c>
      <c r="AV253" s="147">
        <f t="shared" si="426"/>
        <v>0.13594411208853519</v>
      </c>
      <c r="AW253" s="147">
        <f t="shared" si="427"/>
        <v>0.13480264119746174</v>
      </c>
      <c r="AX253" s="147">
        <f t="shared" si="497"/>
        <v>3.681248140985062E-2</v>
      </c>
      <c r="AY253" s="147">
        <f t="shared" si="498"/>
        <v>4.0586548454181109E-2</v>
      </c>
      <c r="AZ253" s="147">
        <f t="shared" si="499"/>
        <v>3.2196606949006369E-2</v>
      </c>
      <c r="BA253" s="147">
        <f t="shared" si="500"/>
        <v>0.10004513869533246</v>
      </c>
      <c r="BB253" s="147">
        <f t="shared" si="501"/>
        <v>0.18309864588624294</v>
      </c>
      <c r="BC253" s="147">
        <f t="shared" si="428"/>
        <v>-1.1746283789446945E-2</v>
      </c>
      <c r="BD253" s="147">
        <f t="shared" si="429"/>
        <v>-1.0214159816910385E-2</v>
      </c>
      <c r="BE253" s="147">
        <f t="shared" si="430"/>
        <v>-1.2767699771137984E-2</v>
      </c>
      <c r="BF253" s="147">
        <f t="shared" si="431"/>
        <v>0</v>
      </c>
      <c r="BG253" s="147">
        <f t="shared" si="432"/>
        <v>0</v>
      </c>
      <c r="BH253" s="147">
        <f t="shared" si="433"/>
        <v>0</v>
      </c>
      <c r="BI253" s="147">
        <f t="shared" si="502"/>
        <v>2.5066197620403675E-2</v>
      </c>
      <c r="BJ253" s="147">
        <f t="shared" si="503"/>
        <v>3.0372388637270722E-2</v>
      </c>
      <c r="BK253" s="147">
        <f t="shared" si="504"/>
        <v>1.9428907177868385E-2</v>
      </c>
      <c r="BL253" s="147">
        <f t="shared" si="434"/>
        <v>6.9517969680248095</v>
      </c>
      <c r="BM253" s="147">
        <f t="shared" si="435"/>
        <v>7.3246980876221732</v>
      </c>
      <c r="BN253" s="147">
        <f t="shared" si="436"/>
        <v>5.8569183078544578</v>
      </c>
      <c r="BO253" s="150">
        <f t="shared" si="505"/>
        <v>6.2831426314513084E-4</v>
      </c>
      <c r="BP253" s="150">
        <f t="shared" si="505"/>
        <v>9.2248199153341164E-4</v>
      </c>
      <c r="BQ253" s="150">
        <f t="shared" si="505"/>
        <v>3.7748243412622569E-4</v>
      </c>
      <c r="BR253" s="147" t="e">
        <f t="shared" si="437"/>
        <v>#NUM!</v>
      </c>
      <c r="BS253" s="147">
        <f t="shared" si="438"/>
        <v>220.1770323834925</v>
      </c>
      <c r="BT253" s="147">
        <f t="shared" si="439"/>
        <v>0.4968050897847815</v>
      </c>
      <c r="BU253" s="147">
        <f t="shared" si="440"/>
        <v>0.4968050897847815</v>
      </c>
      <c r="BV253" s="147">
        <f t="shared" si="441"/>
        <v>0.16560169659492718</v>
      </c>
      <c r="BW253" s="147">
        <f t="shared" si="442"/>
        <v>17.333594711145242</v>
      </c>
      <c r="CA253" s="150">
        <f t="shared" si="443"/>
        <v>0.18814121752692428</v>
      </c>
      <c r="CB253" s="150">
        <f t="shared" si="506"/>
        <v>0.18814121752692428</v>
      </c>
      <c r="CC253" s="150">
        <f t="shared" si="507"/>
        <v>0</v>
      </c>
      <c r="CD253" s="150">
        <f t="shared" si="508"/>
        <v>4.8843618073663407E-2</v>
      </c>
      <c r="CE253" s="150">
        <f t="shared" si="444"/>
        <v>3.7097334284216466E-2</v>
      </c>
      <c r="CI253" s="152">
        <f t="shared" si="445"/>
        <v>0.49107280980404167</v>
      </c>
      <c r="CJ253" s="152">
        <f t="shared" si="446"/>
        <v>0.49107280980404167</v>
      </c>
      <c r="CK253" s="152">
        <f t="shared" si="447"/>
        <v>0.49107280980404167</v>
      </c>
      <c r="CL253" s="152">
        <f t="shared" si="448"/>
        <v>0.49107280980404167</v>
      </c>
      <c r="CM253" s="152">
        <f t="shared" si="449"/>
        <v>0.49107280980404167</v>
      </c>
      <c r="CN253" s="152">
        <f t="shared" si="450"/>
        <v>0.49107280980404167</v>
      </c>
      <c r="CO253" s="152">
        <f t="shared" si="451"/>
        <v>0.49107280980404167</v>
      </c>
      <c r="CP253" s="152">
        <f t="shared" si="452"/>
        <v>0.49107280980404167</v>
      </c>
      <c r="CQ253" s="152">
        <f t="shared" si="453"/>
        <v>0.45766794322412163</v>
      </c>
      <c r="CR253" s="152">
        <f t="shared" si="454"/>
        <v>0.39270699526102382</v>
      </c>
      <c r="CS253" s="152">
        <f t="shared" si="455"/>
        <v>0.32774604729792595</v>
      </c>
      <c r="CT253" s="152">
        <f t="shared" si="456"/>
        <v>0.26278509933482808</v>
      </c>
      <c r="CU253" s="152">
        <f t="shared" si="457"/>
        <v>0.19782415137173029</v>
      </c>
      <c r="CV253" s="152">
        <f t="shared" si="458"/>
        <v>0.1598694166141873</v>
      </c>
      <c r="CW253" s="152">
        <f t="shared" si="459"/>
        <v>0.1598694166141873</v>
      </c>
      <c r="CX253" s="152">
        <f t="shared" si="460"/>
        <v>0.1598694166141873</v>
      </c>
      <c r="CY253" s="152">
        <f t="shared" si="461"/>
        <v>0.1598694166141873</v>
      </c>
      <c r="CZ253" s="152">
        <f t="shared" si="462"/>
        <v>0.1598694166141873</v>
      </c>
      <c r="DA253" s="152">
        <f t="shared" si="463"/>
        <v>0.1598694166141873</v>
      </c>
      <c r="DC253" s="154">
        <f t="shared" si="509"/>
        <v>0.18587066247988387</v>
      </c>
      <c r="DD253" s="154">
        <f t="shared" si="510"/>
        <v>0.18587066247988387</v>
      </c>
      <c r="DE253" s="154">
        <f t="shared" si="511"/>
        <v>0.18587066247988387</v>
      </c>
      <c r="DF253" s="154">
        <f t="shared" si="512"/>
        <v>0.18587066247988387</v>
      </c>
      <c r="DG253" s="154">
        <f t="shared" si="513"/>
        <v>0.18587066247988387</v>
      </c>
      <c r="DH253" s="154">
        <f t="shared" si="514"/>
        <v>0.18587066247988387</v>
      </c>
      <c r="DI253" s="154">
        <f t="shared" si="515"/>
        <v>0.18587066247988387</v>
      </c>
      <c r="DJ253" s="154">
        <f t="shared" si="516"/>
        <v>0.18587066247988387</v>
      </c>
      <c r="DK253" s="154">
        <f t="shared" si="517"/>
        <v>0.17264130287618054</v>
      </c>
      <c r="DL253" s="154">
        <f t="shared" si="518"/>
        <v>0.14692882187130926</v>
      </c>
      <c r="DM253" s="154">
        <f t="shared" si="519"/>
        <v>0.12124353991488067</v>
      </c>
      <c r="DN253" s="154">
        <f t="shared" si="520"/>
        <v>9.5603944084348025E-2</v>
      </c>
      <c r="DO253" s="154">
        <f t="shared" si="521"/>
        <v>7.0050183422949941E-2</v>
      </c>
      <c r="DP253" s="154">
        <f t="shared" si="522"/>
        <v>-6.3892116801831621E-10</v>
      </c>
      <c r="DQ253" s="154">
        <f t="shared" si="523"/>
        <v>-6.3892116801831621E-10</v>
      </c>
      <c r="DR253" s="154">
        <f t="shared" si="524"/>
        <v>-6.3892116801831621E-10</v>
      </c>
      <c r="DS253" s="154">
        <f t="shared" si="525"/>
        <v>-6.3892116801831621E-10</v>
      </c>
      <c r="DT253" s="154">
        <f t="shared" si="526"/>
        <v>-6.3892116801831621E-10</v>
      </c>
      <c r="DU253" s="154">
        <f t="shared" si="527"/>
        <v>-6.3892116801831621E-10</v>
      </c>
      <c r="DW253" s="155">
        <f t="shared" si="464"/>
        <v>4.9977853797121018E-2</v>
      </c>
      <c r="DX253" s="155">
        <f t="shared" si="465"/>
        <v>3.9333423972646702E-3</v>
      </c>
      <c r="DY253" s="155">
        <f t="shared" si="466"/>
        <v>-2.6194104559094506E-2</v>
      </c>
      <c r="DZ253" s="155">
        <f t="shared" si="467"/>
        <v>4.2744893717586288E-2</v>
      </c>
      <c r="EA253" s="156">
        <f t="shared" si="468"/>
        <v>4.9977853797121018E-2</v>
      </c>
      <c r="EB253" s="156">
        <f t="shared" si="469"/>
        <v>3.9333423972646702E-3</v>
      </c>
      <c r="EC253" s="156">
        <f t="shared" si="470"/>
        <v>-1.9184837083435474E-2</v>
      </c>
      <c r="ED253" s="156">
        <f t="shared" si="471"/>
        <v>-4.6316293878748138E-2</v>
      </c>
      <c r="EE253" s="156">
        <f t="shared" si="472"/>
        <v>-3.2558386247259735E-2</v>
      </c>
      <c r="EF253" s="156">
        <f t="shared" si="473"/>
        <v>3.8120972410928503E-2</v>
      </c>
      <c r="EG253" s="156">
        <f t="shared" si="474"/>
        <v>4.8747233169648699E-2</v>
      </c>
      <c r="EH253" s="156">
        <f t="shared" si="475"/>
        <v>1.1703175247958345E-2</v>
      </c>
      <c r="EI253" s="156">
        <f t="shared" si="476"/>
        <v>-1.1703175247958322E-2</v>
      </c>
      <c r="EJ253" s="156">
        <f t="shared" si="477"/>
        <v>-4.8747233169648706E-2</v>
      </c>
      <c r="EK253" s="156">
        <f t="shared" si="478"/>
        <v>-3.8120972410928489E-2</v>
      </c>
      <c r="EL253" s="156">
        <f t="shared" si="479"/>
        <v>3.2558386247259749E-2</v>
      </c>
      <c r="EM253" s="156">
        <f t="shared" si="480"/>
        <v>4.6316293878748166E-2</v>
      </c>
      <c r="EN253" s="156">
        <f t="shared" si="481"/>
        <v>1.9184837083435411E-2</v>
      </c>
      <c r="EO253" s="156">
        <f t="shared" si="482"/>
        <v>-3.9333423972646138E-3</v>
      </c>
      <c r="EP253" s="156">
        <f t="shared" si="483"/>
        <v>-4.9977853797121025E-2</v>
      </c>
      <c r="EQ253" s="156">
        <f t="shared" si="484"/>
        <v>-4.2744893717586246E-2</v>
      </c>
      <c r="ER253" s="156">
        <f t="shared" si="485"/>
        <v>2.6194104559094579E-2</v>
      </c>
      <c r="ES253" s="156">
        <f t="shared" si="486"/>
        <v>3.9333423972646598E-3</v>
      </c>
      <c r="ET253" s="156">
        <f t="shared" si="487"/>
        <v>-4.9977853797121018E-2</v>
      </c>
      <c r="EU253" s="156">
        <f t="shared" si="488"/>
        <v>-4.6316293878748131E-2</v>
      </c>
      <c r="EV253" s="156">
        <f t="shared" si="489"/>
        <v>1.9184837083435491E-2</v>
      </c>
      <c r="EW253" s="156">
        <f t="shared" si="490"/>
        <v>3.8120972410928516E-2</v>
      </c>
      <c r="EX253" s="156">
        <f t="shared" si="491"/>
        <v>3.2558386247259714E-2</v>
      </c>
      <c r="EY253" s="156">
        <f t="shared" si="492"/>
        <v>1.1703175247958367E-2</v>
      </c>
      <c r="EZ253" s="156">
        <f t="shared" si="493"/>
        <v>-4.8747233169648699E-2</v>
      </c>
    </row>
    <row r="254" spans="15:156" ht="20.100000000000001" customHeight="1" x14ac:dyDescent="0.2">
      <c r="O254" s="158">
        <v>244</v>
      </c>
      <c r="P254" s="158">
        <f t="shared" si="494"/>
        <v>-1.0122909661567112</v>
      </c>
      <c r="Q254" s="147">
        <f t="shared" si="495"/>
        <v>2.1293016874330819</v>
      </c>
      <c r="R254" s="147">
        <f t="shared" si="399"/>
        <v>275.84385739969309</v>
      </c>
      <c r="S254" s="147">
        <f t="shared" si="400"/>
        <v>239.86422382582009</v>
      </c>
      <c r="T254" s="147">
        <f t="shared" si="401"/>
        <v>299.83027978227511</v>
      </c>
      <c r="U254" s="147">
        <f t="shared" si="402"/>
        <v>1</v>
      </c>
      <c r="V254" s="147">
        <f t="shared" si="403"/>
        <v>1</v>
      </c>
      <c r="W254" s="147">
        <f t="shared" si="404"/>
        <v>5.2203446311057937E-2</v>
      </c>
      <c r="X254" s="147">
        <f t="shared" si="405"/>
        <v>6.0033963257716629E-2</v>
      </c>
      <c r="Y254" s="147">
        <f t="shared" si="406"/>
        <v>4.80271706061733E-2</v>
      </c>
      <c r="Z254" s="147">
        <f t="shared" si="407"/>
        <v>12.81919826081517</v>
      </c>
      <c r="AA254" s="147">
        <f t="shared" si="408"/>
        <v>12.81919826081517</v>
      </c>
      <c r="AB254" s="147">
        <f t="shared" si="409"/>
        <v>12.815749249234171</v>
      </c>
      <c r="AC254" s="147">
        <f t="shared" si="410"/>
        <v>12.180601619419591</v>
      </c>
      <c r="AD254" s="147">
        <f t="shared" si="411"/>
        <v>174.95557912111286</v>
      </c>
      <c r="AE254" s="147">
        <f t="shared" si="412"/>
        <v>229.28129467491726</v>
      </c>
      <c r="AF254" s="147">
        <f t="shared" si="413"/>
        <v>3.3701327016181608</v>
      </c>
      <c r="AG254" s="147">
        <f t="shared" si="414"/>
        <v>3.8469010977431686</v>
      </c>
      <c r="AH254" s="147">
        <f t="shared" si="415"/>
        <v>2.9249991603084773</v>
      </c>
      <c r="AI254" s="147">
        <f t="shared" si="416"/>
        <v>16.189330962433331</v>
      </c>
      <c r="AJ254" s="147">
        <f t="shared" si="417"/>
        <v>16.989330962433332</v>
      </c>
      <c r="AK254" s="147">
        <f t="shared" si="418"/>
        <v>17.462650346977341</v>
      </c>
      <c r="AL254" s="147">
        <f t="shared" si="419"/>
        <v>15.905600779728069</v>
      </c>
      <c r="AM254" s="147">
        <f t="shared" si="496"/>
        <v>58.860469680129945</v>
      </c>
      <c r="AN254" s="147">
        <f t="shared" si="528"/>
        <v>57.26507604116879</v>
      </c>
      <c r="AO254" s="147">
        <f t="shared" si="529"/>
        <v>62.870935455296681</v>
      </c>
      <c r="AP254" s="147">
        <f t="shared" si="420"/>
        <v>7.0144707223402119</v>
      </c>
      <c r="AQ254" s="147">
        <f t="shared" si="421"/>
        <v>0.37006262197349254</v>
      </c>
      <c r="AR254" s="147">
        <f t="shared" si="422"/>
        <v>0.3673173142978351</v>
      </c>
      <c r="AS254" s="147">
        <f t="shared" si="423"/>
        <v>0.34911309408183255</v>
      </c>
      <c r="AT254" s="147">
        <f t="shared" si="424"/>
        <v>4.4974003127658195E-2</v>
      </c>
      <c r="AU254" s="147">
        <f t="shared" si="425"/>
        <v>0.14061989555107207</v>
      </c>
      <c r="AV254" s="147">
        <f t="shared" si="426"/>
        <v>0.13478614330429464</v>
      </c>
      <c r="AW254" s="147">
        <f t="shared" si="427"/>
        <v>0.13367641899952948</v>
      </c>
      <c r="AX254" s="147">
        <f t="shared" si="497"/>
        <v>3.6704215919895172E-2</v>
      </c>
      <c r="AY254" s="147">
        <f t="shared" si="498"/>
        <v>4.0458731965534657E-2</v>
      </c>
      <c r="AZ254" s="147">
        <f t="shared" si="499"/>
        <v>3.2100500986530889E-2</v>
      </c>
      <c r="BA254" s="147">
        <f t="shared" si="500"/>
        <v>9.953623382291886E-2</v>
      </c>
      <c r="BB254" s="147">
        <f t="shared" si="501"/>
        <v>0.18167605653146074</v>
      </c>
      <c r="BC254" s="147">
        <f t="shared" si="428"/>
        <v>-1.1913108443775491E-2</v>
      </c>
      <c r="BD254" s="147">
        <f t="shared" si="429"/>
        <v>-1.0359224733717816E-2</v>
      </c>
      <c r="BE254" s="147">
        <f t="shared" si="430"/>
        <v>-1.2949030917147273E-2</v>
      </c>
      <c r="BF254" s="147">
        <f t="shared" si="431"/>
        <v>0</v>
      </c>
      <c r="BG254" s="147">
        <f t="shared" si="432"/>
        <v>0</v>
      </c>
      <c r="BH254" s="147">
        <f t="shared" si="433"/>
        <v>0</v>
      </c>
      <c r="BI254" s="147">
        <f t="shared" si="502"/>
        <v>2.4791107476119682E-2</v>
      </c>
      <c r="BJ254" s="147">
        <f t="shared" si="503"/>
        <v>3.0099507231816841E-2</v>
      </c>
      <c r="BK254" s="147">
        <f t="shared" si="504"/>
        <v>1.9151470069383614E-2</v>
      </c>
      <c r="BL254" s="147">
        <f t="shared" si="434"/>
        <v>6.8384747154232226</v>
      </c>
      <c r="BM254" s="147">
        <f t="shared" si="435"/>
        <v>7.2197949396994057</v>
      </c>
      <c r="BN254" s="147">
        <f t="shared" si="436"/>
        <v>5.7421906291451563</v>
      </c>
      <c r="BO254" s="150">
        <f t="shared" si="505"/>
        <v>6.1459900989251721E-4</v>
      </c>
      <c r="BP254" s="150">
        <f t="shared" si="505"/>
        <v>9.0598033559819433E-4</v>
      </c>
      <c r="BQ254" s="150">
        <f t="shared" si="505"/>
        <v>3.6677880581849641E-4</v>
      </c>
      <c r="BR254" s="147" t="e">
        <f t="shared" si="437"/>
        <v>#NUM!</v>
      </c>
      <c r="BS254" s="147">
        <f t="shared" si="438"/>
        <v>218.74709599287394</v>
      </c>
      <c r="BT254" s="147">
        <f t="shared" si="439"/>
        <v>0.49412944424447602</v>
      </c>
      <c r="BU254" s="147">
        <f t="shared" si="440"/>
        <v>0.49412944424447602</v>
      </c>
      <c r="BV254" s="147">
        <f t="shared" si="441"/>
        <v>0.16470981474815866</v>
      </c>
      <c r="BW254" s="147">
        <f t="shared" si="442"/>
        <v>17.240241087480822</v>
      </c>
      <c r="CA254" s="150">
        <f t="shared" si="443"/>
        <v>0.18688014626843266</v>
      </c>
      <c r="CB254" s="150">
        <f t="shared" si="506"/>
        <v>0.18688014626843266</v>
      </c>
      <c r="CC254" s="150">
        <f t="shared" si="507"/>
        <v>0</v>
      </c>
      <c r="CD254" s="150">
        <f t="shared" si="508"/>
        <v>4.8778938472428403E-2</v>
      </c>
      <c r="CE254" s="150">
        <f t="shared" si="444"/>
        <v>3.6865830028652916E-2</v>
      </c>
      <c r="CI254" s="152">
        <f t="shared" si="445"/>
        <v>0.48839716426373608</v>
      </c>
      <c r="CJ254" s="152">
        <f t="shared" si="446"/>
        <v>0.48839716426373608</v>
      </c>
      <c r="CK254" s="152">
        <f t="shared" si="447"/>
        <v>0.48839716426373608</v>
      </c>
      <c r="CL254" s="152">
        <f t="shared" si="448"/>
        <v>0.48839716426373608</v>
      </c>
      <c r="CM254" s="152">
        <f t="shared" si="449"/>
        <v>0.48839716426373608</v>
      </c>
      <c r="CN254" s="152">
        <f t="shared" si="450"/>
        <v>0.48839716426373608</v>
      </c>
      <c r="CO254" s="152">
        <f t="shared" si="451"/>
        <v>0.48839716426373608</v>
      </c>
      <c r="CP254" s="152">
        <f t="shared" si="452"/>
        <v>0.48839716426373608</v>
      </c>
      <c r="CQ254" s="152">
        <f t="shared" si="453"/>
        <v>0.45517220643299533</v>
      </c>
      <c r="CR254" s="152">
        <f t="shared" si="454"/>
        <v>0.39056111895700885</v>
      </c>
      <c r="CS254" s="152">
        <f t="shared" si="455"/>
        <v>0.32595003148102231</v>
      </c>
      <c r="CT254" s="152">
        <f t="shared" si="456"/>
        <v>0.26133894400503571</v>
      </c>
      <c r="CU254" s="152">
        <f t="shared" si="457"/>
        <v>0.19672785652904928</v>
      </c>
      <c r="CV254" s="152">
        <f t="shared" si="458"/>
        <v>0.1589775347674188</v>
      </c>
      <c r="CW254" s="152">
        <f t="shared" si="459"/>
        <v>0.1589775347674188</v>
      </c>
      <c r="CX254" s="152">
        <f t="shared" si="460"/>
        <v>0.1589775347674188</v>
      </c>
      <c r="CY254" s="152">
        <f t="shared" si="461"/>
        <v>0.1589775347674188</v>
      </c>
      <c r="CZ254" s="152">
        <f t="shared" si="462"/>
        <v>0.1589775347674188</v>
      </c>
      <c r="DA254" s="152">
        <f t="shared" si="463"/>
        <v>0.1589775347674188</v>
      </c>
      <c r="DC254" s="154">
        <f t="shared" si="509"/>
        <v>0.18461216503571828</v>
      </c>
      <c r="DD254" s="154">
        <f t="shared" si="510"/>
        <v>0.18461216503571828</v>
      </c>
      <c r="DE254" s="154">
        <f t="shared" si="511"/>
        <v>0.18461216503571828</v>
      </c>
      <c r="DF254" s="154">
        <f t="shared" si="512"/>
        <v>0.18461216503571828</v>
      </c>
      <c r="DG254" s="154">
        <f t="shared" si="513"/>
        <v>0.18461216503571828</v>
      </c>
      <c r="DH254" s="154">
        <f t="shared" si="514"/>
        <v>0.18461216503571828</v>
      </c>
      <c r="DI254" s="154">
        <f t="shared" si="515"/>
        <v>0.18461216503571828</v>
      </c>
      <c r="DJ254" s="154">
        <f t="shared" si="516"/>
        <v>0.18461216503571828</v>
      </c>
      <c r="DK254" s="154">
        <f t="shared" si="517"/>
        <v>0.1714689919672597</v>
      </c>
      <c r="DL254" s="154">
        <f t="shared" si="518"/>
        <v>0.14592414343403548</v>
      </c>
      <c r="DM254" s="154">
        <f t="shared" si="519"/>
        <v>0.12040654884873231</v>
      </c>
      <c r="DN254" s="154">
        <f t="shared" si="520"/>
        <v>9.4934727554991785E-2</v>
      </c>
      <c r="DO254" s="154">
        <f t="shared" si="521"/>
        <v>6.9548891023633583E-2</v>
      </c>
      <c r="DP254" s="154">
        <f t="shared" si="522"/>
        <v>-6.413933546866477E-10</v>
      </c>
      <c r="DQ254" s="154">
        <f t="shared" si="523"/>
        <v>-6.413933546866477E-10</v>
      </c>
      <c r="DR254" s="154">
        <f t="shared" si="524"/>
        <v>-6.413933546866477E-10</v>
      </c>
      <c r="DS254" s="154">
        <f t="shared" si="525"/>
        <v>-6.413933546866477E-10</v>
      </c>
      <c r="DT254" s="154">
        <f t="shared" si="526"/>
        <v>-6.413933546866477E-10</v>
      </c>
      <c r="DU254" s="154">
        <f t="shared" si="527"/>
        <v>-6.413933546866477E-10</v>
      </c>
      <c r="DW254" s="155">
        <f t="shared" si="464"/>
        <v>4.9310598390858239E-2</v>
      </c>
      <c r="DX254" s="155">
        <f t="shared" si="465"/>
        <v>5.1827527343640337E-3</v>
      </c>
      <c r="DY254" s="155">
        <f t="shared" si="466"/>
        <v>-2.6274570866543293E-2</v>
      </c>
      <c r="DZ254" s="155">
        <f t="shared" si="467"/>
        <v>4.2048102993465272E-2</v>
      </c>
      <c r="EA254" s="156">
        <f t="shared" si="468"/>
        <v>4.9310598390858239E-2</v>
      </c>
      <c r="EB254" s="156">
        <f t="shared" si="469"/>
        <v>5.1827527343640337E-3</v>
      </c>
      <c r="EC254" s="156">
        <f t="shared" si="470"/>
        <v>-1.6958116264369071E-2</v>
      </c>
      <c r="ED254" s="156">
        <f t="shared" si="471"/>
        <v>-4.6592041512840042E-2</v>
      </c>
      <c r="EE254" s="156">
        <f t="shared" si="472"/>
        <v>-3.4442700642470313E-2</v>
      </c>
      <c r="EF254" s="156">
        <f t="shared" si="473"/>
        <v>3.5666460604091961E-2</v>
      </c>
      <c r="EG254" s="156">
        <f t="shared" si="474"/>
        <v>4.7155488622674269E-2</v>
      </c>
      <c r="EH254" s="156">
        <f t="shared" si="475"/>
        <v>1.5321747038993493E-2</v>
      </c>
      <c r="EI254" s="156">
        <f t="shared" si="476"/>
        <v>-6.9005106073716967E-3</v>
      </c>
      <c r="EJ254" s="156">
        <f t="shared" si="477"/>
        <v>-4.9099684244683486E-2</v>
      </c>
      <c r="EK254" s="156">
        <f t="shared" si="478"/>
        <v>-4.1105519125906743E-2</v>
      </c>
      <c r="EL254" s="156">
        <f t="shared" si="479"/>
        <v>2.7726022739653508E-2</v>
      </c>
      <c r="EM254" s="156">
        <f t="shared" si="480"/>
        <v>4.2939457724539942E-2</v>
      </c>
      <c r="EN254" s="156">
        <f t="shared" si="481"/>
        <v>2.4791107476119643E-2</v>
      </c>
      <c r="EO254" s="156">
        <f t="shared" si="482"/>
        <v>3.4586804754914045E-3</v>
      </c>
      <c r="EP254" s="156">
        <f t="shared" si="483"/>
        <v>-4.9461435168609125E-2</v>
      </c>
      <c r="EQ254" s="156">
        <f t="shared" si="484"/>
        <v>-4.5971829177376265E-2</v>
      </c>
      <c r="ER254" s="156">
        <f t="shared" si="485"/>
        <v>1.8573824637273952E-2</v>
      </c>
      <c r="ES254" s="156">
        <f t="shared" si="486"/>
        <v>1.3666710624985163E-2</v>
      </c>
      <c r="ET254" s="156">
        <f t="shared" si="487"/>
        <v>-4.7661484033367937E-2</v>
      </c>
      <c r="EU254" s="156">
        <f t="shared" si="488"/>
        <v>-4.8828949696483132E-2</v>
      </c>
      <c r="EV254" s="156">
        <f t="shared" si="489"/>
        <v>8.609861271146494E-3</v>
      </c>
      <c r="EW254" s="156">
        <f t="shared" si="490"/>
        <v>2.9143694724921742E-2</v>
      </c>
      <c r="EX254" s="156">
        <f t="shared" si="491"/>
        <v>4.0112854515113198E-2</v>
      </c>
      <c r="EY254" s="156">
        <f t="shared" si="492"/>
        <v>2.3277439940013585E-2</v>
      </c>
      <c r="EZ254" s="156">
        <f t="shared" si="493"/>
        <v>-4.3778497340693744E-2</v>
      </c>
    </row>
    <row r="255" spans="15:156" ht="20.100000000000001" customHeight="1" x14ac:dyDescent="0.2">
      <c r="O255" s="158">
        <v>245</v>
      </c>
      <c r="P255" s="158">
        <f t="shared" si="494"/>
        <v>-1.0035643198967394</v>
      </c>
      <c r="Q255" s="147">
        <f t="shared" si="495"/>
        <v>2.1380283336930535</v>
      </c>
      <c r="R255" s="147">
        <f t="shared" si="399"/>
        <v>274.32919284334838</v>
      </c>
      <c r="S255" s="147">
        <f t="shared" si="400"/>
        <v>238.5471242116073</v>
      </c>
      <c r="T255" s="147">
        <f t="shared" si="401"/>
        <v>298.18390526450912</v>
      </c>
      <c r="U255" s="147">
        <f t="shared" si="402"/>
        <v>1</v>
      </c>
      <c r="V255" s="147">
        <f t="shared" si="403"/>
        <v>1</v>
      </c>
      <c r="W255" s="147">
        <f t="shared" si="404"/>
        <v>5.2491679251296115E-2</v>
      </c>
      <c r="X255" s="147">
        <f t="shared" si="405"/>
        <v>6.0365431138990525E-2</v>
      </c>
      <c r="Y255" s="147">
        <f t="shared" si="406"/>
        <v>4.8292344911192421E-2</v>
      </c>
      <c r="Z255" s="147">
        <f t="shared" si="407"/>
        <v>12.725831231007627</v>
      </c>
      <c r="AA255" s="147">
        <f t="shared" si="408"/>
        <v>12.725831231007627</v>
      </c>
      <c r="AB255" s="147">
        <f t="shared" si="409"/>
        <v>12.72409910383057</v>
      </c>
      <c r="AC255" s="147">
        <f t="shared" si="410"/>
        <v>12.093493648764666</v>
      </c>
      <c r="AD255" s="147">
        <f t="shared" si="411"/>
        <v>173.48326645823542</v>
      </c>
      <c r="AE255" s="147">
        <f t="shared" si="412"/>
        <v>227.3985001579218</v>
      </c>
      <c r="AF255" s="147">
        <f t="shared" si="413"/>
        <v>3.3645062168274142</v>
      </c>
      <c r="AG255" s="147">
        <f t="shared" si="414"/>
        <v>3.8404786412898764</v>
      </c>
      <c r="AH255" s="147">
        <f t="shared" si="415"/>
        <v>2.9201158323372907</v>
      </c>
      <c r="AI255" s="147">
        <f t="shared" si="416"/>
        <v>16.09033744783504</v>
      </c>
      <c r="AJ255" s="147">
        <f t="shared" si="417"/>
        <v>16.890337447835041</v>
      </c>
      <c r="AK255" s="147">
        <f t="shared" si="418"/>
        <v>17.364577745120446</v>
      </c>
      <c r="AL255" s="147">
        <f t="shared" si="419"/>
        <v>15.813609481101956</v>
      </c>
      <c r="AM255" s="147">
        <f t="shared" si="496"/>
        <v>59.205448268185869</v>
      </c>
      <c r="AN255" s="147">
        <f t="shared" si="528"/>
        <v>57.588500836480527</v>
      </c>
      <c r="AO255" s="147">
        <f t="shared" si="529"/>
        <v>63.236669730275644</v>
      </c>
      <c r="AP255" s="147">
        <f t="shared" si="420"/>
        <v>6.9541041997066078</v>
      </c>
      <c r="AQ255" s="147">
        <f t="shared" si="421"/>
        <v>0.3674161677980306</v>
      </c>
      <c r="AR255" s="147">
        <f t="shared" si="422"/>
        <v>0.36469049282919025</v>
      </c>
      <c r="AS255" s="147">
        <f t="shared" si="423"/>
        <v>0.34661645770009203</v>
      </c>
      <c r="AT255" s="147">
        <f t="shared" si="424"/>
        <v>4.4333051853332563E-2</v>
      </c>
      <c r="AU255" s="147">
        <f t="shared" si="425"/>
        <v>0.13942825900191239</v>
      </c>
      <c r="AV255" s="147">
        <f t="shared" si="426"/>
        <v>0.13361562919729683</v>
      </c>
      <c r="AW255" s="147">
        <f t="shared" si="427"/>
        <v>0.13253786000494869</v>
      </c>
      <c r="AX255" s="147">
        <f t="shared" si="497"/>
        <v>3.6594117332979278E-2</v>
      </c>
      <c r="AY255" s="147">
        <f t="shared" si="498"/>
        <v>4.0328825409692369E-2</v>
      </c>
      <c r="AZ255" s="147">
        <f t="shared" si="499"/>
        <v>3.2002820326639814E-2</v>
      </c>
      <c r="BA255" s="147">
        <f t="shared" si="500"/>
        <v>9.9020331965656017E-2</v>
      </c>
      <c r="BB255" s="147">
        <f t="shared" si="501"/>
        <v>0.180237528044945</v>
      </c>
      <c r="BC255" s="147">
        <f t="shared" si="428"/>
        <v>-1.2079025868772573E-2</v>
      </c>
      <c r="BD255" s="147">
        <f t="shared" si="429"/>
        <v>-1.050350075545441E-2</v>
      </c>
      <c r="BE255" s="147">
        <f t="shared" si="430"/>
        <v>-1.3129375944318011E-2</v>
      </c>
      <c r="BF255" s="147">
        <f t="shared" si="431"/>
        <v>0</v>
      </c>
      <c r="BG255" s="147">
        <f t="shared" si="432"/>
        <v>0</v>
      </c>
      <c r="BH255" s="147">
        <f t="shared" si="433"/>
        <v>0</v>
      </c>
      <c r="BI255" s="147">
        <f t="shared" si="502"/>
        <v>2.4515091464206704E-2</v>
      </c>
      <c r="BJ255" s="147">
        <f t="shared" si="503"/>
        <v>2.9825324654237959E-2</v>
      </c>
      <c r="BK255" s="147">
        <f t="shared" si="504"/>
        <v>1.8873444382321802E-2</v>
      </c>
      <c r="BL255" s="147">
        <f t="shared" si="434"/>
        <v>6.7252052538566849</v>
      </c>
      <c r="BM255" s="147">
        <f t="shared" si="435"/>
        <v>7.1147454249460163</v>
      </c>
      <c r="BN255" s="147">
        <f t="shared" si="436"/>
        <v>5.6277573517132264</v>
      </c>
      <c r="BO255" s="150">
        <f t="shared" si="505"/>
        <v>6.0098970949842043E-4</v>
      </c>
      <c r="BP255" s="150">
        <f t="shared" si="505"/>
        <v>8.8954999073069464E-4</v>
      </c>
      <c r="BQ255" s="150">
        <f t="shared" si="505"/>
        <v>3.5620690285259441E-4</v>
      </c>
      <c r="BR255" s="147" t="e">
        <f t="shared" si="437"/>
        <v>#NUM!</v>
      </c>
      <c r="BS255" s="147">
        <f t="shared" si="438"/>
        <v>217.2976104850712</v>
      </c>
      <c r="BT255" s="147">
        <f t="shared" si="439"/>
        <v>0.49141616883389128</v>
      </c>
      <c r="BU255" s="147">
        <f t="shared" si="440"/>
        <v>0.49141616883389128</v>
      </c>
      <c r="BV255" s="147">
        <f t="shared" si="441"/>
        <v>0.16380538961129709</v>
      </c>
      <c r="BW255" s="147">
        <f t="shared" si="442"/>
        <v>17.145574552709274</v>
      </c>
      <c r="CA255" s="150">
        <f t="shared" si="443"/>
        <v>0.18560199054898685</v>
      </c>
      <c r="CB255" s="150">
        <f t="shared" si="506"/>
        <v>0.18560199054898685</v>
      </c>
      <c r="CC255" s="150">
        <f t="shared" si="507"/>
        <v>0</v>
      </c>
      <c r="CD255" s="150">
        <f t="shared" si="508"/>
        <v>4.8712800842891472E-2</v>
      </c>
      <c r="CE255" s="150">
        <f t="shared" si="444"/>
        <v>3.6633774974118898E-2</v>
      </c>
      <c r="CI255" s="152">
        <f t="shared" si="445"/>
        <v>0.48568388885315145</v>
      </c>
      <c r="CJ255" s="152">
        <f t="shared" si="446"/>
        <v>0.48568388885315145</v>
      </c>
      <c r="CK255" s="152">
        <f t="shared" si="447"/>
        <v>0.48568388885315145</v>
      </c>
      <c r="CL255" s="152">
        <f t="shared" si="448"/>
        <v>0.48568388885315145</v>
      </c>
      <c r="CM255" s="152">
        <f t="shared" si="449"/>
        <v>0.48568388885315145</v>
      </c>
      <c r="CN255" s="152">
        <f t="shared" si="450"/>
        <v>0.48568388885315145</v>
      </c>
      <c r="CO255" s="152">
        <f t="shared" si="451"/>
        <v>0.48568388885315145</v>
      </c>
      <c r="CP255" s="152">
        <f t="shared" si="452"/>
        <v>0.48568388885315145</v>
      </c>
      <c r="CQ255" s="152">
        <f t="shared" si="453"/>
        <v>0.45264136998076437</v>
      </c>
      <c r="CR255" s="152">
        <f t="shared" si="454"/>
        <v>0.38838506337635248</v>
      </c>
      <c r="CS255" s="152">
        <f t="shared" si="455"/>
        <v>0.32412875677194053</v>
      </c>
      <c r="CT255" s="152">
        <f t="shared" si="456"/>
        <v>0.25987245016752852</v>
      </c>
      <c r="CU255" s="152">
        <f t="shared" si="457"/>
        <v>0.19561614356311671</v>
      </c>
      <c r="CV255" s="152">
        <f t="shared" si="458"/>
        <v>0.15807310963055723</v>
      </c>
      <c r="CW255" s="152">
        <f t="shared" si="459"/>
        <v>0.15807310963055723</v>
      </c>
      <c r="CX255" s="152">
        <f t="shared" si="460"/>
        <v>0.15807310963055723</v>
      </c>
      <c r="CY255" s="152">
        <f t="shared" si="461"/>
        <v>0.15807310963055723</v>
      </c>
      <c r="CZ255" s="152">
        <f t="shared" si="462"/>
        <v>0.15807310963055723</v>
      </c>
      <c r="DA255" s="152">
        <f t="shared" si="463"/>
        <v>0.15807310963055723</v>
      </c>
      <c r="DC255" s="154">
        <f t="shared" si="509"/>
        <v>0.18333664210647579</v>
      </c>
      <c r="DD255" s="154">
        <f t="shared" si="510"/>
        <v>0.18333664210647579</v>
      </c>
      <c r="DE255" s="154">
        <f t="shared" si="511"/>
        <v>0.18333664210647579</v>
      </c>
      <c r="DF255" s="154">
        <f t="shared" si="512"/>
        <v>0.18333664210647579</v>
      </c>
      <c r="DG255" s="154">
        <f t="shared" si="513"/>
        <v>0.18333664210647579</v>
      </c>
      <c r="DH255" s="154">
        <f t="shared" si="514"/>
        <v>0.18333664210647579</v>
      </c>
      <c r="DI255" s="154">
        <f t="shared" si="515"/>
        <v>0.18333664210647579</v>
      </c>
      <c r="DJ255" s="154">
        <f t="shared" si="516"/>
        <v>0.18333664210647579</v>
      </c>
      <c r="DK255" s="154">
        <f t="shared" si="517"/>
        <v>0.17028083403672797</v>
      </c>
      <c r="DL255" s="154">
        <f t="shared" si="518"/>
        <v>0.144905910128801</v>
      </c>
      <c r="DM255" s="154">
        <f t="shared" si="519"/>
        <v>0.11955829588454464</v>
      </c>
      <c r="DN255" s="154">
        <f t="shared" si="520"/>
        <v>9.4256543335102153E-2</v>
      </c>
      <c r="DO255" s="154">
        <f t="shared" si="521"/>
        <v>6.9040927097254151E-2</v>
      </c>
      <c r="DP255" s="154">
        <f t="shared" si="522"/>
        <v>-6.4391992803504898E-10</v>
      </c>
      <c r="DQ255" s="154">
        <f t="shared" si="523"/>
        <v>-6.4391992803504898E-10</v>
      </c>
      <c r="DR255" s="154">
        <f t="shared" si="524"/>
        <v>-6.4391992803504898E-10</v>
      </c>
      <c r="DS255" s="154">
        <f t="shared" si="525"/>
        <v>-6.4391992803504898E-10</v>
      </c>
      <c r="DT255" s="154">
        <f t="shared" si="526"/>
        <v>-6.4391992803504898E-10</v>
      </c>
      <c r="DU255" s="154">
        <f t="shared" si="527"/>
        <v>-6.4391992803504898E-10</v>
      </c>
      <c r="DW255" s="155">
        <f t="shared" si="464"/>
        <v>4.86107229165934E-2</v>
      </c>
      <c r="DX255" s="155">
        <f t="shared" si="465"/>
        <v>6.3997230814983493E-3</v>
      </c>
      <c r="DY255" s="155">
        <f t="shared" si="466"/>
        <v>-2.6343898084609647E-2</v>
      </c>
      <c r="DZ255" s="155">
        <f t="shared" si="467"/>
        <v>4.1351636868464853E-2</v>
      </c>
      <c r="EA255" s="156">
        <f t="shared" si="468"/>
        <v>4.86107229165934E-2</v>
      </c>
      <c r="EB255" s="156">
        <f t="shared" si="469"/>
        <v>6.3997230814983493E-3</v>
      </c>
      <c r="EC255" s="156">
        <f t="shared" si="470"/>
        <v>-1.4743660357329328E-2</v>
      </c>
      <c r="ED255" s="156">
        <f t="shared" si="471"/>
        <v>-4.6760916557114202E-2</v>
      </c>
      <c r="EE255" s="156">
        <f t="shared" si="472"/>
        <v>-3.6148842692773811E-2</v>
      </c>
      <c r="EF255" s="156">
        <f t="shared" si="473"/>
        <v>3.3124311464040657E-2</v>
      </c>
      <c r="EG255" s="156">
        <f t="shared" si="474"/>
        <v>4.5297982482845459E-2</v>
      </c>
      <c r="EH255" s="156">
        <f t="shared" si="475"/>
        <v>1.8763038692533443E-2</v>
      </c>
      <c r="EI255" s="156">
        <f t="shared" si="476"/>
        <v>-2.1386665417477578E-3</v>
      </c>
      <c r="EJ255" s="156">
        <f t="shared" si="477"/>
        <v>-4.8983517058464571E-2</v>
      </c>
      <c r="EK255" s="156">
        <f t="shared" si="478"/>
        <v>-4.3490303410212539E-2</v>
      </c>
      <c r="EL255" s="156">
        <f t="shared" si="479"/>
        <v>2.2639618973855032E-2</v>
      </c>
      <c r="EM255" s="156">
        <f t="shared" si="480"/>
        <v>3.8898259401347078E-2</v>
      </c>
      <c r="EN255" s="156">
        <f t="shared" si="481"/>
        <v>2.9847684224059916E-2</v>
      </c>
      <c r="EO255" s="156">
        <f t="shared" si="482"/>
        <v>1.0612073864340203E-2</v>
      </c>
      <c r="EP255" s="156">
        <f t="shared" si="483"/>
        <v>-4.7867971821369967E-2</v>
      </c>
      <c r="EQ255" s="156">
        <f t="shared" si="484"/>
        <v>-4.7867971821369898E-2</v>
      </c>
      <c r="ER255" s="156">
        <f t="shared" si="485"/>
        <v>1.0612073864340496E-2</v>
      </c>
      <c r="ES255" s="156">
        <f t="shared" si="486"/>
        <v>2.2639618973854844E-2</v>
      </c>
      <c r="ET255" s="156">
        <f t="shared" si="487"/>
        <v>-4.3490303410212643E-2</v>
      </c>
      <c r="EU255" s="156">
        <f t="shared" si="488"/>
        <v>-4.8983517058464585E-2</v>
      </c>
      <c r="EV255" s="156">
        <f t="shared" si="489"/>
        <v>-2.1386665417475886E-3</v>
      </c>
      <c r="EW255" s="156">
        <f t="shared" si="490"/>
        <v>1.8763038692533599E-2</v>
      </c>
      <c r="EX255" s="156">
        <f t="shared" si="491"/>
        <v>4.5297982482845396E-2</v>
      </c>
      <c r="EY255" s="156">
        <f t="shared" si="492"/>
        <v>3.3124311464040532E-2</v>
      </c>
      <c r="EZ255" s="156">
        <f t="shared" si="493"/>
        <v>-3.6148842692773922E-2</v>
      </c>
    </row>
    <row r="256" spans="15:156" ht="20.100000000000001" customHeight="1" x14ac:dyDescent="0.2">
      <c r="O256" s="158">
        <v>246</v>
      </c>
      <c r="P256" s="158">
        <f t="shared" si="494"/>
        <v>-0.99483767363676778</v>
      </c>
      <c r="Q256" s="147">
        <f t="shared" si="495"/>
        <v>2.1467549799530254</v>
      </c>
      <c r="R256" s="147">
        <f t="shared" si="399"/>
        <v>272.79363705685995</v>
      </c>
      <c r="S256" s="147">
        <f t="shared" si="400"/>
        <v>237.21185831031298</v>
      </c>
      <c r="T256" s="147">
        <f t="shared" si="401"/>
        <v>296.51482288789123</v>
      </c>
      <c r="U256" s="147">
        <f t="shared" si="402"/>
        <v>1</v>
      </c>
      <c r="V256" s="147">
        <f t="shared" si="403"/>
        <v>1</v>
      </c>
      <c r="W256" s="147">
        <f t="shared" si="404"/>
        <v>5.2787154991443312E-2</v>
      </c>
      <c r="X256" s="147">
        <f t="shared" si="405"/>
        <v>6.0705228240159816E-2</v>
      </c>
      <c r="Y256" s="147">
        <f t="shared" si="406"/>
        <v>4.8564182592127851E-2</v>
      </c>
      <c r="Z256" s="147">
        <f t="shared" si="407"/>
        <v>12.631449317180179</v>
      </c>
      <c r="AA256" s="147">
        <f t="shared" si="408"/>
        <v>12.631449317180179</v>
      </c>
      <c r="AB256" s="147">
        <f t="shared" si="409"/>
        <v>12.63142471685795</v>
      </c>
      <c r="AC256" s="147">
        <f t="shared" si="410"/>
        <v>12.005412197880721</v>
      </c>
      <c r="AD256" s="147">
        <f t="shared" si="411"/>
        <v>171.99525558829581</v>
      </c>
      <c r="AE256" s="147">
        <f t="shared" si="412"/>
        <v>225.49539266257602</v>
      </c>
      <c r="AF256" s="147">
        <f t="shared" si="413"/>
        <v>3.3588021279307472</v>
      </c>
      <c r="AG256" s="147">
        <f t="shared" si="414"/>
        <v>3.8339676021762896</v>
      </c>
      <c r="AH256" s="147">
        <f t="shared" si="415"/>
        <v>2.9151651503581912</v>
      </c>
      <c r="AI256" s="147">
        <f t="shared" si="416"/>
        <v>15.990251445110927</v>
      </c>
      <c r="AJ256" s="147">
        <f t="shared" si="417"/>
        <v>16.790251445110925</v>
      </c>
      <c r="AK256" s="147">
        <f t="shared" si="418"/>
        <v>17.265392319034241</v>
      </c>
      <c r="AL256" s="147">
        <f t="shared" si="419"/>
        <v>15.720577348238914</v>
      </c>
      <c r="AM256" s="147">
        <f t="shared" si="496"/>
        <v>59.55836952585873</v>
      </c>
      <c r="AN256" s="147">
        <f t="shared" si="528"/>
        <v>57.91933258866927</v>
      </c>
      <c r="AO256" s="147">
        <f t="shared" si="529"/>
        <v>63.61089531562429</v>
      </c>
      <c r="AP256" s="147">
        <f t="shared" si="420"/>
        <v>6.8931009623082886</v>
      </c>
      <c r="AQ256" s="147">
        <f t="shared" si="421"/>
        <v>0.36474013801889593</v>
      </c>
      <c r="AR256" s="147">
        <f t="shared" si="422"/>
        <v>0.36203431516333778</v>
      </c>
      <c r="AS256" s="147">
        <f t="shared" si="423"/>
        <v>0.34409192001220928</v>
      </c>
      <c r="AT256" s="147">
        <f t="shared" si="424"/>
        <v>4.3689615118595669E-2</v>
      </c>
      <c r="AU256" s="147">
        <f t="shared" si="425"/>
        <v>0.13822370213323323</v>
      </c>
      <c r="AV256" s="147">
        <f t="shared" si="426"/>
        <v>0.13243281999440365</v>
      </c>
      <c r="AW256" s="147">
        <f t="shared" si="427"/>
        <v>0.13138720136042126</v>
      </c>
      <c r="AX256" s="147">
        <f t="shared" si="497"/>
        <v>3.6482180023466836E-2</v>
      </c>
      <c r="AY256" s="147">
        <f t="shared" si="498"/>
        <v>4.0196822914996405E-2</v>
      </c>
      <c r="AZ256" s="147">
        <f t="shared" si="499"/>
        <v>3.1903560267517804E-2</v>
      </c>
      <c r="BA256" s="147">
        <f t="shared" si="500"/>
        <v>9.8497476298541761E-2</v>
      </c>
      <c r="BB256" s="147">
        <f t="shared" si="501"/>
        <v>0.17878334263133674</v>
      </c>
      <c r="BC256" s="147">
        <f t="shared" si="428"/>
        <v>-1.2244023429183903E-2</v>
      </c>
      <c r="BD256" s="147">
        <f t="shared" si="429"/>
        <v>-1.0646976894942524E-2</v>
      </c>
      <c r="BE256" s="147">
        <f t="shared" si="430"/>
        <v>-1.3308721118678157E-2</v>
      </c>
      <c r="BF256" s="147">
        <f t="shared" si="431"/>
        <v>0</v>
      </c>
      <c r="BG256" s="147">
        <f t="shared" si="432"/>
        <v>0</v>
      </c>
      <c r="BH256" s="147">
        <f t="shared" si="433"/>
        <v>0</v>
      </c>
      <c r="BI256" s="147">
        <f t="shared" si="502"/>
        <v>2.4238156594282932E-2</v>
      </c>
      <c r="BJ256" s="147">
        <f t="shared" si="503"/>
        <v>2.954984602005388E-2</v>
      </c>
      <c r="BK256" s="147">
        <f t="shared" si="504"/>
        <v>1.8594839148839647E-2</v>
      </c>
      <c r="BL256" s="147">
        <f t="shared" si="434"/>
        <v>6.6120148929081548</v>
      </c>
      <c r="BM256" s="147">
        <f t="shared" si="435"/>
        <v>7.0095738872005864</v>
      </c>
      <c r="BN256" s="147">
        <f t="shared" si="436"/>
        <v>5.513645436847014</v>
      </c>
      <c r="BO256" s="150">
        <f t="shared" si="505"/>
        <v>5.8748823508898121E-4</v>
      </c>
      <c r="BP256" s="150">
        <f t="shared" si="505"/>
        <v>8.7319339980889408E-4</v>
      </c>
      <c r="BQ256" s="150">
        <f t="shared" si="505"/>
        <v>3.4576804297121956E-4</v>
      </c>
      <c r="BR256" s="147" t="e">
        <f t="shared" si="437"/>
        <v>#NUM!</v>
      </c>
      <c r="BS256" s="147">
        <f t="shared" si="438"/>
        <v>215.82871729862529</v>
      </c>
      <c r="BT256" s="147">
        <f t="shared" si="439"/>
        <v>0.48866547017945478</v>
      </c>
      <c r="BU256" s="147">
        <f t="shared" si="440"/>
        <v>0.48866547017945478</v>
      </c>
      <c r="BV256" s="147">
        <f t="shared" si="441"/>
        <v>0.16288849005981826</v>
      </c>
      <c r="BW256" s="147">
        <f t="shared" si="442"/>
        <v>17.049602316053747</v>
      </c>
      <c r="CA256" s="150">
        <f t="shared" si="443"/>
        <v>0.18430688339831439</v>
      </c>
      <c r="CB256" s="150">
        <f t="shared" si="506"/>
        <v>0.18430688339831439</v>
      </c>
      <c r="CC256" s="150">
        <f t="shared" si="507"/>
        <v>0</v>
      </c>
      <c r="CD256" s="150">
        <f t="shared" si="508"/>
        <v>4.8645180161694196E-2</v>
      </c>
      <c r="CE256" s="150">
        <f t="shared" si="444"/>
        <v>3.6401156732510292E-2</v>
      </c>
      <c r="CI256" s="152">
        <f t="shared" si="445"/>
        <v>0.48293319019871489</v>
      </c>
      <c r="CJ256" s="152">
        <f t="shared" si="446"/>
        <v>0.48293319019871489</v>
      </c>
      <c r="CK256" s="152">
        <f t="shared" si="447"/>
        <v>0.48293319019871489</v>
      </c>
      <c r="CL256" s="152">
        <f t="shared" si="448"/>
        <v>0.48293319019871489</v>
      </c>
      <c r="CM256" s="152">
        <f t="shared" si="449"/>
        <v>0.48293319019871489</v>
      </c>
      <c r="CN256" s="152">
        <f t="shared" si="450"/>
        <v>0.48293319019871489</v>
      </c>
      <c r="CO256" s="152">
        <f t="shared" si="451"/>
        <v>0.48293319019871489</v>
      </c>
      <c r="CP256" s="152">
        <f t="shared" si="452"/>
        <v>0.48293319019871489</v>
      </c>
      <c r="CQ256" s="152">
        <f t="shared" si="453"/>
        <v>0.45007562660042305</v>
      </c>
      <c r="CR256" s="152">
        <f t="shared" si="454"/>
        <v>0.38617899423411206</v>
      </c>
      <c r="CS256" s="152">
        <f t="shared" si="455"/>
        <v>0.32228236186780107</v>
      </c>
      <c r="CT256" s="152">
        <f t="shared" si="456"/>
        <v>0.25838572950149008</v>
      </c>
      <c r="CU256" s="152">
        <f t="shared" si="457"/>
        <v>0.19448909713517915</v>
      </c>
      <c r="CV256" s="152">
        <f t="shared" si="458"/>
        <v>0.1571562100790784</v>
      </c>
      <c r="CW256" s="152">
        <f t="shared" si="459"/>
        <v>0.1571562100790784</v>
      </c>
      <c r="CX256" s="152">
        <f t="shared" si="460"/>
        <v>0.1571562100790784</v>
      </c>
      <c r="CY256" s="152">
        <f t="shared" si="461"/>
        <v>0.1571562100790784</v>
      </c>
      <c r="CZ256" s="152">
        <f t="shared" si="462"/>
        <v>0.1571562100790784</v>
      </c>
      <c r="DA256" s="152">
        <f t="shared" si="463"/>
        <v>0.1571562100790784</v>
      </c>
      <c r="DC256" s="154">
        <f t="shared" si="509"/>
        <v>0.18204422778261703</v>
      </c>
      <c r="DD256" s="154">
        <f t="shared" si="510"/>
        <v>0.18204422778261703</v>
      </c>
      <c r="DE256" s="154">
        <f t="shared" si="511"/>
        <v>0.18204422778261703</v>
      </c>
      <c r="DF256" s="154">
        <f t="shared" si="512"/>
        <v>0.18204422778261703</v>
      </c>
      <c r="DG256" s="154">
        <f t="shared" si="513"/>
        <v>0.18204422778261703</v>
      </c>
      <c r="DH256" s="154">
        <f t="shared" si="514"/>
        <v>0.18204422778261703</v>
      </c>
      <c r="DI256" s="154">
        <f t="shared" si="515"/>
        <v>0.18204422778261703</v>
      </c>
      <c r="DJ256" s="154">
        <f t="shared" si="516"/>
        <v>0.18204422778261703</v>
      </c>
      <c r="DK256" s="154">
        <f t="shared" si="517"/>
        <v>0.16907695465485439</v>
      </c>
      <c r="DL256" s="154">
        <f t="shared" si="518"/>
        <v>0.14387423095431678</v>
      </c>
      <c r="DM256" s="154">
        <f t="shared" si="519"/>
        <v>0.11869887344301543</v>
      </c>
      <c r="DN256" s="154">
        <f t="shared" si="520"/>
        <v>9.3569467253488386E-2</v>
      </c>
      <c r="DO256" s="154">
        <f t="shared" si="521"/>
        <v>6.8526350846559655E-2</v>
      </c>
      <c r="DP256" s="154">
        <f t="shared" si="522"/>
        <v>-6.4650175471242141E-10</v>
      </c>
      <c r="DQ256" s="154">
        <f t="shared" si="523"/>
        <v>-6.4650175471242141E-10</v>
      </c>
      <c r="DR256" s="154">
        <f t="shared" si="524"/>
        <v>-6.4650175471242141E-10</v>
      </c>
      <c r="DS256" s="154">
        <f t="shared" si="525"/>
        <v>-6.4650175471242141E-10</v>
      </c>
      <c r="DT256" s="154">
        <f t="shared" si="526"/>
        <v>-6.4650175471242141E-10</v>
      </c>
      <c r="DU256" s="154">
        <f t="shared" si="527"/>
        <v>-6.4650175471242141E-10</v>
      </c>
      <c r="DW256" s="155">
        <f t="shared" si="464"/>
        <v>4.7879489331384806E-2</v>
      </c>
      <c r="DX256" s="155">
        <f t="shared" si="465"/>
        <v>7.5833661207760075E-3</v>
      </c>
      <c r="DY256" s="155">
        <f t="shared" si="466"/>
        <v>-2.6402092436106746E-2</v>
      </c>
      <c r="DZ256" s="155">
        <f t="shared" si="467"/>
        <v>4.0655657113754781E-2</v>
      </c>
      <c r="EA256" s="156">
        <f t="shared" si="468"/>
        <v>4.7879489331384806E-2</v>
      </c>
      <c r="EB256" s="156">
        <f t="shared" si="469"/>
        <v>7.5833661207760075E-3</v>
      </c>
      <c r="EC256" s="156">
        <f t="shared" si="470"/>
        <v>-1.2546593089555344E-2</v>
      </c>
      <c r="ED256" s="156">
        <f t="shared" si="471"/>
        <v>-4.6824522872113139E-2</v>
      </c>
      <c r="EE256" s="156">
        <f t="shared" si="472"/>
        <v>-3.7673171020817284E-2</v>
      </c>
      <c r="EF256" s="156">
        <f t="shared" si="473"/>
        <v>3.0507132372482627E-2</v>
      </c>
      <c r="EG256" s="156">
        <f t="shared" si="474"/>
        <v>4.3192711319610777E-2</v>
      </c>
      <c r="EH256" s="156">
        <f t="shared" si="475"/>
        <v>2.2007785650007869E-2</v>
      </c>
      <c r="EI256" s="156">
        <f t="shared" si="476"/>
        <v>2.5370542058560696E-3</v>
      </c>
      <c r="EJ256" s="156">
        <f t="shared" si="477"/>
        <v>-4.8409878086114543E-2</v>
      </c>
      <c r="EK256" s="156">
        <f t="shared" si="478"/>
        <v>-4.525653714159325E-2</v>
      </c>
      <c r="EL256" s="156">
        <f t="shared" si="479"/>
        <v>1.7372356958902133E-2</v>
      </c>
      <c r="EM256" s="156">
        <f t="shared" si="480"/>
        <v>3.4277929782557712E-2</v>
      </c>
      <c r="EN256" s="156">
        <f t="shared" si="481"/>
        <v>3.4277929782557871E-2</v>
      </c>
      <c r="EO256" s="156">
        <f t="shared" si="482"/>
        <v>1.7372356958902144E-2</v>
      </c>
      <c r="EP256" s="156">
        <f t="shared" si="483"/>
        <v>-4.525653714159325E-2</v>
      </c>
      <c r="EQ256" s="156">
        <f t="shared" si="484"/>
        <v>-4.8409878086114549E-2</v>
      </c>
      <c r="ER256" s="156">
        <f t="shared" si="485"/>
        <v>2.5370542058559733E-3</v>
      </c>
      <c r="ES256" s="156">
        <f t="shared" si="486"/>
        <v>3.0507132372482721E-2</v>
      </c>
      <c r="ET256" s="156">
        <f t="shared" si="487"/>
        <v>-3.7673171020817207E-2</v>
      </c>
      <c r="EU256" s="156">
        <f t="shared" si="488"/>
        <v>-4.6824522872113111E-2</v>
      </c>
      <c r="EV256" s="156">
        <f t="shared" si="489"/>
        <v>-1.2546593089555478E-2</v>
      </c>
      <c r="EW256" s="156">
        <f t="shared" si="490"/>
        <v>7.5833661207759754E-3</v>
      </c>
      <c r="EX256" s="156">
        <f t="shared" si="491"/>
        <v>4.7879489331384806E-2</v>
      </c>
      <c r="EY256" s="156">
        <f t="shared" si="492"/>
        <v>4.0655657113754823E-2</v>
      </c>
      <c r="EZ256" s="156">
        <f t="shared" si="493"/>
        <v>-2.6402092436106684E-2</v>
      </c>
    </row>
    <row r="257" spans="15:156" ht="20.100000000000001" customHeight="1" x14ac:dyDescent="0.2">
      <c r="O257" s="158">
        <v>247</v>
      </c>
      <c r="P257" s="158">
        <f t="shared" si="494"/>
        <v>-0.98611102737679612</v>
      </c>
      <c r="Q257" s="147">
        <f t="shared" si="495"/>
        <v>2.155481626212997</v>
      </c>
      <c r="R257" s="147">
        <f t="shared" si="399"/>
        <v>271.23730697874618</v>
      </c>
      <c r="S257" s="147">
        <f t="shared" si="400"/>
        <v>235.85852780760538</v>
      </c>
      <c r="T257" s="147">
        <f t="shared" si="401"/>
        <v>294.82315975950672</v>
      </c>
      <c r="U257" s="147">
        <f t="shared" si="402"/>
        <v>1</v>
      </c>
      <c r="V257" s="147">
        <f t="shared" si="403"/>
        <v>1</v>
      </c>
      <c r="W257" s="147">
        <f t="shared" si="404"/>
        <v>5.3090041928223267E-2</v>
      </c>
      <c r="X257" s="147">
        <f t="shared" si="405"/>
        <v>6.1053548217456753E-2</v>
      </c>
      <c r="Y257" s="147">
        <f t="shared" si="406"/>
        <v>4.8842838573965403E-2</v>
      </c>
      <c r="Z257" s="147">
        <f t="shared" si="407"/>
        <v>12.536069686540426</v>
      </c>
      <c r="AA257" s="147">
        <f t="shared" si="408"/>
        <v>12.536069686540426</v>
      </c>
      <c r="AB257" s="147">
        <f t="shared" si="409"/>
        <v>12.537742974777364</v>
      </c>
      <c r="AC257" s="147">
        <f t="shared" si="410"/>
        <v>11.91637331633698</v>
      </c>
      <c r="AD257" s="147">
        <f t="shared" si="411"/>
        <v>170.49185339358925</v>
      </c>
      <c r="AE257" s="147">
        <f t="shared" si="412"/>
        <v>223.57235356673533</v>
      </c>
      <c r="AF257" s="147">
        <f t="shared" si="413"/>
        <v>3.3530208693166146</v>
      </c>
      <c r="AG257" s="147">
        <f t="shared" si="414"/>
        <v>3.8273684762432474</v>
      </c>
      <c r="AH257" s="147">
        <f t="shared" si="415"/>
        <v>2.9101474913847794</v>
      </c>
      <c r="AI257" s="147">
        <f t="shared" si="416"/>
        <v>15.88909055585704</v>
      </c>
      <c r="AJ257" s="147">
        <f t="shared" si="417"/>
        <v>16.689090555857039</v>
      </c>
      <c r="AK257" s="147">
        <f t="shared" si="418"/>
        <v>17.165111451020611</v>
      </c>
      <c r="AL257" s="147">
        <f t="shared" si="419"/>
        <v>15.626520807721761</v>
      </c>
      <c r="AM257" s="147">
        <f t="shared" si="496"/>
        <v>59.919382464435721</v>
      </c>
      <c r="AN257" s="147">
        <f t="shared" si="528"/>
        <v>58.25770504627522</v>
      </c>
      <c r="AO257" s="147">
        <f t="shared" si="529"/>
        <v>63.993771377814021</v>
      </c>
      <c r="AP257" s="147">
        <f t="shared" si="420"/>
        <v>6.8314737950267297</v>
      </c>
      <c r="AQ257" s="147">
        <f t="shared" si="421"/>
        <v>0.36203502024301099</v>
      </c>
      <c r="AR257" s="147">
        <f t="shared" si="422"/>
        <v>0.35934926528989092</v>
      </c>
      <c r="AS257" s="147">
        <f t="shared" si="423"/>
        <v>0.34153994102130597</v>
      </c>
      <c r="AT257" s="147">
        <f t="shared" si="424"/>
        <v>4.3043964821461479E-2</v>
      </c>
      <c r="AU257" s="147">
        <f t="shared" si="425"/>
        <v>0.13700647687529496</v>
      </c>
      <c r="AV257" s="147">
        <f t="shared" si="426"/>
        <v>0.13123796861347414</v>
      </c>
      <c r="AW257" s="147">
        <f t="shared" si="427"/>
        <v>0.13022468274065152</v>
      </c>
      <c r="AX257" s="147">
        <f t="shared" si="497"/>
        <v>3.6368398093215945E-2</v>
      </c>
      <c r="AY257" s="147">
        <f t="shared" si="498"/>
        <v>4.0062718318380729E-2</v>
      </c>
      <c r="AZ257" s="147">
        <f t="shared" si="499"/>
        <v>3.1802715870051929E-2</v>
      </c>
      <c r="BA257" s="147">
        <f t="shared" si="500"/>
        <v>9.796771030370488E-2</v>
      </c>
      <c r="BB257" s="147">
        <f t="shared" si="501"/>
        <v>0.17731378534687614</v>
      </c>
      <c r="BC257" s="147">
        <f t="shared" si="428"/>
        <v>-1.2408088559806432E-2</v>
      </c>
      <c r="BD257" s="147">
        <f t="shared" si="429"/>
        <v>-1.0789642225918637E-2</v>
      </c>
      <c r="BE257" s="147">
        <f t="shared" si="430"/>
        <v>-1.3487052782398293E-2</v>
      </c>
      <c r="BF257" s="147">
        <f t="shared" si="431"/>
        <v>0</v>
      </c>
      <c r="BG257" s="147">
        <f t="shared" si="432"/>
        <v>0</v>
      </c>
      <c r="BH257" s="147">
        <f t="shared" si="433"/>
        <v>0</v>
      </c>
      <c r="BI257" s="147">
        <f t="shared" si="502"/>
        <v>2.3960309533409514E-2</v>
      </c>
      <c r="BJ257" s="147">
        <f t="shared" si="503"/>
        <v>2.9273076092462092E-2</v>
      </c>
      <c r="BK257" s="147">
        <f t="shared" si="504"/>
        <v>1.8315663087653637E-2</v>
      </c>
      <c r="BL257" s="147">
        <f t="shared" si="434"/>
        <v>6.4989298322191749</v>
      </c>
      <c r="BM257" s="147">
        <f t="shared" si="435"/>
        <v>6.9043046315681185</v>
      </c>
      <c r="BN257" s="147">
        <f t="shared" si="436"/>
        <v>5.3998816645926082</v>
      </c>
      <c r="BO257" s="150">
        <f t="shared" si="505"/>
        <v>5.7409643293679477E-4</v>
      </c>
      <c r="BP257" s="150">
        <f t="shared" si="505"/>
        <v>8.5691298391507575E-4</v>
      </c>
      <c r="BQ257" s="150">
        <f t="shared" si="505"/>
        <v>3.3546351434043795E-4</v>
      </c>
      <c r="BR257" s="147" t="e">
        <f t="shared" si="437"/>
        <v>#NUM!</v>
      </c>
      <c r="BS257" s="147">
        <f t="shared" si="438"/>
        <v>214.3405603098912</v>
      </c>
      <c r="BT257" s="147">
        <f t="shared" si="439"/>
        <v>0.4858775577575189</v>
      </c>
      <c r="BU257" s="147">
        <f t="shared" si="440"/>
        <v>0.4858775577575189</v>
      </c>
      <c r="BV257" s="147">
        <f t="shared" si="441"/>
        <v>0.16195918591917297</v>
      </c>
      <c r="BW257" s="147">
        <f t="shared" si="442"/>
        <v>16.952331686171636</v>
      </c>
      <c r="CA257" s="150">
        <f t="shared" si="443"/>
        <v>0.18299496021142717</v>
      </c>
      <c r="CB257" s="150">
        <f t="shared" si="506"/>
        <v>0.18299496021142717</v>
      </c>
      <c r="CC257" s="150">
        <f t="shared" si="507"/>
        <v>0</v>
      </c>
      <c r="CD257" s="150">
        <f t="shared" si="508"/>
        <v>4.8576050614036588E-2</v>
      </c>
      <c r="CE257" s="150">
        <f t="shared" si="444"/>
        <v>3.616796205423016E-2</v>
      </c>
      <c r="CI257" s="152">
        <f t="shared" si="445"/>
        <v>0.48014527777677896</v>
      </c>
      <c r="CJ257" s="152">
        <f t="shared" si="446"/>
        <v>0.48014527777677896</v>
      </c>
      <c r="CK257" s="152">
        <f t="shared" si="447"/>
        <v>0.48014527777677896</v>
      </c>
      <c r="CL257" s="152">
        <f t="shared" si="448"/>
        <v>0.48014527777677896</v>
      </c>
      <c r="CM257" s="152">
        <f t="shared" si="449"/>
        <v>0.48014527777677896</v>
      </c>
      <c r="CN257" s="152">
        <f t="shared" si="450"/>
        <v>0.48014527777677896</v>
      </c>
      <c r="CO257" s="152">
        <f t="shared" si="451"/>
        <v>0.48014527777677896</v>
      </c>
      <c r="CP257" s="152">
        <f t="shared" si="452"/>
        <v>0.48014527777677896</v>
      </c>
      <c r="CQ257" s="152">
        <f t="shared" si="453"/>
        <v>0.44747517168326345</v>
      </c>
      <c r="CR257" s="152">
        <f t="shared" si="454"/>
        <v>0.38394307953099399</v>
      </c>
      <c r="CS257" s="152">
        <f t="shared" si="455"/>
        <v>0.32041098737872453</v>
      </c>
      <c r="CT257" s="152">
        <f t="shared" si="456"/>
        <v>0.25687889522645507</v>
      </c>
      <c r="CU257" s="152">
        <f t="shared" si="457"/>
        <v>0.19334680307418567</v>
      </c>
      <c r="CV257" s="152">
        <f t="shared" si="458"/>
        <v>0.15622690593843308</v>
      </c>
      <c r="CW257" s="152">
        <f t="shared" si="459"/>
        <v>0.15622690593843308</v>
      </c>
      <c r="CX257" s="152">
        <f t="shared" si="460"/>
        <v>0.15622690593843308</v>
      </c>
      <c r="CY257" s="152">
        <f t="shared" si="461"/>
        <v>0.15622690593843308</v>
      </c>
      <c r="CZ257" s="152">
        <f t="shared" si="462"/>
        <v>0.15622690593843308</v>
      </c>
      <c r="DA257" s="152">
        <f t="shared" si="463"/>
        <v>0.15622690593843308</v>
      </c>
      <c r="DC257" s="154">
        <f t="shared" si="509"/>
        <v>0.18073505855437663</v>
      </c>
      <c r="DD257" s="154">
        <f t="shared" si="510"/>
        <v>0.18073505855437663</v>
      </c>
      <c r="DE257" s="154">
        <f t="shared" si="511"/>
        <v>0.18073505855437663</v>
      </c>
      <c r="DF257" s="154">
        <f t="shared" si="512"/>
        <v>0.18073505855437663</v>
      </c>
      <c r="DG257" s="154">
        <f t="shared" si="513"/>
        <v>0.18073505855437663</v>
      </c>
      <c r="DH257" s="154">
        <f t="shared" si="514"/>
        <v>0.18073505855437663</v>
      </c>
      <c r="DI257" s="154">
        <f t="shared" si="515"/>
        <v>0.18073505855437663</v>
      </c>
      <c r="DJ257" s="154">
        <f t="shared" si="516"/>
        <v>0.18073505855437663</v>
      </c>
      <c r="DK257" s="154">
        <f t="shared" si="517"/>
        <v>0.16785748164443731</v>
      </c>
      <c r="DL257" s="154">
        <f t="shared" si="518"/>
        <v>0.14282921687523248</v>
      </c>
      <c r="DM257" s="154">
        <f t="shared" si="519"/>
        <v>0.11782837562366906</v>
      </c>
      <c r="DN257" s="154">
        <f t="shared" si="520"/>
        <v>9.2873576529710122E-2</v>
      </c>
      <c r="DO257" s="154">
        <f t="shared" si="521"/>
        <v>6.8005222574931246E-2</v>
      </c>
      <c r="DP257" s="154">
        <f t="shared" si="522"/>
        <v>-6.4913972760512325E-10</v>
      </c>
      <c r="DQ257" s="154">
        <f t="shared" si="523"/>
        <v>-6.4913972760512325E-10</v>
      </c>
      <c r="DR257" s="154">
        <f t="shared" si="524"/>
        <v>-6.4913972760512325E-10</v>
      </c>
      <c r="DS257" s="154">
        <f t="shared" si="525"/>
        <v>-6.4913972760512325E-10</v>
      </c>
      <c r="DT257" s="154">
        <f t="shared" si="526"/>
        <v>-6.4913972760512325E-10</v>
      </c>
      <c r="DU257" s="154">
        <f t="shared" si="527"/>
        <v>-6.4913972760512325E-10</v>
      </c>
      <c r="DW257" s="155">
        <f t="shared" si="464"/>
        <v>4.7118183870952624E-2</v>
      </c>
      <c r="DX257" s="155">
        <f t="shared" si="465"/>
        <v>8.7328391975507909E-3</v>
      </c>
      <c r="DY257" s="155">
        <f t="shared" si="466"/>
        <v>-2.6449162022027628E-2</v>
      </c>
      <c r="DZ257" s="155">
        <f t="shared" si="467"/>
        <v>3.9960324824502E-2</v>
      </c>
      <c r="EA257" s="156">
        <f t="shared" si="468"/>
        <v>4.7118183870952624E-2</v>
      </c>
      <c r="EB257" s="156">
        <f t="shared" si="469"/>
        <v>8.7328391975507909E-3</v>
      </c>
      <c r="EC257" s="156">
        <f t="shared" si="470"/>
        <v>-1.0371920290497216E-2</v>
      </c>
      <c r="ED257" s="156">
        <f t="shared" si="471"/>
        <v>-4.6784709053650758E-2</v>
      </c>
      <c r="EE257" s="156">
        <f t="shared" si="472"/>
        <v>-3.9012919631539106E-2</v>
      </c>
      <c r="EF257" s="156">
        <f t="shared" si="473"/>
        <v>2.7827645131599799E-2</v>
      </c>
      <c r="EG257" s="156">
        <f t="shared" si="474"/>
        <v>4.0859044517082437E-2</v>
      </c>
      <c r="EH257" s="156">
        <f t="shared" si="475"/>
        <v>2.5038454682712648E-2</v>
      </c>
      <c r="EI257" s="156">
        <f t="shared" si="476"/>
        <v>7.0831184852329677E-3</v>
      </c>
      <c r="EJ257" s="156">
        <f t="shared" si="477"/>
        <v>-4.7394252439207543E-2</v>
      </c>
      <c r="EK257" s="156">
        <f t="shared" si="478"/>
        <v>-4.6394234274998995E-2</v>
      </c>
      <c r="EL257" s="156">
        <f t="shared" si="479"/>
        <v>1.1998364796241515E-2</v>
      </c>
      <c r="EM257" s="156">
        <f t="shared" si="480"/>
        <v>2.9172224542099248E-2</v>
      </c>
      <c r="EN257" s="156">
        <f t="shared" si="481"/>
        <v>3.8017983205484766E-2</v>
      </c>
      <c r="EO257" s="156">
        <f t="shared" si="482"/>
        <v>2.3597241843245093E-2</v>
      </c>
      <c r="EP257" s="156">
        <f t="shared" si="483"/>
        <v>-4.1707983757772113E-2</v>
      </c>
      <c r="EQ257" s="156">
        <f t="shared" si="484"/>
        <v>-4.7612578411390244E-2</v>
      </c>
      <c r="ER257" s="156">
        <f t="shared" si="485"/>
        <v>-5.4247680841115233E-3</v>
      </c>
      <c r="ES257" s="156">
        <f t="shared" si="486"/>
        <v>3.6976727723115908E-2</v>
      </c>
      <c r="ET257" s="156">
        <f t="shared" si="487"/>
        <v>-3.0481262090630873E-2</v>
      </c>
      <c r="EU257" s="156">
        <f t="shared" si="488"/>
        <v>-4.2506108244875322E-2</v>
      </c>
      <c r="EV257" s="156">
        <f t="shared" si="489"/>
        <v>-2.2127279399468E-2</v>
      </c>
      <c r="EW257" s="156">
        <f t="shared" si="490"/>
        <v>-3.7598084387011374E-3</v>
      </c>
      <c r="EX257" s="156">
        <f t="shared" si="491"/>
        <v>4.777289579093412E-2</v>
      </c>
      <c r="EY257" s="156">
        <f t="shared" si="492"/>
        <v>4.5444256633189732E-2</v>
      </c>
      <c r="EZ257" s="156">
        <f t="shared" si="493"/>
        <v>-1.5205435567716242E-2</v>
      </c>
    </row>
    <row r="258" spans="15:156" ht="20.100000000000001" customHeight="1" x14ac:dyDescent="0.2">
      <c r="O258" s="158">
        <v>248</v>
      </c>
      <c r="P258" s="158">
        <f t="shared" si="494"/>
        <v>-0.97738438111682457</v>
      </c>
      <c r="Q258" s="147">
        <f t="shared" si="495"/>
        <v>2.1642082724729685</v>
      </c>
      <c r="R258" s="147">
        <f t="shared" si="399"/>
        <v>269.66032112956805</v>
      </c>
      <c r="S258" s="147">
        <f t="shared" si="400"/>
        <v>234.48723576484178</v>
      </c>
      <c r="T258" s="147">
        <f t="shared" si="401"/>
        <v>293.1090447060522</v>
      </c>
      <c r="U258" s="147">
        <f t="shared" si="402"/>
        <v>1</v>
      </c>
      <c r="V258" s="147">
        <f t="shared" si="403"/>
        <v>1</v>
      </c>
      <c r="W258" s="147">
        <f t="shared" si="404"/>
        <v>5.3400514913282328E-2</v>
      </c>
      <c r="X258" s="147">
        <f t="shared" si="405"/>
        <v>6.1410592150274675E-2</v>
      </c>
      <c r="Y258" s="147">
        <f t="shared" si="406"/>
        <v>4.9128473720219744E-2</v>
      </c>
      <c r="Z258" s="147">
        <f t="shared" si="407"/>
        <v>12.43970965648688</v>
      </c>
      <c r="AA258" s="147">
        <f t="shared" si="408"/>
        <v>12.43970965648688</v>
      </c>
      <c r="AB258" s="147">
        <f t="shared" si="409"/>
        <v>12.443070917441553</v>
      </c>
      <c r="AC258" s="147">
        <f t="shared" si="410"/>
        <v>11.826393199492287</v>
      </c>
      <c r="AD258" s="147">
        <f t="shared" si="411"/>
        <v>168.9733698680935</v>
      </c>
      <c r="AE258" s="147">
        <f t="shared" si="412"/>
        <v>221.62976804315335</v>
      </c>
      <c r="AF258" s="147">
        <f t="shared" si="413"/>
        <v>3.3471628812502425</v>
      </c>
      <c r="AG258" s="147">
        <f t="shared" si="414"/>
        <v>3.820681766039737</v>
      </c>
      <c r="AH258" s="147">
        <f t="shared" si="415"/>
        <v>2.9050632375312118</v>
      </c>
      <c r="AI258" s="147">
        <f t="shared" si="416"/>
        <v>15.786872537737121</v>
      </c>
      <c r="AJ258" s="147">
        <f t="shared" si="417"/>
        <v>16.586872537737122</v>
      </c>
      <c r="AK258" s="147">
        <f t="shared" si="418"/>
        <v>17.06375268348129</v>
      </c>
      <c r="AL258" s="147">
        <f t="shared" si="419"/>
        <v>15.5314564370235</v>
      </c>
      <c r="AM258" s="147">
        <f t="shared" si="496"/>
        <v>60.288640774496834</v>
      </c>
      <c r="AN258" s="147">
        <f t="shared" si="528"/>
        <v>58.603756075769809</v>
      </c>
      <c r="AO258" s="147">
        <f t="shared" si="529"/>
        <v>64.385462113921577</v>
      </c>
      <c r="AP258" s="147">
        <f t="shared" si="420"/>
        <v>6.7692356157596372</v>
      </c>
      <c r="AQ258" s="147">
        <f t="shared" si="421"/>
        <v>0.35930130650657788</v>
      </c>
      <c r="AR258" s="147">
        <f t="shared" si="422"/>
        <v>0.35663583159488332</v>
      </c>
      <c r="AS258" s="147">
        <f t="shared" si="423"/>
        <v>0.3389609849090387</v>
      </c>
      <c r="AT258" s="147">
        <f t="shared" si="424"/>
        <v>4.2396372125791344E-2</v>
      </c>
      <c r="AU258" s="147">
        <f t="shared" si="425"/>
        <v>0.13577683785655242</v>
      </c>
      <c r="AV258" s="147">
        <f t="shared" si="426"/>
        <v>0.13003133061878144</v>
      </c>
      <c r="AW258" s="147">
        <f t="shared" si="427"/>
        <v>0.12905054630504373</v>
      </c>
      <c r="AX258" s="147">
        <f t="shared" si="497"/>
        <v>3.6252765359695856E-2</v>
      </c>
      <c r="AY258" s="147">
        <f t="shared" si="498"/>
        <v>3.9926505152939121E-2</v>
      </c>
      <c r="AZ258" s="147">
        <f t="shared" si="499"/>
        <v>3.1700281947458248E-2</v>
      </c>
      <c r="BA258" s="147">
        <f t="shared" si="500"/>
        <v>9.7431077752073325E-2</v>
      </c>
      <c r="BB258" s="147">
        <f t="shared" si="501"/>
        <v>0.17582914403879357</v>
      </c>
      <c r="BC258" s="147">
        <f t="shared" si="428"/>
        <v>-1.257120876644526E-2</v>
      </c>
      <c r="BD258" s="147">
        <f t="shared" si="429"/>
        <v>-1.0931485883865442E-2</v>
      </c>
      <c r="BE258" s="147">
        <f t="shared" si="430"/>
        <v>-1.3664357354831805E-2</v>
      </c>
      <c r="BF258" s="147">
        <f t="shared" si="431"/>
        <v>0</v>
      </c>
      <c r="BG258" s="147">
        <f t="shared" si="432"/>
        <v>0</v>
      </c>
      <c r="BH258" s="147">
        <f t="shared" si="433"/>
        <v>0</v>
      </c>
      <c r="BI258" s="147">
        <f t="shared" si="502"/>
        <v>2.3681556593250594E-2</v>
      </c>
      <c r="BJ258" s="147">
        <f t="shared" si="503"/>
        <v>2.8995019269073677E-2</v>
      </c>
      <c r="BK258" s="147">
        <f t="shared" si="504"/>
        <v>1.8035924592626443E-2</v>
      </c>
      <c r="BL258" s="147">
        <f t="shared" si="434"/>
        <v>6.3859761557839949</v>
      </c>
      <c r="BM258" s="147">
        <f t="shared" si="435"/>
        <v>6.7989619193534097</v>
      </c>
      <c r="BN258" s="147">
        <f t="shared" si="436"/>
        <v>5.2864926277351305</v>
      </c>
      <c r="BO258" s="150">
        <f t="shared" si="505"/>
        <v>5.6081612267933068E-4</v>
      </c>
      <c r="BP258" s="150">
        <f t="shared" si="505"/>
        <v>8.4071114241395385E-4</v>
      </c>
      <c r="BQ258" s="150">
        <f t="shared" si="505"/>
        <v>3.2529457591090729E-4</v>
      </c>
      <c r="BR258" s="147" t="e">
        <f t="shared" si="437"/>
        <v>#NUM!</v>
      </c>
      <c r="BS258" s="147">
        <f t="shared" si="438"/>
        <v>212.83328585330622</v>
      </c>
      <c r="BT258" s="147">
        <f t="shared" si="439"/>
        <v>0.48305264387840824</v>
      </c>
      <c r="BU258" s="147">
        <f t="shared" si="440"/>
        <v>0.48305264387840824</v>
      </c>
      <c r="BV258" s="147">
        <f t="shared" si="441"/>
        <v>0.16101754795946943</v>
      </c>
      <c r="BW258" s="147">
        <f t="shared" si="442"/>
        <v>16.853770070598003</v>
      </c>
      <c r="CA258" s="150">
        <f t="shared" si="443"/>
        <v>0.1816663587718024</v>
      </c>
      <c r="CB258" s="150">
        <f t="shared" si="506"/>
        <v>0.1816663587718024</v>
      </c>
      <c r="CC258" s="150">
        <f t="shared" si="507"/>
        <v>0</v>
      </c>
      <c r="CD258" s="150">
        <f t="shared" si="508"/>
        <v>4.8505385567475405E-2</v>
      </c>
      <c r="CE258" s="150">
        <f t="shared" si="444"/>
        <v>3.5934176801030143E-2</v>
      </c>
      <c r="CI258" s="152">
        <f t="shared" si="445"/>
        <v>0.47732036389766841</v>
      </c>
      <c r="CJ258" s="152">
        <f t="shared" si="446"/>
        <v>0.47732036389766841</v>
      </c>
      <c r="CK258" s="152">
        <f t="shared" si="447"/>
        <v>0.47732036389766841</v>
      </c>
      <c r="CL258" s="152">
        <f t="shared" si="448"/>
        <v>0.47732036389766841</v>
      </c>
      <c r="CM258" s="152">
        <f t="shared" si="449"/>
        <v>0.47732036389766841</v>
      </c>
      <c r="CN258" s="152">
        <f t="shared" si="450"/>
        <v>0.47732036389766841</v>
      </c>
      <c r="CO258" s="152">
        <f t="shared" si="451"/>
        <v>0.47732036389766841</v>
      </c>
      <c r="CP258" s="152">
        <f t="shared" si="452"/>
        <v>0.47732036389766841</v>
      </c>
      <c r="CQ258" s="152">
        <f t="shared" si="453"/>
        <v>0.44484020326399576</v>
      </c>
      <c r="CR258" s="152">
        <f t="shared" si="454"/>
        <v>0.38167748954055974</v>
      </c>
      <c r="CS258" s="152">
        <f t="shared" si="455"/>
        <v>0.31851477581712362</v>
      </c>
      <c r="CT258" s="152">
        <f t="shared" si="456"/>
        <v>0.25535206209368755</v>
      </c>
      <c r="CU258" s="152">
        <f t="shared" si="457"/>
        <v>0.19218934837025153</v>
      </c>
      <c r="CV258" s="152">
        <f t="shared" si="458"/>
        <v>0.15528526797872955</v>
      </c>
      <c r="CW258" s="152">
        <f t="shared" si="459"/>
        <v>0.15528526797872955</v>
      </c>
      <c r="CX258" s="152">
        <f t="shared" si="460"/>
        <v>0.15528526797872955</v>
      </c>
      <c r="CY258" s="152">
        <f t="shared" si="461"/>
        <v>0.15528526797872955</v>
      </c>
      <c r="CZ258" s="152">
        <f t="shared" si="462"/>
        <v>0.15528526797872955</v>
      </c>
      <c r="DA258" s="152">
        <f t="shared" si="463"/>
        <v>0.15528526797872955</v>
      </c>
      <c r="DC258" s="154">
        <f t="shared" si="509"/>
        <v>0.17940927333613443</v>
      </c>
      <c r="DD258" s="154">
        <f t="shared" si="510"/>
        <v>0.17940927333613443</v>
      </c>
      <c r="DE258" s="154">
        <f t="shared" si="511"/>
        <v>0.17940927333613443</v>
      </c>
      <c r="DF258" s="154">
        <f t="shared" si="512"/>
        <v>0.17940927333613443</v>
      </c>
      <c r="DG258" s="154">
        <f t="shared" si="513"/>
        <v>0.17940927333613443</v>
      </c>
      <c r="DH258" s="154">
        <f t="shared" si="514"/>
        <v>0.17940927333613443</v>
      </c>
      <c r="DI258" s="154">
        <f t="shared" si="515"/>
        <v>0.17940927333613443</v>
      </c>
      <c r="DJ258" s="154">
        <f t="shared" si="516"/>
        <v>0.17940927333613443</v>
      </c>
      <c r="DK258" s="154">
        <f t="shared" si="517"/>
        <v>0.1666225451039233</v>
      </c>
      <c r="DL258" s="154">
        <f t="shared" si="518"/>
        <v>0.14177098084280404</v>
      </c>
      <c r="DM258" s="154">
        <f t="shared" si="519"/>
        <v>0.11694689822304175</v>
      </c>
      <c r="DN258" s="154">
        <f t="shared" si="520"/>
        <v>9.2168949789723745E-2</v>
      </c>
      <c r="DO258" s="154">
        <f t="shared" si="521"/>
        <v>6.747760369938062E-2</v>
      </c>
      <c r="DP258" s="154">
        <f t="shared" si="522"/>
        <v>-6.5183476664757673E-10</v>
      </c>
      <c r="DQ258" s="154">
        <f t="shared" si="523"/>
        <v>-6.5183476664757673E-10</v>
      </c>
      <c r="DR258" s="154">
        <f t="shared" si="524"/>
        <v>-6.5183476664757673E-10</v>
      </c>
      <c r="DS258" s="154">
        <f t="shared" si="525"/>
        <v>-6.5183476664757673E-10</v>
      </c>
      <c r="DT258" s="154">
        <f t="shared" si="526"/>
        <v>-6.5183476664757673E-10</v>
      </c>
      <c r="DU258" s="154">
        <f t="shared" si="527"/>
        <v>-6.5183476664757673E-10</v>
      </c>
      <c r="DW258" s="155">
        <f t="shared" si="464"/>
        <v>4.6328115526659816E-2</v>
      </c>
      <c r="DX258" s="155">
        <f t="shared" si="465"/>
        <v>9.8473449449983548E-3</v>
      </c>
      <c r="DY258" s="155">
        <f t="shared" si="466"/>
        <v>-2.648511678017321E-2</v>
      </c>
      <c r="DZ258" s="155">
        <f t="shared" si="467"/>
        <v>3.926580038478663E-2</v>
      </c>
      <c r="EA258" s="156">
        <f t="shared" si="468"/>
        <v>4.6328115526659816E-2</v>
      </c>
      <c r="EB258" s="156">
        <f t="shared" si="469"/>
        <v>9.8473449449983548E-3</v>
      </c>
      <c r="EC258" s="156">
        <f t="shared" si="470"/>
        <v>-8.2245182934684857E-3</v>
      </c>
      <c r="ED258" s="156">
        <f t="shared" si="471"/>
        <v>-4.664356107286112E-2</v>
      </c>
      <c r="EE258" s="156">
        <f t="shared" si="472"/>
        <v>-4.016619796585362E-2</v>
      </c>
      <c r="EF258" s="156">
        <f t="shared" si="473"/>
        <v>2.5098626091584753E-2</v>
      </c>
      <c r="EG258" s="156">
        <f t="shared" si="474"/>
        <v>3.8317563474383635E-2</v>
      </c>
      <c r="EH258" s="156">
        <f t="shared" si="475"/>
        <v>2.7839339433684551E-2</v>
      </c>
      <c r="EI258" s="156">
        <f t="shared" si="476"/>
        <v>1.1458174123579971E-2</v>
      </c>
      <c r="EJ258" s="156">
        <f t="shared" si="477"/>
        <v>-4.5956226307988401E-2</v>
      </c>
      <c r="EK258" s="156">
        <f t="shared" si="478"/>
        <v>-4.6902178624784921E-2</v>
      </c>
      <c r="EL258" s="156">
        <f t="shared" si="479"/>
        <v>6.5916713332880026E-3</v>
      </c>
      <c r="EM258" s="156">
        <f t="shared" si="480"/>
        <v>2.3681556593250656E-2</v>
      </c>
      <c r="EN258" s="156">
        <f t="shared" si="481"/>
        <v>4.1017659221827721E-2</v>
      </c>
      <c r="EO258" s="156">
        <f t="shared" si="482"/>
        <v>2.9159644140417433E-2</v>
      </c>
      <c r="EP258" s="156">
        <f t="shared" si="483"/>
        <v>-3.73226425152553E-2</v>
      </c>
      <c r="EQ258" s="156">
        <f t="shared" si="484"/>
        <v>-4.5528346506574682E-2</v>
      </c>
      <c r="ER258" s="156">
        <f t="shared" si="485"/>
        <v>-1.3055043281988431E-2</v>
      </c>
      <c r="ES258" s="156">
        <f t="shared" si="486"/>
        <v>4.181914677832612E-2</v>
      </c>
      <c r="ET258" s="156">
        <f t="shared" si="487"/>
        <v>-2.2235634766071759E-2</v>
      </c>
      <c r="EU258" s="156">
        <f t="shared" si="488"/>
        <v>-3.6282249665334526E-2</v>
      </c>
      <c r="EV258" s="156">
        <f t="shared" si="489"/>
        <v>-3.0444422312463994E-2</v>
      </c>
      <c r="EW258" s="156">
        <f t="shared" si="490"/>
        <v>-1.4636006881132927E-2</v>
      </c>
      <c r="EX258" s="156">
        <f t="shared" si="491"/>
        <v>4.5044997428046907E-2</v>
      </c>
      <c r="EY258" s="156">
        <f t="shared" si="492"/>
        <v>4.7247739023240601E-2</v>
      </c>
      <c r="EZ258" s="156">
        <f t="shared" si="493"/>
        <v>-3.303883761434367E-3</v>
      </c>
    </row>
    <row r="259" spans="15:156" ht="20.100000000000001" customHeight="1" x14ac:dyDescent="0.2">
      <c r="O259" s="158">
        <v>249</v>
      </c>
      <c r="P259" s="158">
        <f t="shared" si="494"/>
        <v>-0.96865773485685291</v>
      </c>
      <c r="Q259" s="147">
        <f t="shared" si="495"/>
        <v>2.1729349187329401</v>
      </c>
      <c r="R259" s="147">
        <f t="shared" si="399"/>
        <v>268.06279960290351</v>
      </c>
      <c r="S259" s="147">
        <f t="shared" si="400"/>
        <v>233.09808661122045</v>
      </c>
      <c r="T259" s="147">
        <f t="shared" si="401"/>
        <v>291.37260826402559</v>
      </c>
      <c r="U259" s="147">
        <f t="shared" si="402"/>
        <v>1</v>
      </c>
      <c r="V259" s="147">
        <f t="shared" si="403"/>
        <v>1</v>
      </c>
      <c r="W259" s="147">
        <f t="shared" si="404"/>
        <v>5.3718755535387713E-2</v>
      </c>
      <c r="X259" s="147">
        <f t="shared" si="405"/>
        <v>6.1776568865695866E-2</v>
      </c>
      <c r="Y259" s="147">
        <f t="shared" si="406"/>
        <v>4.9421255092556689E-2</v>
      </c>
      <c r="Z259" s="147">
        <f t="shared" si="407"/>
        <v>12.342386690227682</v>
      </c>
      <c r="AA259" s="147">
        <f t="shared" si="408"/>
        <v>12.342386690227682</v>
      </c>
      <c r="AB259" s="147">
        <f t="shared" si="409"/>
        <v>12.34742573378001</v>
      </c>
      <c r="AC259" s="147">
        <f t="shared" si="410"/>
        <v>11.735488184394004</v>
      </c>
      <c r="AD259" s="147">
        <f t="shared" si="411"/>
        <v>167.44011805869573</v>
      </c>
      <c r="AE259" s="147">
        <f t="shared" si="412"/>
        <v>219.66802498250902</v>
      </c>
      <c r="AF259" s="147">
        <f t="shared" si="413"/>
        <v>3.3412286098401029</v>
      </c>
      <c r="AG259" s="147">
        <f t="shared" si="414"/>
        <v>3.8139079807846308</v>
      </c>
      <c r="AH259" s="147">
        <f t="shared" si="415"/>
        <v>2.8999127759831049</v>
      </c>
      <c r="AI259" s="147">
        <f t="shared" si="416"/>
        <v>15.683615300067785</v>
      </c>
      <c r="AJ259" s="147">
        <f t="shared" si="417"/>
        <v>16.483615300067786</v>
      </c>
      <c r="AK259" s="147">
        <f t="shared" si="418"/>
        <v>16.961333714564642</v>
      </c>
      <c r="AL259" s="147">
        <f t="shared" si="419"/>
        <v>15.435400960377109</v>
      </c>
      <c r="AM259" s="147">
        <f t="shared" si="496"/>
        <v>60.666302980019658</v>
      </c>
      <c r="AN259" s="147">
        <f t="shared" si="528"/>
        <v>58.957627792046992</v>
      </c>
      <c r="AO259" s="147">
        <f t="shared" si="529"/>
        <v>64.786136917791382</v>
      </c>
      <c r="AP259" s="147">
        <f t="shared" si="420"/>
        <v>6.706399473154419</v>
      </c>
      <c r="AQ259" s="147">
        <f t="shared" si="421"/>
        <v>0.35653949315048072</v>
      </c>
      <c r="AR259" s="147">
        <f t="shared" si="422"/>
        <v>0.35389450673709705</v>
      </c>
      <c r="AS259" s="147">
        <f t="shared" si="423"/>
        <v>0.33635551991805496</v>
      </c>
      <c r="AT259" s="147">
        <f t="shared" si="424"/>
        <v>4.174710729956442E-2</v>
      </c>
      <c r="AU259" s="147">
        <f t="shared" si="425"/>
        <v>0.13453504235865957</v>
      </c>
      <c r="AV259" s="147">
        <f t="shared" si="426"/>
        <v>0.12881316417660466</v>
      </c>
      <c r="AW259" s="147">
        <f t="shared" si="427"/>
        <v>0.1278650366545514</v>
      </c>
      <c r="AX259" s="147">
        <f t="shared" si="497"/>
        <v>3.6135275343612779E-2</v>
      </c>
      <c r="AY259" s="147">
        <f t="shared" si="498"/>
        <v>3.978817663499698E-2</v>
      </c>
      <c r="AZ259" s="147">
        <f t="shared" si="499"/>
        <v>3.1596253054477726E-2</v>
      </c>
      <c r="BA259" s="147">
        <f t="shared" si="500"/>
        <v>9.6887622684602118E-2</v>
      </c>
      <c r="BB259" s="147">
        <f t="shared" si="501"/>
        <v>0.17432970928456423</v>
      </c>
      <c r="BC259" s="147">
        <f t="shared" si="428"/>
        <v>-1.273337162686511E-2</v>
      </c>
      <c r="BD259" s="147">
        <f t="shared" si="429"/>
        <v>-1.1072497066839226E-2</v>
      </c>
      <c r="BE259" s="147">
        <f t="shared" si="430"/>
        <v>-1.3840621333549033E-2</v>
      </c>
      <c r="BF259" s="147">
        <f t="shared" si="431"/>
        <v>0</v>
      </c>
      <c r="BG259" s="147">
        <f t="shared" si="432"/>
        <v>0</v>
      </c>
      <c r="BH259" s="147">
        <f t="shared" si="433"/>
        <v>0</v>
      </c>
      <c r="BI259" s="147">
        <f t="shared" si="502"/>
        <v>2.340190371674767E-2</v>
      </c>
      <c r="BJ259" s="147">
        <f t="shared" si="503"/>
        <v>2.8715679568157754E-2</v>
      </c>
      <c r="BK259" s="147">
        <f t="shared" si="504"/>
        <v>1.7755631720928693E-2</v>
      </c>
      <c r="BL259" s="147">
        <f t="shared" si="434"/>
        <v>6.2731798263489731</v>
      </c>
      <c r="BM259" s="147">
        <f t="shared" si="435"/>
        <v>6.6935699630784899</v>
      </c>
      <c r="BN259" s="147">
        <f t="shared" si="436"/>
        <v>5.173504725902462</v>
      </c>
      <c r="BO259" s="150">
        <f t="shared" si="505"/>
        <v>5.4764909756792844E-4</v>
      </c>
      <c r="BP259" s="150">
        <f t="shared" si="505"/>
        <v>8.2459025306111269E-4</v>
      </c>
      <c r="BQ259" s="150">
        <f t="shared" si="505"/>
        <v>3.1526245780924919E-4</v>
      </c>
      <c r="BR259" s="147" t="e">
        <f t="shared" si="437"/>
        <v>#NUM!</v>
      </c>
      <c r="BS259" s="147">
        <f t="shared" si="438"/>
        <v>211.30704274285719</v>
      </c>
      <c r="BT259" s="147">
        <f t="shared" si="439"/>
        <v>0.48019094367025195</v>
      </c>
      <c r="BU259" s="147">
        <f t="shared" si="440"/>
        <v>0.48019094367025195</v>
      </c>
      <c r="BV259" s="147">
        <f t="shared" si="441"/>
        <v>0.16006364789008401</v>
      </c>
      <c r="BW259" s="147">
        <f t="shared" si="442"/>
        <v>16.753924975181466</v>
      </c>
      <c r="CA259" s="150">
        <f t="shared" si="443"/>
        <v>0.18032121927582057</v>
      </c>
      <c r="CB259" s="150">
        <f t="shared" si="506"/>
        <v>0.18032121927582057</v>
      </c>
      <c r="CC259" s="150">
        <f t="shared" si="507"/>
        <v>0</v>
      </c>
      <c r="CD259" s="150">
        <f t="shared" si="508"/>
        <v>4.8433157544575292E-2</v>
      </c>
      <c r="CE259" s="150">
        <f t="shared" si="444"/>
        <v>3.5699785917710183E-2</v>
      </c>
      <c r="CI259" s="152">
        <f t="shared" si="445"/>
        <v>0.47445866368951212</v>
      </c>
      <c r="CJ259" s="152">
        <f t="shared" si="446"/>
        <v>0.47445866368951212</v>
      </c>
      <c r="CK259" s="152">
        <f t="shared" si="447"/>
        <v>0.47445866368951212</v>
      </c>
      <c r="CL259" s="152">
        <f t="shared" si="448"/>
        <v>0.47445866368951212</v>
      </c>
      <c r="CM259" s="152">
        <f t="shared" si="449"/>
        <v>0.47445866368951212</v>
      </c>
      <c r="CN259" s="152">
        <f t="shared" si="450"/>
        <v>0.47445866368951212</v>
      </c>
      <c r="CO259" s="152">
        <f t="shared" si="451"/>
        <v>0.47445866368951212</v>
      </c>
      <c r="CP259" s="152">
        <f t="shared" si="452"/>
        <v>0.47445866368951212</v>
      </c>
      <c r="CQ259" s="152">
        <f t="shared" si="453"/>
        <v>0.4421709220056666</v>
      </c>
      <c r="CR259" s="152">
        <f t="shared" si="454"/>
        <v>0.37938239679625851</v>
      </c>
      <c r="CS259" s="152">
        <f t="shared" si="455"/>
        <v>0.31659387158685021</v>
      </c>
      <c r="CT259" s="152">
        <f t="shared" si="456"/>
        <v>0.25380534637744195</v>
      </c>
      <c r="CU259" s="152">
        <f t="shared" si="457"/>
        <v>0.1910168211680337</v>
      </c>
      <c r="CV259" s="152">
        <f t="shared" si="458"/>
        <v>0.15433136790934412</v>
      </c>
      <c r="CW259" s="152">
        <f t="shared" si="459"/>
        <v>0.15433136790934412</v>
      </c>
      <c r="CX259" s="152">
        <f t="shared" si="460"/>
        <v>0.15433136790934412</v>
      </c>
      <c r="CY259" s="152">
        <f t="shared" si="461"/>
        <v>0.15433136790934412</v>
      </c>
      <c r="CZ259" s="152">
        <f t="shared" si="462"/>
        <v>0.15433136790934412</v>
      </c>
      <c r="DA259" s="152">
        <f t="shared" si="463"/>
        <v>0.15433136790934412</v>
      </c>
      <c r="DC259" s="154">
        <f t="shared" si="509"/>
        <v>0.17806701349209683</v>
      </c>
      <c r="DD259" s="154">
        <f t="shared" si="510"/>
        <v>0.17806701349209683</v>
      </c>
      <c r="DE259" s="154">
        <f t="shared" si="511"/>
        <v>0.17806701349209683</v>
      </c>
      <c r="DF259" s="154">
        <f t="shared" si="512"/>
        <v>0.17806701349209683</v>
      </c>
      <c r="DG259" s="154">
        <f t="shared" si="513"/>
        <v>0.17806701349209683</v>
      </c>
      <c r="DH259" s="154">
        <f t="shared" si="514"/>
        <v>0.17806701349209683</v>
      </c>
      <c r="DI259" s="154">
        <f t="shared" si="515"/>
        <v>0.17806701349209683</v>
      </c>
      <c r="DJ259" s="154">
        <f t="shared" si="516"/>
        <v>0.17806701349209683</v>
      </c>
      <c r="DK259" s="154">
        <f t="shared" si="517"/>
        <v>0.16537227743176333</v>
      </c>
      <c r="DL259" s="154">
        <f t="shared" si="518"/>
        <v>0.14069963781665423</v>
      </c>
      <c r="DM259" s="154">
        <f t="shared" si="519"/>
        <v>0.11605453875381164</v>
      </c>
      <c r="DN259" s="154">
        <f t="shared" si="520"/>
        <v>9.1455667082324346E-2</v>
      </c>
      <c r="DO259" s="154">
        <f t="shared" si="521"/>
        <v>6.6943556764187673E-2</v>
      </c>
      <c r="DP259" s="154">
        <f t="shared" si="522"/>
        <v>-6.5458781966649992E-10</v>
      </c>
      <c r="DQ259" s="154">
        <f t="shared" si="523"/>
        <v>-6.5458781966649992E-10</v>
      </c>
      <c r="DR259" s="154">
        <f t="shared" si="524"/>
        <v>-6.5458781966649992E-10</v>
      </c>
      <c r="DS259" s="154">
        <f t="shared" si="525"/>
        <v>-6.5458781966649992E-10</v>
      </c>
      <c r="DT259" s="154">
        <f t="shared" si="526"/>
        <v>-6.5458781966649992E-10</v>
      </c>
      <c r="DU259" s="154">
        <f t="shared" si="527"/>
        <v>-6.5458781966649992E-10</v>
      </c>
      <c r="DW259" s="155">
        <f t="shared" si="464"/>
        <v>4.551061450841605E-2</v>
      </c>
      <c r="DX259" s="155">
        <f t="shared" si="465"/>
        <v>1.0926131856154037E-2</v>
      </c>
      <c r="DY259" s="155">
        <f t="shared" si="466"/>
        <v>-2.6509968442160609E-2</v>
      </c>
      <c r="DZ259" s="155">
        <f t="shared" si="467"/>
        <v>3.8572243433165287E-2</v>
      </c>
      <c r="EA259" s="156">
        <f t="shared" si="468"/>
        <v>4.551061450841605E-2</v>
      </c>
      <c r="EB259" s="156">
        <f t="shared" si="469"/>
        <v>1.0926131856154037E-2</v>
      </c>
      <c r="EC259" s="156">
        <f t="shared" si="470"/>
        <v>-6.1091227656947114E-3</v>
      </c>
      <c r="ED259" s="156">
        <f t="shared" si="471"/>
        <v>-4.64033943726683E-2</v>
      </c>
      <c r="EE259" s="156">
        <f t="shared" si="472"/>
        <v>-4.1131986910290991E-2</v>
      </c>
      <c r="EF259" s="156">
        <f t="shared" si="473"/>
        <v>2.2332846730396115E-2</v>
      </c>
      <c r="EG259" s="156">
        <f t="shared" si="474"/>
        <v>3.5589894385224918E-2</v>
      </c>
      <c r="EH259" s="156">
        <f t="shared" si="475"/>
        <v>3.0396641392105298E-2</v>
      </c>
      <c r="EI259" s="156">
        <f t="shared" si="476"/>
        <v>1.5623431959557217E-2</v>
      </c>
      <c r="EJ259" s="156">
        <f t="shared" si="477"/>
        <v>-4.411921082790126E-2</v>
      </c>
      <c r="EK259" s="156">
        <f t="shared" si="478"/>
        <v>-4.678776893763905E-2</v>
      </c>
      <c r="EL259" s="156">
        <f t="shared" si="479"/>
        <v>1.225180847798278E-3</v>
      </c>
      <c r="EM259" s="156">
        <f t="shared" si="480"/>
        <v>1.791104167640481E-2</v>
      </c>
      <c r="EN259" s="156">
        <f t="shared" si="481"/>
        <v>4.3241079731405917E-2</v>
      </c>
      <c r="EO259" s="156">
        <f t="shared" si="482"/>
        <v>3.395028237805188E-2</v>
      </c>
      <c r="EP259" s="156">
        <f t="shared" si="483"/>
        <v>-3.2217615006735895E-2</v>
      </c>
      <c r="EQ259" s="156">
        <f t="shared" si="484"/>
        <v>-4.2244427841017576E-2</v>
      </c>
      <c r="ER259" s="156">
        <f t="shared" si="485"/>
        <v>-2.0149558472998177E-2</v>
      </c>
      <c r="ES259" s="156">
        <f t="shared" si="486"/>
        <v>4.4876414234205915E-2</v>
      </c>
      <c r="ET259" s="156">
        <f t="shared" si="487"/>
        <v>-1.3292999501680374E-2</v>
      </c>
      <c r="EU259" s="156">
        <f t="shared" si="488"/>
        <v>-2.8492352696263698E-2</v>
      </c>
      <c r="EV259" s="156">
        <f t="shared" si="489"/>
        <v>-3.7131956965711199E-2</v>
      </c>
      <c r="EW259" s="156">
        <f t="shared" si="490"/>
        <v>-2.4454922207242789E-2</v>
      </c>
      <c r="EX259" s="156">
        <f t="shared" si="491"/>
        <v>3.9906806062492861E-2</v>
      </c>
      <c r="EY259" s="156">
        <f t="shared" si="492"/>
        <v>4.6020073351662617E-2</v>
      </c>
      <c r="EZ259" s="156">
        <f t="shared" si="493"/>
        <v>8.529316442676153E-3</v>
      </c>
    </row>
    <row r="260" spans="15:156" ht="20.100000000000001" customHeight="1" x14ac:dyDescent="0.2">
      <c r="O260" s="158">
        <v>250</v>
      </c>
      <c r="P260" s="158">
        <f t="shared" si="494"/>
        <v>-0.95993108859688125</v>
      </c>
      <c r="Q260" s="147">
        <f t="shared" si="495"/>
        <v>2.1816615649929116</v>
      </c>
      <c r="R260" s="147">
        <f t="shared" si="399"/>
        <v>266.44486405620194</v>
      </c>
      <c r="S260" s="147">
        <f t="shared" si="400"/>
        <v>231.69118613582776</v>
      </c>
      <c r="T260" s="147">
        <f t="shared" si="401"/>
        <v>289.61398266978472</v>
      </c>
      <c r="U260" s="147">
        <f t="shared" si="402"/>
        <v>1</v>
      </c>
      <c r="V260" s="147">
        <f t="shared" si="403"/>
        <v>1</v>
      </c>
      <c r="W260" s="147">
        <f t="shared" si="404"/>
        <v>5.4044952418233025E-2</v>
      </c>
      <c r="X260" s="147">
        <f t="shared" si="405"/>
        <v>6.2151695280967978E-2</v>
      </c>
      <c r="Y260" s="147">
        <f t="shared" si="406"/>
        <v>4.9721356224774381E-2</v>
      </c>
      <c r="Z260" s="147">
        <f t="shared" si="407"/>
        <v>12.244118392366511</v>
      </c>
      <c r="AA260" s="147">
        <f t="shared" si="408"/>
        <v>12.244118392366511</v>
      </c>
      <c r="AB260" s="147">
        <f t="shared" si="409"/>
        <v>12.250824757450149</v>
      </c>
      <c r="AC260" s="147">
        <f t="shared" si="410"/>
        <v>11.643674745644697</v>
      </c>
      <c r="AD260" s="147">
        <f t="shared" si="411"/>
        <v>165.89241400658622</v>
      </c>
      <c r="AE260" s="147">
        <f t="shared" si="412"/>
        <v>217.68751691652636</v>
      </c>
      <c r="AF260" s="147">
        <f t="shared" si="413"/>
        <v>3.3352185070039382</v>
      </c>
      <c r="AG260" s="147">
        <f t="shared" si="414"/>
        <v>3.8070476363279004</v>
      </c>
      <c r="AH260" s="147">
        <f t="shared" si="415"/>
        <v>2.8946964989680461</v>
      </c>
      <c r="AI260" s="147">
        <f t="shared" si="416"/>
        <v>15.57933689937045</v>
      </c>
      <c r="AJ260" s="147">
        <f t="shared" si="417"/>
        <v>16.37933689937045</v>
      </c>
      <c r="AK260" s="147">
        <f t="shared" si="418"/>
        <v>16.857872393778049</v>
      </c>
      <c r="AL260" s="147">
        <f t="shared" si="419"/>
        <v>15.338371244612745</v>
      </c>
      <c r="AM260" s="147">
        <f t="shared" si="496"/>
        <v>61.052532599072165</v>
      </c>
      <c r="AN260" s="147">
        <f t="shared" si="528"/>
        <v>59.319466694331062</v>
      </c>
      <c r="AO260" s="147">
        <f t="shared" si="529"/>
        <v>65.195970553341994</v>
      </c>
      <c r="AP260" s="147">
        <f t="shared" si="420"/>
        <v>6.6429785443532747</v>
      </c>
      <c r="AQ260" s="147">
        <f t="shared" si="421"/>
        <v>0.35375008069471164</v>
      </c>
      <c r="AR260" s="147">
        <f t="shared" si="422"/>
        <v>0.35112578752341911</v>
      </c>
      <c r="AS260" s="147">
        <f t="shared" si="423"/>
        <v>0.33372401823352726</v>
      </c>
      <c r="AT260" s="147">
        <f t="shared" si="424"/>
        <v>4.1096439554647098E-2</v>
      </c>
      <c r="AU260" s="147">
        <f t="shared" si="425"/>
        <v>0.13328135027167329</v>
      </c>
      <c r="AV260" s="147">
        <f t="shared" si="426"/>
        <v>0.12758373001104067</v>
      </c>
      <c r="AW260" s="147">
        <f t="shared" si="427"/>
        <v>0.12666840078872327</v>
      </c>
      <c r="AX260" s="147">
        <f t="shared" si="497"/>
        <v>3.6015921256021259E-2</v>
      </c>
      <c r="AY260" s="147">
        <f t="shared" si="498"/>
        <v>3.9647725650663296E-2</v>
      </c>
      <c r="AZ260" s="147">
        <f t="shared" si="499"/>
        <v>3.1490623476121554E-2</v>
      </c>
      <c r="BA260" s="147">
        <f t="shared" si="500"/>
        <v>9.6337389393047923E-2</v>
      </c>
      <c r="BB260" s="147">
        <f t="shared" si="501"/>
        <v>0.17281577433106438</v>
      </c>
      <c r="BC260" s="147">
        <f t="shared" si="428"/>
        <v>-1.2894564791736325E-2</v>
      </c>
      <c r="BD260" s="147">
        <f t="shared" si="429"/>
        <v>-1.1212665036292454E-2</v>
      </c>
      <c r="BE260" s="147">
        <f t="shared" si="430"/>
        <v>-1.4015831295365572E-2</v>
      </c>
      <c r="BF260" s="147">
        <f t="shared" si="431"/>
        <v>0</v>
      </c>
      <c r="BG260" s="147">
        <f t="shared" si="432"/>
        <v>0</v>
      </c>
      <c r="BH260" s="147">
        <f t="shared" si="433"/>
        <v>0</v>
      </c>
      <c r="BI260" s="147">
        <f t="shared" si="502"/>
        <v>2.3121356464284933E-2</v>
      </c>
      <c r="BJ260" s="147">
        <f t="shared" si="503"/>
        <v>2.8435060614370844E-2</v>
      </c>
      <c r="BK260" s="147">
        <f t="shared" si="504"/>
        <v>1.7474792180755983E-2</v>
      </c>
      <c r="BL260" s="147">
        <f t="shared" si="434"/>
        <v>6.1605666799213843</v>
      </c>
      <c r="BM260" s="147">
        <f t="shared" si="435"/>
        <v>6.5881529215877404</v>
      </c>
      <c r="BN260" s="147">
        <f t="shared" si="436"/>
        <v>5.0609441597955529</v>
      </c>
      <c r="BO260" s="150">
        <f t="shared" si="505"/>
        <v>5.3459712474853067E-4</v>
      </c>
      <c r="BP260" s="150">
        <f t="shared" si="505"/>
        <v>8.0855267214294398E-4</v>
      </c>
      <c r="BQ260" s="150">
        <f t="shared" si="505"/>
        <v>3.0536836176061043E-4</v>
      </c>
      <c r="BR260" s="147" t="e">
        <f t="shared" si="437"/>
        <v>#NUM!</v>
      </c>
      <c r="BS260" s="147">
        <f t="shared" si="438"/>
        <v>209.76198229481452</v>
      </c>
      <c r="BT260" s="147">
        <f t="shared" si="439"/>
        <v>0.47729267506260042</v>
      </c>
      <c r="BU260" s="147">
        <f t="shared" si="440"/>
        <v>0.47729267506260042</v>
      </c>
      <c r="BV260" s="147">
        <f t="shared" si="441"/>
        <v>0.15909755835420017</v>
      </c>
      <c r="BW260" s="147">
        <f t="shared" si="442"/>
        <v>16.652804003512617</v>
      </c>
      <c r="CA260" s="150">
        <f t="shared" si="443"/>
        <v>0.17895968435852871</v>
      </c>
      <c r="CB260" s="150">
        <f t="shared" si="506"/>
        <v>0.17895968435852871</v>
      </c>
      <c r="CC260" s="150">
        <f t="shared" si="507"/>
        <v>0</v>
      </c>
      <c r="CD260" s="150">
        <f t="shared" si="508"/>
        <v>4.8359338194356422E-2</v>
      </c>
      <c r="CE260" s="150">
        <f t="shared" si="444"/>
        <v>3.5464773402620095E-2</v>
      </c>
      <c r="CI260" s="152">
        <f t="shared" si="445"/>
        <v>0.47156039508186059</v>
      </c>
      <c r="CJ260" s="152">
        <f t="shared" si="446"/>
        <v>0.47156039508186059</v>
      </c>
      <c r="CK260" s="152">
        <f t="shared" si="447"/>
        <v>0.47156039508186059</v>
      </c>
      <c r="CL260" s="152">
        <f t="shared" si="448"/>
        <v>0.47156039508186059</v>
      </c>
      <c r="CM260" s="152">
        <f t="shared" si="449"/>
        <v>0.47156039508186059</v>
      </c>
      <c r="CN260" s="152">
        <f t="shared" si="450"/>
        <v>0.47156039508186059</v>
      </c>
      <c r="CO260" s="152">
        <f t="shared" si="451"/>
        <v>0.47156039508186059</v>
      </c>
      <c r="CP260" s="152">
        <f t="shared" si="452"/>
        <v>0.47156039508186059</v>
      </c>
      <c r="CQ260" s="152">
        <f t="shared" si="453"/>
        <v>0.43946753118437865</v>
      </c>
      <c r="CR260" s="152">
        <f t="shared" si="454"/>
        <v>0.37705797607828861</v>
      </c>
      <c r="CS260" s="152">
        <f t="shared" si="455"/>
        <v>0.31464842097219847</v>
      </c>
      <c r="CT260" s="152">
        <f t="shared" si="456"/>
        <v>0.25223886586610839</v>
      </c>
      <c r="CU260" s="152">
        <f t="shared" si="457"/>
        <v>0.18982931076001838</v>
      </c>
      <c r="CV260" s="152">
        <f t="shared" si="458"/>
        <v>0.15336527837346031</v>
      </c>
      <c r="CW260" s="152">
        <f t="shared" si="459"/>
        <v>0.15336527837346031</v>
      </c>
      <c r="CX260" s="152">
        <f t="shared" si="460"/>
        <v>0.15336527837346031</v>
      </c>
      <c r="CY260" s="152">
        <f t="shared" si="461"/>
        <v>0.15336527837346031</v>
      </c>
      <c r="CZ260" s="152">
        <f t="shared" si="462"/>
        <v>0.15336527837346031</v>
      </c>
      <c r="DA260" s="152">
        <f t="shared" si="463"/>
        <v>0.15336527837346031</v>
      </c>
      <c r="DC260" s="154">
        <f t="shared" si="509"/>
        <v>0.17670842286336183</v>
      </c>
      <c r="DD260" s="154">
        <f t="shared" si="510"/>
        <v>0.17670842286336183</v>
      </c>
      <c r="DE260" s="154">
        <f t="shared" si="511"/>
        <v>0.17670842286336183</v>
      </c>
      <c r="DF260" s="154">
        <f t="shared" si="512"/>
        <v>0.17670842286336183</v>
      </c>
      <c r="DG260" s="154">
        <f t="shared" si="513"/>
        <v>0.17670842286336183</v>
      </c>
      <c r="DH260" s="154">
        <f t="shared" si="514"/>
        <v>0.17670842286336183</v>
      </c>
      <c r="DI260" s="154">
        <f t="shared" si="515"/>
        <v>0.17670842286336183</v>
      </c>
      <c r="DJ260" s="154">
        <f t="shared" si="516"/>
        <v>0.17670842286336183</v>
      </c>
      <c r="DK260" s="154">
        <f t="shared" si="517"/>
        <v>0.16410681335207225</v>
      </c>
      <c r="DL260" s="154">
        <f t="shared" si="518"/>
        <v>0.1396153047876828</v>
      </c>
      <c r="DM260" s="154">
        <f t="shared" si="519"/>
        <v>0.11515139646492485</v>
      </c>
      <c r="DN260" s="154">
        <f t="shared" si="520"/>
        <v>9.0733809896424156E-2</v>
      </c>
      <c r="DO260" s="154">
        <f t="shared" si="521"/>
        <v>6.6403145455210144E-2</v>
      </c>
      <c r="DP260" s="154">
        <f t="shared" si="522"/>
        <v>-6.5739986326031152E-10</v>
      </c>
      <c r="DQ260" s="154">
        <f t="shared" si="523"/>
        <v>-6.5739986326031152E-10</v>
      </c>
      <c r="DR260" s="154">
        <f t="shared" si="524"/>
        <v>-6.5739986326031152E-10</v>
      </c>
      <c r="DS260" s="154">
        <f t="shared" si="525"/>
        <v>-6.5739986326031152E-10</v>
      </c>
      <c r="DT260" s="154">
        <f t="shared" si="526"/>
        <v>-6.5739986326031152E-10</v>
      </c>
      <c r="DU260" s="154">
        <f t="shared" si="527"/>
        <v>-6.5739986326031152E-10</v>
      </c>
      <c r="DW260" s="155">
        <f t="shared" si="464"/>
        <v>4.466703069537703E-2</v>
      </c>
      <c r="DX260" s="155">
        <f t="shared" si="465"/>
        <v>1.1968494803122426E-2</v>
      </c>
      <c r="DY260" s="155">
        <f t="shared" si="466"/>
        <v>-2.6523730488773545E-2</v>
      </c>
      <c r="DZ260" s="155">
        <f t="shared" si="467"/>
        <v>3.7879812828906997E-2</v>
      </c>
      <c r="EA260" s="156">
        <f t="shared" si="468"/>
        <v>4.466703069537703E-2</v>
      </c>
      <c r="EB260" s="156">
        <f t="shared" si="469"/>
        <v>1.1968494803122426E-2</v>
      </c>
      <c r="EC260" s="156">
        <f t="shared" si="470"/>
        <v>-4.0303179919562839E-3</v>
      </c>
      <c r="ED260" s="156">
        <f t="shared" si="471"/>
        <v>-4.6066745444819909E-2</v>
      </c>
      <c r="EE260" s="156">
        <f t="shared" si="472"/>
        <v>-4.1910130820863215E-2</v>
      </c>
      <c r="EF260" s="156">
        <f t="shared" si="473"/>
        <v>1.9543014956046406E-2</v>
      </c>
      <c r="EG260" s="156">
        <f t="shared" si="474"/>
        <v>3.2698535892254646E-2</v>
      </c>
      <c r="EH260" s="156">
        <f t="shared" si="475"/>
        <v>3.2698535892254521E-2</v>
      </c>
      <c r="EI260" s="156">
        <f t="shared" si="476"/>
        <v>1.954301495604626E-2</v>
      </c>
      <c r="EJ260" s="156">
        <f t="shared" si="477"/>
        <v>-4.1910130820863284E-2</v>
      </c>
      <c r="EK260" s="156">
        <f t="shared" si="478"/>
        <v>-4.6066745444819923E-2</v>
      </c>
      <c r="EL260" s="156">
        <f t="shared" si="479"/>
        <v>-4.0303179919561824E-3</v>
      </c>
      <c r="EM260" s="156">
        <f t="shared" si="480"/>
        <v>1.1968494803122605E-2</v>
      </c>
      <c r="EN260" s="156">
        <f t="shared" si="481"/>
        <v>4.4667030695376989E-2</v>
      </c>
      <c r="EO260" s="156">
        <f t="shared" si="482"/>
        <v>3.7879812828906956E-2</v>
      </c>
      <c r="EP260" s="156">
        <f t="shared" si="483"/>
        <v>-2.6523730488773607E-2</v>
      </c>
      <c r="EQ260" s="156">
        <f t="shared" si="484"/>
        <v>-3.7879812828907025E-2</v>
      </c>
      <c r="ER260" s="156">
        <f t="shared" si="485"/>
        <v>-2.6523730488773503E-2</v>
      </c>
      <c r="ES260" s="156">
        <f t="shared" si="486"/>
        <v>4.6066745444819895E-2</v>
      </c>
      <c r="ET260" s="156">
        <f t="shared" si="487"/>
        <v>-4.0303179919564261E-3</v>
      </c>
      <c r="EU260" s="156">
        <f t="shared" si="488"/>
        <v>-1.9543014956046517E-2</v>
      </c>
      <c r="EV260" s="156">
        <f t="shared" si="489"/>
        <v>-4.1910130820863173E-2</v>
      </c>
      <c r="EW260" s="156">
        <f t="shared" si="490"/>
        <v>-3.2698535892254417E-2</v>
      </c>
      <c r="EX260" s="156">
        <f t="shared" si="491"/>
        <v>3.269853589225475E-2</v>
      </c>
      <c r="EY260" s="156">
        <f t="shared" si="492"/>
        <v>4.1910130820863367E-2</v>
      </c>
      <c r="EZ260" s="156">
        <f t="shared" si="493"/>
        <v>1.9543014956046094E-2</v>
      </c>
    </row>
    <row r="261" spans="15:156" ht="20.100000000000001" customHeight="1" x14ac:dyDescent="0.2">
      <c r="O261" s="158">
        <v>251</v>
      </c>
      <c r="P261" s="158">
        <f t="shared" si="494"/>
        <v>-0.95120444233690948</v>
      </c>
      <c r="Q261" s="147">
        <f t="shared" si="495"/>
        <v>2.1903882112528836</v>
      </c>
      <c r="R261" s="147">
        <f t="shared" si="399"/>
        <v>264.80663770151909</v>
      </c>
      <c r="S261" s="147">
        <f t="shared" si="400"/>
        <v>230.26664147958184</v>
      </c>
      <c r="T261" s="147">
        <f t="shared" si="401"/>
        <v>287.83330184947727</v>
      </c>
      <c r="U261" s="147">
        <f t="shared" si="402"/>
        <v>1</v>
      </c>
      <c r="V261" s="147">
        <f t="shared" si="403"/>
        <v>1</v>
      </c>
      <c r="W261" s="147">
        <f t="shared" si="404"/>
        <v>5.4379301534847414E-2</v>
      </c>
      <c r="X261" s="147">
        <f t="shared" si="405"/>
        <v>6.253619676507452E-2</v>
      </c>
      <c r="Y261" s="147">
        <f t="shared" si="406"/>
        <v>5.0028957412059621E-2</v>
      </c>
      <c r="Z261" s="147">
        <f t="shared" si="407"/>
        <v>12.144922504457059</v>
      </c>
      <c r="AA261" s="147">
        <f t="shared" si="408"/>
        <v>12.144922504457059</v>
      </c>
      <c r="AB261" s="147">
        <f t="shared" si="409"/>
        <v>12.153285462455992</v>
      </c>
      <c r="AC261" s="147">
        <f t="shared" si="410"/>
        <v>11.550969491237984</v>
      </c>
      <c r="AD261" s="147">
        <f t="shared" si="411"/>
        <v>164.33057668888188</v>
      </c>
      <c r="AE261" s="147">
        <f t="shared" si="412"/>
        <v>215.68863994125886</v>
      </c>
      <c r="AF261" s="147">
        <f t="shared" si="413"/>
        <v>3.3291330304343485</v>
      </c>
      <c r="AG261" s="147">
        <f t="shared" si="414"/>
        <v>3.800101255111338</v>
      </c>
      <c r="AH261" s="147">
        <f t="shared" si="415"/>
        <v>2.8894148037257255</v>
      </c>
      <c r="AI261" s="147">
        <f t="shared" si="416"/>
        <v>15.474055534891408</v>
      </c>
      <c r="AJ261" s="147">
        <f t="shared" si="417"/>
        <v>16.274055534891406</v>
      </c>
      <c r="AK261" s="147">
        <f t="shared" si="418"/>
        <v>16.753386717567331</v>
      </c>
      <c r="AL261" s="147">
        <f t="shared" si="419"/>
        <v>15.240384294963711</v>
      </c>
      <c r="AM261" s="147">
        <f t="shared" si="496"/>
        <v>61.447498311408019</v>
      </c>
      <c r="AN261" s="147">
        <f t="shared" si="528"/>
        <v>59.689423807749641</v>
      </c>
      <c r="AO261" s="147">
        <f t="shared" si="529"/>
        <v>65.615143335359122</v>
      </c>
      <c r="AP261" s="147">
        <f t="shared" si="420"/>
        <v>6.5789861327525729</v>
      </c>
      <c r="AQ261" s="147">
        <f t="shared" si="421"/>
        <v>0.35093357371185674</v>
      </c>
      <c r="AR261" s="147">
        <f t="shared" si="422"/>
        <v>0.34833017478326667</v>
      </c>
      <c r="AS261" s="147">
        <f t="shared" si="423"/>
        <v>0.33106695586380225</v>
      </c>
      <c r="AT261" s="147">
        <f t="shared" si="424"/>
        <v>4.0444636888180382E-2</v>
      </c>
      <c r="AU261" s="147">
        <f t="shared" si="425"/>
        <v>0.13201602404950577</v>
      </c>
      <c r="AV261" s="147">
        <f t="shared" si="426"/>
        <v>0.12634329136008729</v>
      </c>
      <c r="AW261" s="147">
        <f t="shared" si="427"/>
        <v>0.12546088806299466</v>
      </c>
      <c r="AX261" s="147">
        <f t="shared" si="497"/>
        <v>3.5894695984896828E-2</v>
      </c>
      <c r="AY261" s="147">
        <f t="shared" si="498"/>
        <v>3.9505144741840276E-2</v>
      </c>
      <c r="AZ261" s="147">
        <f t="shared" si="499"/>
        <v>3.1383387215944192E-2</v>
      </c>
      <c r="BA261" s="147">
        <f t="shared" si="500"/>
        <v>9.5780422400277856E-2</v>
      </c>
      <c r="BB261" s="147">
        <f t="shared" si="501"/>
        <v>0.17128763503367489</v>
      </c>
      <c r="BC261" s="147">
        <f t="shared" si="428"/>
        <v>-1.3054775985575315E-2</v>
      </c>
      <c r="BD261" s="147">
        <f t="shared" si="429"/>
        <v>-1.1351979117891577E-2</v>
      </c>
      <c r="BE261" s="147">
        <f t="shared" si="430"/>
        <v>-1.4189973897364474E-2</v>
      </c>
      <c r="BF261" s="147">
        <f t="shared" si="431"/>
        <v>0</v>
      </c>
      <c r="BG261" s="147">
        <f t="shared" si="432"/>
        <v>0</v>
      </c>
      <c r="BH261" s="147">
        <f t="shared" si="433"/>
        <v>0</v>
      </c>
      <c r="BI261" s="147">
        <f t="shared" si="502"/>
        <v>2.2839919999321515E-2</v>
      </c>
      <c r="BJ261" s="147">
        <f t="shared" si="503"/>
        <v>2.8153165623948699E-2</v>
      </c>
      <c r="BK261" s="147">
        <f t="shared" si="504"/>
        <v>1.7193413318579716E-2</v>
      </c>
      <c r="BL261" s="147">
        <f t="shared" si="434"/>
        <v>6.0481624203920124</v>
      </c>
      <c r="BM261" s="147">
        <f t="shared" si="435"/>
        <v>6.4827348952450832</v>
      </c>
      <c r="BN261" s="147">
        <f t="shared" si="436"/>
        <v>4.9488369255495783</v>
      </c>
      <c r="BO261" s="150">
        <f t="shared" si="505"/>
        <v>5.2166194557540691E-4</v>
      </c>
      <c r="BP261" s="150">
        <f t="shared" si="505"/>
        <v>7.9260073464948672E-4</v>
      </c>
      <c r="BQ261" s="150">
        <f t="shared" si="505"/>
        <v>2.9561346154351436E-4</v>
      </c>
      <c r="BR261" s="147" t="e">
        <f t="shared" si="437"/>
        <v>#NUM!</v>
      </c>
      <c r="BS261" s="147">
        <f t="shared" si="438"/>
        <v>208.19825835180481</v>
      </c>
      <c r="BT261" s="147">
        <f t="shared" si="439"/>
        <v>0.47435805876982901</v>
      </c>
      <c r="BU261" s="147">
        <f t="shared" si="440"/>
        <v>0.47435805876982901</v>
      </c>
      <c r="BV261" s="147">
        <f t="shared" si="441"/>
        <v>0.15811935292327634</v>
      </c>
      <c r="BW261" s="147">
        <f t="shared" si="442"/>
        <v>16.550414856344943</v>
      </c>
      <c r="CA261" s="150">
        <f t="shared" si="443"/>
        <v>0.17758189912079975</v>
      </c>
      <c r="CB261" s="150">
        <f t="shared" si="506"/>
        <v>0.17758189912079975</v>
      </c>
      <c r="CC261" s="150">
        <f t="shared" si="507"/>
        <v>0</v>
      </c>
      <c r="CD261" s="150">
        <f t="shared" si="508"/>
        <v>4.8283898262479329E-2</v>
      </c>
      <c r="CE261" s="150">
        <f t="shared" si="444"/>
        <v>3.5229122276904015E-2</v>
      </c>
      <c r="CI261" s="152">
        <f t="shared" si="445"/>
        <v>0.46862577878908912</v>
      </c>
      <c r="CJ261" s="152">
        <f t="shared" si="446"/>
        <v>0.46862577878908912</v>
      </c>
      <c r="CK261" s="152">
        <f t="shared" si="447"/>
        <v>0.46862577878908912</v>
      </c>
      <c r="CL261" s="152">
        <f t="shared" si="448"/>
        <v>0.46862577878908912</v>
      </c>
      <c r="CM261" s="152">
        <f t="shared" si="449"/>
        <v>0.46862577878908912</v>
      </c>
      <c r="CN261" s="152">
        <f t="shared" si="450"/>
        <v>0.46862577878908912</v>
      </c>
      <c r="CO261" s="152">
        <f t="shared" si="451"/>
        <v>0.46862577878908912</v>
      </c>
      <c r="CP261" s="152">
        <f t="shared" si="452"/>
        <v>0.46862577878908912</v>
      </c>
      <c r="CQ261" s="152">
        <f t="shared" si="453"/>
        <v>0.43673023667380895</v>
      </c>
      <c r="CR261" s="152">
        <f t="shared" si="454"/>
        <v>0.37470440440028685</v>
      </c>
      <c r="CS261" s="152">
        <f t="shared" si="455"/>
        <v>0.3126785721267647</v>
      </c>
      <c r="CT261" s="152">
        <f t="shared" si="456"/>
        <v>0.25065273985324255</v>
      </c>
      <c r="CU261" s="152">
        <f t="shared" si="457"/>
        <v>0.18862690757972048</v>
      </c>
      <c r="CV261" s="152">
        <f t="shared" si="458"/>
        <v>0.15238707294253642</v>
      </c>
      <c r="CW261" s="152">
        <f t="shared" si="459"/>
        <v>0.15238707294253642</v>
      </c>
      <c r="CX261" s="152">
        <f t="shared" si="460"/>
        <v>0.15238707294253642</v>
      </c>
      <c r="CY261" s="152">
        <f t="shared" si="461"/>
        <v>0.15238707294253642</v>
      </c>
      <c r="CZ261" s="152">
        <f t="shared" si="462"/>
        <v>0.15238707294253642</v>
      </c>
      <c r="DA261" s="152">
        <f t="shared" si="463"/>
        <v>0.15238707294253642</v>
      </c>
      <c r="DC261" s="154">
        <f t="shared" si="509"/>
        <v>0.17533364779643862</v>
      </c>
      <c r="DD261" s="154">
        <f t="shared" si="510"/>
        <v>0.17533364779643862</v>
      </c>
      <c r="DE261" s="154">
        <f t="shared" si="511"/>
        <v>0.17533364779643862</v>
      </c>
      <c r="DF261" s="154">
        <f t="shared" si="512"/>
        <v>0.17533364779643862</v>
      </c>
      <c r="DG261" s="154">
        <f t="shared" si="513"/>
        <v>0.17533364779643862</v>
      </c>
      <c r="DH261" s="154">
        <f t="shared" si="514"/>
        <v>0.17533364779643862</v>
      </c>
      <c r="DI261" s="154">
        <f t="shared" si="515"/>
        <v>0.17533364779643862</v>
      </c>
      <c r="DJ261" s="154">
        <f t="shared" si="516"/>
        <v>0.17533364779643862</v>
      </c>
      <c r="DK261" s="154">
        <f t="shared" si="517"/>
        <v>0.16282628994166123</v>
      </c>
      <c r="DL261" s="154">
        <f t="shared" si="518"/>
        <v>0.13851810080218785</v>
      </c>
      <c r="DM261" s="154">
        <f t="shared" si="519"/>
        <v>0.11423757236276799</v>
      </c>
      <c r="DN261" s="154">
        <f t="shared" si="520"/>
        <v>9.0003461179211472E-2</v>
      </c>
      <c r="DO261" s="154">
        <f t="shared" si="521"/>
        <v>6.5856434614899415E-2</v>
      </c>
      <c r="DP261" s="154">
        <f t="shared" si="522"/>
        <v>-6.6027190371533985E-10</v>
      </c>
      <c r="DQ261" s="154">
        <f t="shared" si="523"/>
        <v>-6.6027190371533985E-10</v>
      </c>
      <c r="DR261" s="154">
        <f t="shared" si="524"/>
        <v>-6.6027190371533985E-10</v>
      </c>
      <c r="DS261" s="154">
        <f t="shared" si="525"/>
        <v>-6.6027190371533985E-10</v>
      </c>
      <c r="DT261" s="154">
        <f t="shared" si="526"/>
        <v>-6.6027190371533985E-10</v>
      </c>
      <c r="DU261" s="154">
        <f t="shared" si="527"/>
        <v>-6.6027190371533985E-10</v>
      </c>
      <c r="DW261" s="155">
        <f t="shared" si="464"/>
        <v>4.3798732076320387E-2</v>
      </c>
      <c r="DX261" s="155">
        <f t="shared" si="465"/>
        <v>1.2973775503234634E-2</v>
      </c>
      <c r="DY261" s="155">
        <f t="shared" si="466"/>
        <v>-2.6526418103614821E-2</v>
      </c>
      <c r="DZ261" s="155">
        <f t="shared" si="467"/>
        <v>3.7188666618928987E-2</v>
      </c>
      <c r="EA261" s="156">
        <f t="shared" si="468"/>
        <v>4.3798732076320387E-2</v>
      </c>
      <c r="EB261" s="156">
        <f t="shared" si="469"/>
        <v>1.2973775503234634E-2</v>
      </c>
      <c r="EC261" s="156">
        <f t="shared" si="470"/>
        <v>-1.9925266356873423E-3</v>
      </c>
      <c r="ED261" s="156">
        <f t="shared" si="471"/>
        <v>-4.563636291278813E-2</v>
      </c>
      <c r="EE261" s="156">
        <f t="shared" si="472"/>
        <v>-4.2501325637345454E-2</v>
      </c>
      <c r="EF261" s="156">
        <f t="shared" si="473"/>
        <v>1.6741717396072289E-2</v>
      </c>
      <c r="EG261" s="156">
        <f t="shared" si="474"/>
        <v>2.9666682935153735E-2</v>
      </c>
      <c r="EH261" s="156">
        <f t="shared" si="475"/>
        <v>3.4735222842623106E-2</v>
      </c>
      <c r="EI261" s="156">
        <f t="shared" si="476"/>
        <v>2.3184271213218227E-2</v>
      </c>
      <c r="EJ261" s="156">
        <f t="shared" si="477"/>
        <v>-3.9359082187133992E-2</v>
      </c>
      <c r="EK261" s="156">
        <f t="shared" si="478"/>
        <v>-4.476280371779702E-2</v>
      </c>
      <c r="EL261" s="156">
        <f t="shared" si="479"/>
        <v>-9.1070953450375462E-3</v>
      </c>
      <c r="EM261" s="156">
        <f t="shared" si="480"/>
        <v>5.9624155762439714E-3</v>
      </c>
      <c r="EN261" s="156">
        <f t="shared" si="481"/>
        <v>4.5289042635032493E-2</v>
      </c>
      <c r="EO261" s="156">
        <f t="shared" si="482"/>
        <v>4.0880458447268245E-2</v>
      </c>
      <c r="EP261" s="156">
        <f t="shared" si="483"/>
        <v>-2.0382244710600496E-2</v>
      </c>
      <c r="EQ261" s="156">
        <f t="shared" si="484"/>
        <v>-3.2581166396323261E-2</v>
      </c>
      <c r="ER261" s="156">
        <f t="shared" si="485"/>
        <v>-3.2017423046783816E-2</v>
      </c>
      <c r="ES261" s="156">
        <f t="shared" si="486"/>
        <v>4.5386203394461352E-2</v>
      </c>
      <c r="ET261" s="156">
        <f t="shared" si="487"/>
        <v>5.17110469225022E-3</v>
      </c>
      <c r="EU261" s="156">
        <f t="shared" si="488"/>
        <v>-9.8869269340605033E-3</v>
      </c>
      <c r="EV261" s="156">
        <f t="shared" si="489"/>
        <v>-4.459704539655264E-2</v>
      </c>
      <c r="EW261" s="156">
        <f t="shared" si="490"/>
        <v>-3.8948466284111707E-2</v>
      </c>
      <c r="EX261" s="156">
        <f t="shared" si="491"/>
        <v>2.3867650835745043E-2</v>
      </c>
      <c r="EY261" s="156">
        <f t="shared" si="492"/>
        <v>3.5247687508170561E-2</v>
      </c>
      <c r="EZ261" s="156">
        <f t="shared" si="493"/>
        <v>2.9055951328909965E-2</v>
      </c>
    </row>
    <row r="262" spans="15:156" ht="20.100000000000001" customHeight="1" x14ac:dyDescent="0.2">
      <c r="O262" s="158">
        <v>252</v>
      </c>
      <c r="P262" s="158">
        <f t="shared" si="494"/>
        <v>-0.94247779607693793</v>
      </c>
      <c r="Q262" s="147">
        <f t="shared" si="495"/>
        <v>2.1991148575128552</v>
      </c>
      <c r="R262" s="147">
        <f t="shared" si="399"/>
        <v>263.1482452961348</v>
      </c>
      <c r="S262" s="147">
        <f t="shared" si="400"/>
        <v>228.82456112707374</v>
      </c>
      <c r="T262" s="147">
        <f t="shared" si="401"/>
        <v>286.03070140884216</v>
      </c>
      <c r="U262" s="147">
        <f t="shared" si="402"/>
        <v>1</v>
      </c>
      <c r="V262" s="147">
        <f t="shared" si="403"/>
        <v>1</v>
      </c>
      <c r="W262" s="147">
        <f t="shared" si="404"/>
        <v>5.4722006539678458E-2</v>
      </c>
      <c r="X262" s="147">
        <f t="shared" si="405"/>
        <v>6.2930307520630224E-2</v>
      </c>
      <c r="Y262" s="147">
        <f t="shared" si="406"/>
        <v>5.0344246016504189E-2</v>
      </c>
      <c r="Z262" s="147">
        <f t="shared" si="407"/>
        <v>12.044816900527181</v>
      </c>
      <c r="AA262" s="147">
        <f t="shared" si="408"/>
        <v>12.044816900527181</v>
      </c>
      <c r="AB262" s="147">
        <f t="shared" si="409"/>
        <v>12.054825458735595</v>
      </c>
      <c r="AC262" s="147">
        <f t="shared" si="410"/>
        <v>11.457389158364634</v>
      </c>
      <c r="AD262" s="147">
        <f t="shared" si="411"/>
        <v>162.75492796053987</v>
      </c>
      <c r="AE262" s="147">
        <f t="shared" si="412"/>
        <v>213.67179364061349</v>
      </c>
      <c r="AF262" s="147">
        <f t="shared" si="413"/>
        <v>3.3229726435639364</v>
      </c>
      <c r="AG262" s="147">
        <f t="shared" si="414"/>
        <v>3.7930693661287664</v>
      </c>
      <c r="AH262" s="147">
        <f t="shared" si="415"/>
        <v>2.8840680924776847</v>
      </c>
      <c r="AI262" s="147">
        <f t="shared" si="416"/>
        <v>15.367789544091117</v>
      </c>
      <c r="AJ262" s="147">
        <f t="shared" si="417"/>
        <v>16.167789544091118</v>
      </c>
      <c r="AK262" s="147">
        <f t="shared" si="418"/>
        <v>16.647894824864363</v>
      </c>
      <c r="AL262" s="147">
        <f t="shared" si="419"/>
        <v>15.14145725084232</v>
      </c>
      <c r="AM262" s="147">
        <f t="shared" si="496"/>
        <v>61.851374133297803</v>
      </c>
      <c r="AN262" s="147">
        <f t="shared" si="528"/>
        <v>60.067654830835188</v>
      </c>
      <c r="AO262" s="147">
        <f t="shared" si="529"/>
        <v>66.043841318137979</v>
      </c>
      <c r="AP262" s="147">
        <f t="shared" si="420"/>
        <v>6.5144356657792262</v>
      </c>
      <c r="AQ262" s="147">
        <f t="shared" si="421"/>
        <v>0.3480904806996814</v>
      </c>
      <c r="AR262" s="147">
        <f t="shared" si="422"/>
        <v>0.34550817324211663</v>
      </c>
      <c r="AS262" s="147">
        <f t="shared" si="423"/>
        <v>0.32838481252019791</v>
      </c>
      <c r="AT262" s="147">
        <f t="shared" si="424"/>
        <v>3.9791965925701507E-2</v>
      </c>
      <c r="AU262" s="147">
        <f t="shared" si="425"/>
        <v>0.13073932866568319</v>
      </c>
      <c r="AV262" s="147">
        <f t="shared" si="426"/>
        <v>0.12509211393205066</v>
      </c>
      <c r="AW262" s="147">
        <f t="shared" si="427"/>
        <v>0.1242427501462755</v>
      </c>
      <c r="AX262" s="147">
        <f t="shared" si="497"/>
        <v>3.577159208114513E-2</v>
      </c>
      <c r="AY262" s="147">
        <f t="shared" si="498"/>
        <v>3.9360426091665346E-2</v>
      </c>
      <c r="AZ262" s="147">
        <f t="shared" si="499"/>
        <v>3.1274537983821973E-2</v>
      </c>
      <c r="BA262" s="147">
        <f t="shared" si="500"/>
        <v>9.5216766440099326E-2</v>
      </c>
      <c r="BB262" s="147">
        <f t="shared" si="501"/>
        <v>0.16974558979537804</v>
      </c>
      <c r="BC262" s="147">
        <f t="shared" si="428"/>
        <v>-1.3213993007679378E-2</v>
      </c>
      <c r="BD262" s="147">
        <f t="shared" si="429"/>
        <v>-1.1490428702329893E-2</v>
      </c>
      <c r="BE262" s="147">
        <f t="shared" si="430"/>
        <v>-1.4363035877912367E-2</v>
      </c>
      <c r="BF262" s="147">
        <f t="shared" si="431"/>
        <v>0</v>
      </c>
      <c r="BG262" s="147">
        <f t="shared" si="432"/>
        <v>0</v>
      </c>
      <c r="BH262" s="147">
        <f t="shared" si="433"/>
        <v>0</v>
      </c>
      <c r="BI262" s="147">
        <f t="shared" si="502"/>
        <v>2.2557599073465752E-2</v>
      </c>
      <c r="BJ262" s="147">
        <f t="shared" si="503"/>
        <v>2.7869997389335453E-2</v>
      </c>
      <c r="BK262" s="147">
        <f t="shared" si="504"/>
        <v>1.6911502105909606E-2</v>
      </c>
      <c r="BL262" s="147">
        <f t="shared" si="434"/>
        <v>5.9359926142762287</v>
      </c>
      <c r="BM262" s="147">
        <f t="shared" si="435"/>
        <v>6.3773399212273763</v>
      </c>
      <c r="BN262" s="147">
        <f t="shared" si="436"/>
        <v>4.8372088092304359</v>
      </c>
      <c r="BO262" s="150">
        <f t="shared" si="505"/>
        <v>5.0884527595922299E-4</v>
      </c>
      <c r="BP262" s="150">
        <f t="shared" si="505"/>
        <v>7.7673675448156499E-4</v>
      </c>
      <c r="BQ262" s="150">
        <f t="shared" si="505"/>
        <v>2.8599890347818504E-4</v>
      </c>
      <c r="BR262" s="147" t="e">
        <f t="shared" si="437"/>
        <v>#NUM!</v>
      </c>
      <c r="BS262" s="147">
        <f t="shared" si="438"/>
        <v>206.61602730829915</v>
      </c>
      <c r="BT262" s="147">
        <f t="shared" si="439"/>
        <v>0.47138731827433045</v>
      </c>
      <c r="BU262" s="147">
        <f t="shared" si="440"/>
        <v>0.47138731827433045</v>
      </c>
      <c r="BV262" s="147">
        <f t="shared" si="441"/>
        <v>0.15712910609144348</v>
      </c>
      <c r="BW262" s="147">
        <f t="shared" si="442"/>
        <v>16.446765331008425</v>
      </c>
      <c r="CA262" s="150">
        <f t="shared" si="443"/>
        <v>0.17618801115796509</v>
      </c>
      <c r="CB262" s="150">
        <f t="shared" si="506"/>
        <v>0.17618801115796509</v>
      </c>
      <c r="CC262" s="150">
        <f t="shared" si="507"/>
        <v>0</v>
      </c>
      <c r="CD262" s="150">
        <f t="shared" si="508"/>
        <v>4.8206807560103877E-2</v>
      </c>
      <c r="CE262" s="150">
        <f t="shared" si="444"/>
        <v>3.4992814552424499E-2</v>
      </c>
      <c r="CI262" s="152">
        <f t="shared" si="445"/>
        <v>0.46565503829359051</v>
      </c>
      <c r="CJ262" s="152">
        <f t="shared" si="446"/>
        <v>0.46565503829359051</v>
      </c>
      <c r="CK262" s="152">
        <f t="shared" si="447"/>
        <v>0.46565503829359051</v>
      </c>
      <c r="CL262" s="152">
        <f t="shared" si="448"/>
        <v>0.46565503829359051</v>
      </c>
      <c r="CM262" s="152">
        <f t="shared" si="449"/>
        <v>0.46565503829359051</v>
      </c>
      <c r="CN262" s="152">
        <f t="shared" si="450"/>
        <v>0.46565503829359051</v>
      </c>
      <c r="CO262" s="152">
        <f t="shared" si="451"/>
        <v>0.46565503829359051</v>
      </c>
      <c r="CP262" s="152">
        <f t="shared" si="452"/>
        <v>0.46565503829359051</v>
      </c>
      <c r="CQ262" s="152">
        <f t="shared" si="453"/>
        <v>0.43395924692953303</v>
      </c>
      <c r="CR262" s="152">
        <f t="shared" si="454"/>
        <v>0.37232186099584913</v>
      </c>
      <c r="CS262" s="152">
        <f t="shared" si="455"/>
        <v>0.31068447506216534</v>
      </c>
      <c r="CT262" s="152">
        <f t="shared" si="456"/>
        <v>0.24904708912848153</v>
      </c>
      <c r="CU262" s="152">
        <f t="shared" si="457"/>
        <v>0.18740970319479777</v>
      </c>
      <c r="CV262" s="152">
        <f t="shared" si="458"/>
        <v>0.1513968261107036</v>
      </c>
      <c r="CW262" s="152">
        <f t="shared" si="459"/>
        <v>0.1513968261107036</v>
      </c>
      <c r="CX262" s="152">
        <f t="shared" si="460"/>
        <v>0.1513968261107036</v>
      </c>
      <c r="CY262" s="152">
        <f t="shared" si="461"/>
        <v>0.1513968261107036</v>
      </c>
      <c r="CZ262" s="152">
        <f t="shared" si="462"/>
        <v>0.1513968261107036</v>
      </c>
      <c r="DA262" s="152">
        <f t="shared" si="463"/>
        <v>0.1513968261107036</v>
      </c>
      <c r="DC262" s="154">
        <f t="shared" si="509"/>
        <v>0.17394283717330272</v>
      </c>
      <c r="DD262" s="154">
        <f t="shared" si="510"/>
        <v>0.17394283717330272</v>
      </c>
      <c r="DE262" s="154">
        <f t="shared" si="511"/>
        <v>0.17394283717330272</v>
      </c>
      <c r="DF262" s="154">
        <f t="shared" si="512"/>
        <v>0.17394283717330272</v>
      </c>
      <c r="DG262" s="154">
        <f t="shared" si="513"/>
        <v>0.17394283717330272</v>
      </c>
      <c r="DH262" s="154">
        <f t="shared" si="514"/>
        <v>0.17394283717330272</v>
      </c>
      <c r="DI262" s="154">
        <f t="shared" si="515"/>
        <v>0.17394283717330272</v>
      </c>
      <c r="DJ262" s="154">
        <f t="shared" si="516"/>
        <v>0.17394283717330272</v>
      </c>
      <c r="DK262" s="154">
        <f t="shared" si="517"/>
        <v>0.16153084665851883</v>
      </c>
      <c r="DL262" s="154">
        <f t="shared" si="518"/>
        <v>0.1374081469872645</v>
      </c>
      <c r="DM262" s="154">
        <f t="shared" si="519"/>
        <v>0.11331316923344441</v>
      </c>
      <c r="DN262" s="154">
        <f t="shared" si="520"/>
        <v>8.926470535523541E-2</v>
      </c>
      <c r="DO262" s="154">
        <f t="shared" si="521"/>
        <v>6.5303490258059343E-2</v>
      </c>
      <c r="DP262" s="154">
        <f t="shared" si="522"/>
        <v>-6.6320497796055373E-10</v>
      </c>
      <c r="DQ262" s="154">
        <f t="shared" si="523"/>
        <v>-6.6320497796055373E-10</v>
      </c>
      <c r="DR262" s="154">
        <f t="shared" si="524"/>
        <v>-6.6320497796055373E-10</v>
      </c>
      <c r="DS262" s="154">
        <f t="shared" si="525"/>
        <v>-6.6320497796055373E-10</v>
      </c>
      <c r="DT262" s="154">
        <f t="shared" si="526"/>
        <v>-6.6320497796055373E-10</v>
      </c>
      <c r="DU262" s="154">
        <f t="shared" si="527"/>
        <v>-6.6320497796055373E-10</v>
      </c>
      <c r="DW262" s="155">
        <f t="shared" si="464"/>
        <v>4.2907103181586248E-2</v>
      </c>
      <c r="DX262" s="155">
        <f t="shared" si="465"/>
        <v>1.3941362931994966E-2</v>
      </c>
      <c r="DY262" s="155">
        <f t="shared" si="466"/>
        <v>-2.6518048125019046E-2</v>
      </c>
      <c r="DZ262" s="155">
        <f t="shared" si="467"/>
        <v>3.6498962005460725E-2</v>
      </c>
      <c r="EA262" s="156">
        <f t="shared" si="468"/>
        <v>4.2907103181586248E-2</v>
      </c>
      <c r="EB262" s="156">
        <f t="shared" si="469"/>
        <v>1.3941362931994966E-2</v>
      </c>
      <c r="EC262" s="156">
        <f t="shared" si="470"/>
        <v>-5.5272815302609374E-18</v>
      </c>
      <c r="ED262" s="156">
        <f t="shared" si="471"/>
        <v>-4.5115198146931504E-2</v>
      </c>
      <c r="EE262" s="156">
        <f t="shared" si="472"/>
        <v>-4.2907103181586241E-2</v>
      </c>
      <c r="EF262" s="156">
        <f t="shared" si="473"/>
        <v>1.3941362931994978E-2</v>
      </c>
      <c r="EG262" s="156">
        <f t="shared" si="474"/>
        <v>2.6518048125019088E-2</v>
      </c>
      <c r="EH262" s="156">
        <f t="shared" si="475"/>
        <v>3.6498962005460697E-2</v>
      </c>
      <c r="EI262" s="156">
        <f t="shared" si="476"/>
        <v>2.6518048125019074E-2</v>
      </c>
      <c r="EJ262" s="156">
        <f t="shared" si="477"/>
        <v>-3.6498962005460704E-2</v>
      </c>
      <c r="EK262" s="156">
        <f t="shared" si="478"/>
        <v>-4.2907103181586262E-2</v>
      </c>
      <c r="EL262" s="156">
        <f t="shared" si="479"/>
        <v>-1.3941362931994919E-2</v>
      </c>
      <c r="EM262" s="156">
        <f t="shared" si="480"/>
        <v>-2.3488500803816832E-17</v>
      </c>
      <c r="EN262" s="156">
        <f t="shared" si="481"/>
        <v>4.5115198146931504E-2</v>
      </c>
      <c r="EO262" s="156">
        <f t="shared" si="482"/>
        <v>4.2907103181586234E-2</v>
      </c>
      <c r="EP262" s="156">
        <f t="shared" si="483"/>
        <v>-1.3941362931994989E-2</v>
      </c>
      <c r="EQ262" s="156">
        <f t="shared" si="484"/>
        <v>-2.6518048125019067E-2</v>
      </c>
      <c r="ER262" s="156">
        <f t="shared" si="485"/>
        <v>-3.6498962005460711E-2</v>
      </c>
      <c r="ES262" s="156">
        <f t="shared" si="486"/>
        <v>4.2907103181586248E-2</v>
      </c>
      <c r="ET262" s="156">
        <f t="shared" si="487"/>
        <v>1.3941362931994947E-2</v>
      </c>
      <c r="EU262" s="156">
        <f t="shared" si="488"/>
        <v>-2.7636407651304678E-17</v>
      </c>
      <c r="EV262" s="156">
        <f t="shared" si="489"/>
        <v>-4.5115198146931504E-2</v>
      </c>
      <c r="EW262" s="156">
        <f t="shared" si="490"/>
        <v>-4.2907103181586234E-2</v>
      </c>
      <c r="EX262" s="156">
        <f t="shared" si="491"/>
        <v>1.3941362931995001E-2</v>
      </c>
      <c r="EY262" s="156">
        <f t="shared" si="492"/>
        <v>2.6518048125019074E-2</v>
      </c>
      <c r="EZ262" s="156">
        <f t="shared" si="493"/>
        <v>3.6498962005460704E-2</v>
      </c>
    </row>
    <row r="263" spans="15:156" ht="20.100000000000001" customHeight="1" x14ac:dyDescent="0.2">
      <c r="O263" s="158">
        <v>253</v>
      </c>
      <c r="P263" s="158">
        <f t="shared" si="494"/>
        <v>-0.93375114981696627</v>
      </c>
      <c r="Q263" s="147">
        <f t="shared" si="495"/>
        <v>2.2078415037728267</v>
      </c>
      <c r="R263" s="147">
        <f t="shared" si="399"/>
        <v>261.46981313305133</v>
      </c>
      <c r="S263" s="147">
        <f t="shared" si="400"/>
        <v>227.36505489830552</v>
      </c>
      <c r="T263" s="147">
        <f t="shared" si="401"/>
        <v>284.20631862288189</v>
      </c>
      <c r="U263" s="147">
        <f t="shared" si="402"/>
        <v>1</v>
      </c>
      <c r="V263" s="147">
        <f t="shared" si="403"/>
        <v>1</v>
      </c>
      <c r="W263" s="147">
        <f t="shared" si="404"/>
        <v>5.5073279119499836E-2</v>
      </c>
      <c r="X263" s="147">
        <f t="shared" si="405"/>
        <v>6.3334270987424807E-2</v>
      </c>
      <c r="Y263" s="147">
        <f t="shared" si="406"/>
        <v>5.0667416789939849E-2</v>
      </c>
      <c r="Z263" s="147">
        <f t="shared" si="407"/>
        <v>11.943819582574232</v>
      </c>
      <c r="AA263" s="147">
        <f t="shared" si="408"/>
        <v>11.943819582574232</v>
      </c>
      <c r="AB263" s="147">
        <f t="shared" si="409"/>
        <v>11.955462487718439</v>
      </c>
      <c r="AC263" s="147">
        <f t="shared" si="410"/>
        <v>11.362950609190129</v>
      </c>
      <c r="AD263" s="147">
        <f t="shared" si="411"/>
        <v>161.16579249662766</v>
      </c>
      <c r="AE263" s="147">
        <f t="shared" si="412"/>
        <v>211.63738101018973</v>
      </c>
      <c r="AF263" s="147">
        <f t="shared" si="413"/>
        <v>3.3167378155300118</v>
      </c>
      <c r="AG263" s="147">
        <f t="shared" si="414"/>
        <v>3.7859525048857576</v>
      </c>
      <c r="AH263" s="147">
        <f t="shared" si="415"/>
        <v>2.878656772396686</v>
      </c>
      <c r="AI263" s="147">
        <f t="shared" si="416"/>
        <v>15.260557398104243</v>
      </c>
      <c r="AJ263" s="147">
        <f t="shared" si="417"/>
        <v>16.060557398104244</v>
      </c>
      <c r="AK263" s="147">
        <f t="shared" si="418"/>
        <v>16.541414992604196</v>
      </c>
      <c r="AL263" s="147">
        <f t="shared" si="419"/>
        <v>15.041607381586816</v>
      </c>
      <c r="AM263" s="147">
        <f t="shared" si="496"/>
        <v>62.264339599946759</v>
      </c>
      <c r="AN263" s="147">
        <f t="shared" si="528"/>
        <v>60.454320289232108</v>
      </c>
      <c r="AO263" s="147">
        <f t="shared" si="529"/>
        <v>66.48225649235799</v>
      </c>
      <c r="AP263" s="147">
        <f t="shared" si="420"/>
        <v>6.4493406926868833</v>
      </c>
      <c r="AQ263" s="147">
        <f t="shared" si="421"/>
        <v>0.34522131395284583</v>
      </c>
      <c r="AR263" s="147">
        <f t="shared" si="422"/>
        <v>0.34266029139417425</v>
      </c>
      <c r="AS263" s="147">
        <f t="shared" si="423"/>
        <v>0.32567807149598221</v>
      </c>
      <c r="AT263" s="147">
        <f t="shared" si="424"/>
        <v>3.9138691766113488E-2</v>
      </c>
      <c r="AU263" s="147">
        <f t="shared" si="425"/>
        <v>0.12945153156946021</v>
      </c>
      <c r="AV263" s="147">
        <f t="shared" si="426"/>
        <v>0.1238304658623285</v>
      </c>
      <c r="AW263" s="147">
        <f t="shared" si="427"/>
        <v>0.12301424097888505</v>
      </c>
      <c r="AX263" s="147">
        <f t="shared" si="497"/>
        <v>3.5646601744019062E-2</v>
      </c>
      <c r="AY263" s="147">
        <f t="shared" si="498"/>
        <v>3.9213561509359673E-2</v>
      </c>
      <c r="AZ263" s="147">
        <f t="shared" si="499"/>
        <v>3.1164069183213107E-2</v>
      </c>
      <c r="BA263" s="147">
        <f t="shared" si="500"/>
        <v>9.4646466436596063E-2</v>
      </c>
      <c r="BB263" s="147">
        <f t="shared" si="501"/>
        <v>0.16818993950589209</v>
      </c>
      <c r="BC263" s="147">
        <f t="shared" si="428"/>
        <v>-1.337220373305585E-2</v>
      </c>
      <c r="BD263" s="147">
        <f t="shared" si="429"/>
        <v>-1.1628003246135523E-2</v>
      </c>
      <c r="BE263" s="147">
        <f t="shared" si="430"/>
        <v>-1.4535004057669405E-2</v>
      </c>
      <c r="BF263" s="147">
        <f t="shared" si="431"/>
        <v>0</v>
      </c>
      <c r="BG263" s="147">
        <f t="shared" si="432"/>
        <v>0</v>
      </c>
      <c r="BH263" s="147">
        <f t="shared" si="433"/>
        <v>0</v>
      </c>
      <c r="BI263" s="147">
        <f t="shared" si="502"/>
        <v>2.227439801096321E-2</v>
      </c>
      <c r="BJ263" s="147">
        <f t="shared" si="503"/>
        <v>2.758555826322415E-2</v>
      </c>
      <c r="BK263" s="147">
        <f t="shared" si="504"/>
        <v>1.6629065125543702E-2</v>
      </c>
      <c r="BL263" s="147">
        <f t="shared" si="434"/>
        <v>5.8240826855777605</v>
      </c>
      <c r="BM263" s="147">
        <f t="shared" si="435"/>
        <v>6.2719919689183641</v>
      </c>
      <c r="BN263" s="147">
        <f t="shared" si="436"/>
        <v>4.7260853814709272</v>
      </c>
      <c r="BO263" s="150">
        <f t="shared" si="505"/>
        <v>4.9614880675080187E-4</v>
      </c>
      <c r="BP263" s="150">
        <f t="shared" si="505"/>
        <v>7.6096302469373417E-4</v>
      </c>
      <c r="BQ263" s="150">
        <f t="shared" si="505"/>
        <v>2.765258069495738E-4</v>
      </c>
      <c r="BR263" s="147" t="e">
        <f t="shared" si="437"/>
        <v>#NUM!</v>
      </c>
      <c r="BS263" s="147">
        <f t="shared" si="438"/>
        <v>205.01544813759563</v>
      </c>
      <c r="BT263" s="147">
        <f t="shared" si="439"/>
        <v>0.46838067980949499</v>
      </c>
      <c r="BU263" s="147">
        <f t="shared" si="440"/>
        <v>0.46838067980949499</v>
      </c>
      <c r="BV263" s="147">
        <f t="shared" si="441"/>
        <v>0.15612689326983167</v>
      </c>
      <c r="BW263" s="147">
        <f t="shared" si="442"/>
        <v>16.341863320815705</v>
      </c>
      <c r="CA263" s="150">
        <f t="shared" si="443"/>
        <v>0.17477817058999845</v>
      </c>
      <c r="CB263" s="150">
        <f t="shared" si="506"/>
        <v>0.17477817058999845</v>
      </c>
      <c r="CC263" s="150">
        <f t="shared" si="507"/>
        <v>0</v>
      </c>
      <c r="CD263" s="150">
        <f t="shared" si="508"/>
        <v>4.812803493135575E-2</v>
      </c>
      <c r="CE263" s="150">
        <f t="shared" si="444"/>
        <v>3.4755831198299898E-2</v>
      </c>
      <c r="CI263" s="152">
        <f t="shared" si="445"/>
        <v>0.46264839982875516</v>
      </c>
      <c r="CJ263" s="152">
        <f t="shared" si="446"/>
        <v>0.46264839982875516</v>
      </c>
      <c r="CK263" s="152">
        <f t="shared" si="447"/>
        <v>0.46264839982875516</v>
      </c>
      <c r="CL263" s="152">
        <f t="shared" si="448"/>
        <v>0.46264839982875516</v>
      </c>
      <c r="CM263" s="152">
        <f t="shared" si="449"/>
        <v>0.46264839982875516</v>
      </c>
      <c r="CN263" s="152">
        <f t="shared" si="450"/>
        <v>0.46264839982875516</v>
      </c>
      <c r="CO263" s="152">
        <f t="shared" si="451"/>
        <v>0.46264839982875516</v>
      </c>
      <c r="CP263" s="152">
        <f t="shared" si="452"/>
        <v>0.46264839982875516</v>
      </c>
      <c r="CQ263" s="152">
        <f t="shared" si="453"/>
        <v>0.43115477297314769</v>
      </c>
      <c r="CR263" s="152">
        <f t="shared" si="454"/>
        <v>0.36991052730487994</v>
      </c>
      <c r="CS263" s="152">
        <f t="shared" si="455"/>
        <v>0.30866628163661219</v>
      </c>
      <c r="CT263" s="152">
        <f t="shared" si="456"/>
        <v>0.24742203596834436</v>
      </c>
      <c r="CU263" s="152">
        <f t="shared" si="457"/>
        <v>0.18617779030007661</v>
      </c>
      <c r="CV263" s="152">
        <f t="shared" si="458"/>
        <v>0.15039461328909182</v>
      </c>
      <c r="CW263" s="152">
        <f t="shared" si="459"/>
        <v>0.15039461328909182</v>
      </c>
      <c r="CX263" s="152">
        <f t="shared" si="460"/>
        <v>0.15039461328909182</v>
      </c>
      <c r="CY263" s="152">
        <f t="shared" si="461"/>
        <v>0.15039461328909182</v>
      </c>
      <c r="CZ263" s="152">
        <f t="shared" si="462"/>
        <v>0.15039461328909182</v>
      </c>
      <c r="DA263" s="152">
        <f t="shared" si="463"/>
        <v>0.15039461328909182</v>
      </c>
      <c r="DC263" s="154">
        <f t="shared" si="509"/>
        <v>0.17253614244306892</v>
      </c>
      <c r="DD263" s="154">
        <f t="shared" si="510"/>
        <v>0.17253614244306892</v>
      </c>
      <c r="DE263" s="154">
        <f t="shared" si="511"/>
        <v>0.17253614244306892</v>
      </c>
      <c r="DF263" s="154">
        <f t="shared" si="512"/>
        <v>0.17253614244306892</v>
      </c>
      <c r="DG263" s="154">
        <f t="shared" si="513"/>
        <v>0.17253614244306892</v>
      </c>
      <c r="DH263" s="154">
        <f t="shared" si="514"/>
        <v>0.17253614244306892</v>
      </c>
      <c r="DI263" s="154">
        <f t="shared" si="515"/>
        <v>0.17253614244306892</v>
      </c>
      <c r="DJ263" s="154">
        <f t="shared" si="516"/>
        <v>0.17253614244306892</v>
      </c>
      <c r="DK263" s="154">
        <f t="shared" si="517"/>
        <v>0.16022062537181586</v>
      </c>
      <c r="DL263" s="154">
        <f t="shared" si="518"/>
        <v>0.13628556657754631</v>
      </c>
      <c r="DM263" s="154">
        <f t="shared" si="519"/>
        <v>0.11237829166621102</v>
      </c>
      <c r="DN263" s="154">
        <f t="shared" si="520"/>
        <v>8.851762834646458E-2</v>
      </c>
      <c r="DO263" s="154">
        <f t="shared" si="521"/>
        <v>6.4744379588383971E-2</v>
      </c>
      <c r="DP263" s="154">
        <f t="shared" si="522"/>
        <v>-6.6620015456264025E-10</v>
      </c>
      <c r="DQ263" s="154">
        <f t="shared" si="523"/>
        <v>-6.6620015456264025E-10</v>
      </c>
      <c r="DR263" s="154">
        <f t="shared" si="524"/>
        <v>-6.6620015456264025E-10</v>
      </c>
      <c r="DS263" s="154">
        <f t="shared" si="525"/>
        <v>-6.6620015456264025E-10</v>
      </c>
      <c r="DT263" s="154">
        <f t="shared" si="526"/>
        <v>-6.6620015456264025E-10</v>
      </c>
      <c r="DU263" s="154">
        <f t="shared" si="527"/>
        <v>-6.6620015456264025E-10</v>
      </c>
      <c r="DW263" s="155">
        <f t="shared" si="464"/>
        <v>4.1993543508470024E-2</v>
      </c>
      <c r="DX263" s="155">
        <f t="shared" si="465"/>
        <v>1.4870693682725171E-2</v>
      </c>
      <c r="DY263" s="155">
        <f t="shared" si="466"/>
        <v>-2.6498638996179338E-2</v>
      </c>
      <c r="DZ263" s="155">
        <f t="shared" si="467"/>
        <v>3.5810855314462556E-2</v>
      </c>
      <c r="EA263" s="156">
        <f t="shared" si="468"/>
        <v>4.1993543508470024E-2</v>
      </c>
      <c r="EB263" s="156">
        <f t="shared" si="469"/>
        <v>1.4870693682725171E-2</v>
      </c>
      <c r="EC263" s="156">
        <f t="shared" si="470"/>
        <v>1.9431911903397205E-3</v>
      </c>
      <c r="ED263" s="156">
        <f t="shared" si="471"/>
        <v>-4.450639543931853E-2</v>
      </c>
      <c r="EE263" s="156">
        <f t="shared" si="472"/>
        <v>-4.312981175031369E-2</v>
      </c>
      <c r="EF263" s="156">
        <f t="shared" si="473"/>
        <v>1.1154127728590438E-2</v>
      </c>
      <c r="EG263" s="156">
        <f t="shared" si="474"/>
        <v>2.3276681981280155E-2</v>
      </c>
      <c r="EH263" s="156">
        <f t="shared" si="475"/>
        <v>3.798409276191226E-2</v>
      </c>
      <c r="EI263" s="156">
        <f t="shared" si="476"/>
        <v>2.9518925368001877E-2</v>
      </c>
      <c r="EJ263" s="156">
        <f t="shared" si="477"/>
        <v>-3.3365075634884188E-2</v>
      </c>
      <c r="EK263" s="156">
        <f t="shared" si="478"/>
        <v>-4.0537679044132066E-2</v>
      </c>
      <c r="EL263" s="156">
        <f t="shared" si="479"/>
        <v>-1.8474084678764019E-2</v>
      </c>
      <c r="EM263" s="156">
        <f t="shared" si="480"/>
        <v>-5.8147847127298152E-3</v>
      </c>
      <c r="EN263" s="156">
        <f t="shared" si="481"/>
        <v>4.4167674896329001E-2</v>
      </c>
      <c r="EO263" s="156">
        <f t="shared" si="482"/>
        <v>4.3937836082245108E-2</v>
      </c>
      <c r="EP263" s="156">
        <f t="shared" si="483"/>
        <v>-7.3526721273947087E-3</v>
      </c>
      <c r="EQ263" s="156">
        <f t="shared" si="484"/>
        <v>-1.9877575361658593E-2</v>
      </c>
      <c r="ER263" s="156">
        <f t="shared" si="485"/>
        <v>-3.9868248328021522E-2</v>
      </c>
      <c r="ES263" s="156">
        <f t="shared" si="486"/>
        <v>3.8773298364948458E-2</v>
      </c>
      <c r="ET263" s="156">
        <f t="shared" si="487"/>
        <v>2.1936876735440088E-2</v>
      </c>
      <c r="EU263" s="156">
        <f t="shared" si="488"/>
        <v>9.6421242123930495E-3</v>
      </c>
      <c r="EV263" s="156">
        <f t="shared" si="489"/>
        <v>-4.3492811678207136E-2</v>
      </c>
      <c r="EW263" s="156">
        <f t="shared" si="490"/>
        <v>-4.4411466951199859E-2</v>
      </c>
      <c r="EX263" s="156">
        <f t="shared" si="491"/>
        <v>3.4952582516446125E-3</v>
      </c>
      <c r="EY263" s="156">
        <f t="shared" si="492"/>
        <v>1.6327188391126547E-2</v>
      </c>
      <c r="EZ263" s="156">
        <f t="shared" si="493"/>
        <v>4.1448982451248062E-2</v>
      </c>
    </row>
    <row r="264" spans="15:156" ht="20.100000000000001" customHeight="1" x14ac:dyDescent="0.2">
      <c r="O264" s="158">
        <v>254</v>
      </c>
      <c r="P264" s="158">
        <f t="shared" si="494"/>
        <v>-0.92502450355699462</v>
      </c>
      <c r="Q264" s="147">
        <f t="shared" si="495"/>
        <v>2.2165681500327987</v>
      </c>
      <c r="R264" s="147">
        <f t="shared" si="399"/>
        <v>259.77146903137617</v>
      </c>
      <c r="S264" s="147">
        <f t="shared" si="400"/>
        <v>225.88823394032713</v>
      </c>
      <c r="T264" s="147">
        <f t="shared" si="401"/>
        <v>282.36029242540889</v>
      </c>
      <c r="U264" s="147">
        <f t="shared" si="402"/>
        <v>1</v>
      </c>
      <c r="V264" s="147">
        <f t="shared" si="403"/>
        <v>1</v>
      </c>
      <c r="W264" s="147">
        <f t="shared" si="404"/>
        <v>5.5433339364380753E-2</v>
      </c>
      <c r="X264" s="147">
        <f t="shared" si="405"/>
        <v>6.3748340269037862E-2</v>
      </c>
      <c r="Y264" s="147">
        <f t="shared" si="406"/>
        <v>5.0998672215230294E-2</v>
      </c>
      <c r="Z264" s="147">
        <f t="shared" si="407"/>
        <v>11.841948676032723</v>
      </c>
      <c r="AA264" s="147">
        <f t="shared" si="408"/>
        <v>11.841948676032723</v>
      </c>
      <c r="AB264" s="147">
        <f t="shared" si="409"/>
        <v>11.855214417854148</v>
      </c>
      <c r="AC264" s="147">
        <f t="shared" si="410"/>
        <v>11.267670826604991</v>
      </c>
      <c r="AD264" s="147">
        <f t="shared" si="411"/>
        <v>159.56349773501665</v>
      </c>
      <c r="AE264" s="147">
        <f t="shared" si="412"/>
        <v>209.58580838151633</v>
      </c>
      <c r="AF264" s="147">
        <f t="shared" si="413"/>
        <v>3.3104290211388694</v>
      </c>
      <c r="AG264" s="147">
        <f t="shared" si="414"/>
        <v>3.7787512133588486</v>
      </c>
      <c r="AH264" s="147">
        <f t="shared" si="415"/>
        <v>2.8731812555757044</v>
      </c>
      <c r="AI264" s="147">
        <f t="shared" si="416"/>
        <v>15.152377697171593</v>
      </c>
      <c r="AJ264" s="147">
        <f t="shared" si="417"/>
        <v>15.952377697171594</v>
      </c>
      <c r="AK264" s="147">
        <f t="shared" si="418"/>
        <v>16.433965631212995</v>
      </c>
      <c r="AL264" s="147">
        <f t="shared" si="419"/>
        <v>14.940852082180697</v>
      </c>
      <c r="AM264" s="147">
        <f t="shared" si="496"/>
        <v>62.686579955870975</v>
      </c>
      <c r="AN264" s="147">
        <f t="shared" si="528"/>
        <v>60.849585695901794</v>
      </c>
      <c r="AO264" s="147">
        <f t="shared" si="529"/>
        <v>66.930586990594492</v>
      </c>
      <c r="AP264" s="147">
        <f t="shared" si="420"/>
        <v>6.3837148823749059</v>
      </c>
      <c r="AQ264" s="147">
        <f t="shared" si="421"/>
        <v>0.34232658943379529</v>
      </c>
      <c r="AR264" s="147">
        <f t="shared" si="422"/>
        <v>0.33978704137421978</v>
      </c>
      <c r="AS264" s="147">
        <f t="shared" si="423"/>
        <v>0.32294721954457206</v>
      </c>
      <c r="AT264" s="147">
        <f t="shared" si="424"/>
        <v>3.8485077828615252E-2</v>
      </c>
      <c r="AU264" s="147">
        <f t="shared" si="425"/>
        <v>0.12815290264235304</v>
      </c>
      <c r="AV264" s="147">
        <f t="shared" si="426"/>
        <v>0.12255861767062734</v>
      </c>
      <c r="AW264" s="147">
        <f t="shared" si="427"/>
        <v>0.12177561673089055</v>
      </c>
      <c r="AX264" s="147">
        <f t="shared" si="497"/>
        <v>3.5519716805917118E-2</v>
      </c>
      <c r="AY264" s="147">
        <f t="shared" si="498"/>
        <v>3.906454241445545E-2</v>
      </c>
      <c r="AZ264" s="147">
        <f t="shared" si="499"/>
        <v>3.1051973897874445E-2</v>
      </c>
      <c r="BA264" s="147">
        <f t="shared" si="500"/>
        <v>9.406956748295571E-2</v>
      </c>
      <c r="BB264" s="147">
        <f t="shared" si="501"/>
        <v>0.16662098748089413</v>
      </c>
      <c r="BC264" s="147">
        <f t="shared" si="428"/>
        <v>-1.3529396113345468E-2</v>
      </c>
      <c r="BD264" s="147">
        <f t="shared" si="429"/>
        <v>-1.1764692272474319E-2</v>
      </c>
      <c r="BE264" s="147">
        <f t="shared" si="430"/>
        <v>-1.47058653405929E-2</v>
      </c>
      <c r="BF264" s="147">
        <f t="shared" si="431"/>
        <v>0</v>
      </c>
      <c r="BG264" s="147">
        <f t="shared" si="432"/>
        <v>0</v>
      </c>
      <c r="BH264" s="147">
        <f t="shared" si="433"/>
        <v>0</v>
      </c>
      <c r="BI264" s="147">
        <f t="shared" si="502"/>
        <v>2.199032069257165E-2</v>
      </c>
      <c r="BJ264" s="147">
        <f t="shared" si="503"/>
        <v>2.7299850141981129E-2</v>
      </c>
      <c r="BK264" s="147">
        <f t="shared" si="504"/>
        <v>1.6346108557281545E-2</v>
      </c>
      <c r="BL264" s="147">
        <f t="shared" si="434"/>
        <v>5.7124579107804072</v>
      </c>
      <c r="BM264" s="147">
        <f t="shared" si="435"/>
        <v>6.1667149354077058</v>
      </c>
      <c r="BN264" s="147">
        <f t="shared" si="436"/>
        <v>4.6154919922514956</v>
      </c>
      <c r="BO264" s="150">
        <f t="shared" si="505"/>
        <v>4.8357420416214489E-4</v>
      </c>
      <c r="BP264" s="150">
        <f t="shared" si="505"/>
        <v>7.4528181777462708E-4</v>
      </c>
      <c r="BQ264" s="150">
        <f t="shared" si="505"/>
        <v>2.6719526496643298E-4</v>
      </c>
      <c r="BR264" s="147" t="e">
        <f t="shared" si="437"/>
        <v>#NUM!</v>
      </c>
      <c r="BS264" s="147">
        <f t="shared" si="438"/>
        <v>203.39668242038442</v>
      </c>
      <c r="BT264" s="147">
        <f t="shared" si="439"/>
        <v>0.46533837234248238</v>
      </c>
      <c r="BU264" s="147">
        <f t="shared" si="440"/>
        <v>0.46533837234248238</v>
      </c>
      <c r="BV264" s="147">
        <f t="shared" si="441"/>
        <v>0.15511279078082749</v>
      </c>
      <c r="BW264" s="147">
        <f t="shared" si="442"/>
        <v>16.235716814461011</v>
      </c>
      <c r="CA264" s="150">
        <f t="shared" si="443"/>
        <v>0.17335253009333729</v>
      </c>
      <c r="CB264" s="150">
        <f t="shared" si="506"/>
        <v>0.17335253009333729</v>
      </c>
      <c r="CC264" s="150">
        <f t="shared" si="507"/>
        <v>0</v>
      </c>
      <c r="CD264" s="150">
        <f t="shared" si="508"/>
        <v>4.8047548219329973E-2</v>
      </c>
      <c r="CE264" s="150">
        <f t="shared" si="444"/>
        <v>3.4518152105984509E-2</v>
      </c>
      <c r="CI264" s="152">
        <f t="shared" si="445"/>
        <v>0.4596060923617426</v>
      </c>
      <c r="CJ264" s="152">
        <f t="shared" si="446"/>
        <v>0.4596060923617426</v>
      </c>
      <c r="CK264" s="152">
        <f t="shared" si="447"/>
        <v>0.4596060923617426</v>
      </c>
      <c r="CL264" s="152">
        <f t="shared" si="448"/>
        <v>0.4596060923617426</v>
      </c>
      <c r="CM264" s="152">
        <f t="shared" si="449"/>
        <v>0.4596060923617426</v>
      </c>
      <c r="CN264" s="152">
        <f t="shared" si="450"/>
        <v>0.4596060923617426</v>
      </c>
      <c r="CO264" s="152">
        <f t="shared" si="451"/>
        <v>0.4596060923617426</v>
      </c>
      <c r="CP264" s="152">
        <f t="shared" si="452"/>
        <v>0.4596060923617426</v>
      </c>
      <c r="CQ264" s="152">
        <f t="shared" si="453"/>
        <v>0.42831702837620295</v>
      </c>
      <c r="CR264" s="152">
        <f t="shared" si="454"/>
        <v>0.36747058695977558</v>
      </c>
      <c r="CS264" s="152">
        <f t="shared" si="455"/>
        <v>0.30662414554334816</v>
      </c>
      <c r="CT264" s="152">
        <f t="shared" si="456"/>
        <v>0.24577770412692082</v>
      </c>
      <c r="CU264" s="152">
        <f t="shared" si="457"/>
        <v>0.18493126271049354</v>
      </c>
      <c r="CV264" s="152">
        <f t="shared" si="458"/>
        <v>0.14938051080008763</v>
      </c>
      <c r="CW264" s="152">
        <f t="shared" si="459"/>
        <v>0.14938051080008763</v>
      </c>
      <c r="CX264" s="152">
        <f t="shared" si="460"/>
        <v>0.14938051080008763</v>
      </c>
      <c r="CY264" s="152">
        <f t="shared" si="461"/>
        <v>0.14938051080008763</v>
      </c>
      <c r="CZ264" s="152">
        <f t="shared" si="462"/>
        <v>0.14938051080008763</v>
      </c>
      <c r="DA264" s="152">
        <f t="shared" si="463"/>
        <v>0.14938051080008763</v>
      </c>
      <c r="DC264" s="154">
        <f t="shared" si="509"/>
        <v>0.17111371765537062</v>
      </c>
      <c r="DD264" s="154">
        <f t="shared" si="510"/>
        <v>0.17111371765537062</v>
      </c>
      <c r="DE264" s="154">
        <f t="shared" si="511"/>
        <v>0.17111371765537062</v>
      </c>
      <c r="DF264" s="154">
        <f t="shared" si="512"/>
        <v>0.17111371765537062</v>
      </c>
      <c r="DG264" s="154">
        <f t="shared" si="513"/>
        <v>0.17111371765537062</v>
      </c>
      <c r="DH264" s="154">
        <f t="shared" si="514"/>
        <v>0.17111371765537062</v>
      </c>
      <c r="DI264" s="154">
        <f t="shared" si="515"/>
        <v>0.17111371765537062</v>
      </c>
      <c r="DJ264" s="154">
        <f t="shared" si="516"/>
        <v>0.17111371765537062</v>
      </c>
      <c r="DK264" s="154">
        <f t="shared" si="517"/>
        <v>0.15889577039352054</v>
      </c>
      <c r="DL264" s="154">
        <f t="shared" si="518"/>
        <v>0.13515048494336601</v>
      </c>
      <c r="DM264" s="154">
        <f t="shared" si="519"/>
        <v>0.11143304607813896</v>
      </c>
      <c r="DN264" s="154">
        <f t="shared" si="520"/>
        <v>8.7762317593371886E-2</v>
      </c>
      <c r="DO264" s="154">
        <f t="shared" si="521"/>
        <v>6.4179171015816411E-2</v>
      </c>
      <c r="DP264" s="154">
        <f t="shared" si="522"/>
        <v>-6.6925853476333506E-10</v>
      </c>
      <c r="DQ264" s="154">
        <f t="shared" si="523"/>
        <v>-6.6925853476333506E-10</v>
      </c>
      <c r="DR264" s="154">
        <f t="shared" si="524"/>
        <v>-6.6925853476333506E-10</v>
      </c>
      <c r="DS264" s="154">
        <f t="shared" si="525"/>
        <v>-6.6925853476333506E-10</v>
      </c>
      <c r="DT264" s="154">
        <f t="shared" si="526"/>
        <v>-6.6925853476333506E-10</v>
      </c>
      <c r="DU264" s="154">
        <f t="shared" si="527"/>
        <v>-6.6925853476333506E-10</v>
      </c>
      <c r="DW264" s="155">
        <f t="shared" si="464"/>
        <v>4.1059465941962567E-2</v>
      </c>
      <c r="DX264" s="155">
        <f t="shared" si="465"/>
        <v>1.5761252272880989E-2</v>
      </c>
      <c r="DY264" s="155">
        <f t="shared" si="466"/>
        <v>-2.6468210713441954E-2</v>
      </c>
      <c r="DZ264" s="155">
        <f t="shared" si="467"/>
        <v>3.5124501964830995E-2</v>
      </c>
      <c r="EA264" s="156">
        <f t="shared" si="468"/>
        <v>4.1059465941962567E-2</v>
      </c>
      <c r="EB264" s="156">
        <f t="shared" si="469"/>
        <v>1.5761252272880989E-2</v>
      </c>
      <c r="EC264" s="156">
        <f t="shared" si="470"/>
        <v>3.833165466440587E-3</v>
      </c>
      <c r="ED264" s="156">
        <f t="shared" si="471"/>
        <v>-4.3813281766554156E-2</v>
      </c>
      <c r="EE264" s="156">
        <f t="shared" si="472"/>
        <v>-4.3172593129119988E-2</v>
      </c>
      <c r="EF264" s="156">
        <f t="shared" si="473"/>
        <v>8.3919019987152531E-3</v>
      </c>
      <c r="EG264" s="156">
        <f t="shared" si="474"/>
        <v>1.9966793361306939E-2</v>
      </c>
      <c r="EH264" s="156">
        <f t="shared" si="475"/>
        <v>3.9187038412151647E-2</v>
      </c>
      <c r="EI264" s="156">
        <f t="shared" si="476"/>
        <v>3.216540487660989E-2</v>
      </c>
      <c r="EJ264" s="156">
        <f t="shared" si="477"/>
        <v>-2.9994725299164519E-2</v>
      </c>
      <c r="EK264" s="156">
        <f t="shared" si="478"/>
        <v>-3.7698767659250877E-2</v>
      </c>
      <c r="EL264" s="156">
        <f t="shared" si="479"/>
        <v>-2.2651704872313688E-2</v>
      </c>
      <c r="EM264" s="156">
        <f t="shared" si="480"/>
        <v>-1.1383027606299244E-2</v>
      </c>
      <c r="EN264" s="156">
        <f t="shared" si="481"/>
        <v>4.2482037370667719E-2</v>
      </c>
      <c r="EO264" s="156">
        <f t="shared" si="482"/>
        <v>4.3973942920435327E-2</v>
      </c>
      <c r="EP264" s="156">
        <f t="shared" si="483"/>
        <v>-7.6756802882582556E-4</v>
      </c>
      <c r="EQ264" s="156">
        <f t="shared" si="484"/>
        <v>-1.2858695096573608E-2</v>
      </c>
      <c r="ER264" s="156">
        <f t="shared" si="485"/>
        <v>-4.2058896526917272E-2</v>
      </c>
      <c r="ES264" s="156">
        <f t="shared" si="486"/>
        <v>3.319261139770964E-2</v>
      </c>
      <c r="ET264" s="156">
        <f t="shared" si="487"/>
        <v>2.8853896881516988E-2</v>
      </c>
      <c r="EU264" s="156">
        <f t="shared" si="488"/>
        <v>1.8587022212430356E-2</v>
      </c>
      <c r="EV264" s="156">
        <f t="shared" si="489"/>
        <v>-3.9859997766221719E-2</v>
      </c>
      <c r="EW264" s="156">
        <f t="shared" si="490"/>
        <v>-4.3439166708002012E-2</v>
      </c>
      <c r="EX264" s="156">
        <f t="shared" si="491"/>
        <v>-6.8800881072112168E-3</v>
      </c>
      <c r="EY264" s="156">
        <f t="shared" si="492"/>
        <v>5.3598918881445252E-3</v>
      </c>
      <c r="EZ264" s="156">
        <f t="shared" si="493"/>
        <v>4.3652816353541062E-2</v>
      </c>
    </row>
    <row r="265" spans="15:156" ht="20.100000000000001" customHeight="1" x14ac:dyDescent="0.2">
      <c r="O265" s="158">
        <v>255</v>
      </c>
      <c r="P265" s="158">
        <f t="shared" si="494"/>
        <v>-0.91629785729702307</v>
      </c>
      <c r="Q265" s="147">
        <f t="shared" si="495"/>
        <v>2.2252947962927703</v>
      </c>
      <c r="R265" s="147">
        <f t="shared" si="399"/>
        <v>258.05334232658828</v>
      </c>
      <c r="S265" s="147">
        <f t="shared" si="400"/>
        <v>224.3942107187724</v>
      </c>
      <c r="T265" s="147">
        <f t="shared" si="401"/>
        <v>280.49276339846551</v>
      </c>
      <c r="U265" s="147">
        <f t="shared" si="402"/>
        <v>1</v>
      </c>
      <c r="V265" s="147">
        <f t="shared" si="403"/>
        <v>1</v>
      </c>
      <c r="W265" s="147">
        <f t="shared" si="404"/>
        <v>5.5802416160049516E-2</v>
      </c>
      <c r="X265" s="147">
        <f t="shared" si="405"/>
        <v>6.4172778584056955E-2</v>
      </c>
      <c r="Y265" s="147">
        <f t="shared" si="406"/>
        <v>5.1338222867245556E-2</v>
      </c>
      <c r="Z265" s="147">
        <f t="shared" si="407"/>
        <v>11.739222425215651</v>
      </c>
      <c r="AA265" s="147">
        <f t="shared" si="408"/>
        <v>11.739222425215651</v>
      </c>
      <c r="AB265" s="147">
        <f t="shared" si="409"/>
        <v>11.754099240113787</v>
      </c>
      <c r="AC265" s="147">
        <f t="shared" si="410"/>
        <v>11.171566909949028</v>
      </c>
      <c r="AD265" s="147">
        <f t="shared" si="411"/>
        <v>157.94837381957026</v>
      </c>
      <c r="AE265" s="147">
        <f t="shared" si="412"/>
        <v>207.51748534676861</v>
      </c>
      <c r="AF265" s="147">
        <f t="shared" si="413"/>
        <v>3.3040467408296275</v>
      </c>
      <c r="AG265" s="147">
        <f t="shared" si="414"/>
        <v>3.7714660399542703</v>
      </c>
      <c r="AH265" s="147">
        <f t="shared" si="415"/>
        <v>2.8676419589965452</v>
      </c>
      <c r="AI265" s="147">
        <f t="shared" si="416"/>
        <v>15.043269166045278</v>
      </c>
      <c r="AJ265" s="147">
        <f t="shared" si="417"/>
        <v>15.843269166045278</v>
      </c>
      <c r="AK265" s="147">
        <f t="shared" si="418"/>
        <v>16.325565280068059</v>
      </c>
      <c r="AL265" s="147">
        <f t="shared" si="419"/>
        <v>14.839208868945574</v>
      </c>
      <c r="AM265" s="147">
        <f t="shared" si="496"/>
        <v>63.118286353624782</v>
      </c>
      <c r="AN265" s="147">
        <f t="shared" si="528"/>
        <v>61.253621718134539</v>
      </c>
      <c r="AO265" s="147">
        <f t="shared" si="529"/>
        <v>67.389037301896053</v>
      </c>
      <c r="AP265" s="147">
        <f t="shared" si="420"/>
        <v>6.3175720212331816</v>
      </c>
      <c r="AQ265" s="147">
        <f t="shared" si="421"/>
        <v>0.33940682664285676</v>
      </c>
      <c r="AR265" s="147">
        <f t="shared" si="422"/>
        <v>0.33688893882866966</v>
      </c>
      <c r="AS265" s="147">
        <f t="shared" si="423"/>
        <v>0.32019274675698373</v>
      </c>
      <c r="AT265" s="147">
        <f t="shared" si="424"/>
        <v>3.7831385701702393E-2</v>
      </c>
      <c r="AU265" s="147">
        <f t="shared" si="425"/>
        <v>0.12684371415514903</v>
      </c>
      <c r="AV265" s="147">
        <f t="shared" si="426"/>
        <v>0.12127684221867072</v>
      </c>
      <c r="AW265" s="147">
        <f t="shared" si="427"/>
        <v>0.12052713576090371</v>
      </c>
      <c r="AX265" s="147">
        <f t="shared" si="497"/>
        <v>3.539092871653142E-2</v>
      </c>
      <c r="AY265" s="147">
        <f t="shared" si="498"/>
        <v>3.891335982037316E-2</v>
      </c>
      <c r="AZ265" s="147">
        <f t="shared" si="499"/>
        <v>3.0938244878007622E-2</v>
      </c>
      <c r="BA265" s="147">
        <f t="shared" si="500"/>
        <v>9.3486114819773133E-2</v>
      </c>
      <c r="BB265" s="147">
        <f t="shared" si="501"/>
        <v>0.16503903940138112</v>
      </c>
      <c r="BC265" s="147">
        <f t="shared" si="428"/>
        <v>-1.3685558177739858E-2</v>
      </c>
      <c r="BD265" s="147">
        <f t="shared" si="429"/>
        <v>-1.1900485371947701E-2</v>
      </c>
      <c r="BE265" s="147">
        <f t="shared" si="430"/>
        <v>-1.487560671493463E-2</v>
      </c>
      <c r="BF265" s="147">
        <f t="shared" si="431"/>
        <v>0</v>
      </c>
      <c r="BG265" s="147">
        <f t="shared" si="432"/>
        <v>0</v>
      </c>
      <c r="BH265" s="147">
        <f t="shared" si="433"/>
        <v>0</v>
      </c>
      <c r="BI265" s="147">
        <f t="shared" si="502"/>
        <v>2.1705370538791562E-2</v>
      </c>
      <c r="BJ265" s="147">
        <f t="shared" si="503"/>
        <v>2.7012874448425459E-2</v>
      </c>
      <c r="BK265" s="147">
        <f t="shared" si="504"/>
        <v>1.606263816307299E-2</v>
      </c>
      <c r="BL265" s="147">
        <f t="shared" si="434"/>
        <v>5.6011434139722232</v>
      </c>
      <c r="BM265" s="147">
        <f t="shared" si="435"/>
        <v>6.061532641099725</v>
      </c>
      <c r="BN265" s="147">
        <f t="shared" si="436"/>
        <v>4.5054537658299951</v>
      </c>
      <c r="BO265" s="150">
        <f t="shared" si="505"/>
        <v>4.7112311022624067E-4</v>
      </c>
      <c r="BP265" s="150">
        <f t="shared" si="505"/>
        <v>7.2969538596639701E-4</v>
      </c>
      <c r="BQ265" s="150">
        <f t="shared" si="505"/>
        <v>2.5800834475780884E-4</v>
      </c>
      <c r="BR265" s="147" t="e">
        <f t="shared" si="437"/>
        <v>#NUM!</v>
      </c>
      <c r="BS265" s="147">
        <f t="shared" si="438"/>
        <v>201.75989437498544</v>
      </c>
      <c r="BT265" s="147">
        <f t="shared" si="439"/>
        <v>0.46226062755678549</v>
      </c>
      <c r="BU265" s="147">
        <f t="shared" si="440"/>
        <v>0.46226062755678549</v>
      </c>
      <c r="BV265" s="147">
        <f t="shared" si="441"/>
        <v>0.1540868758522618</v>
      </c>
      <c r="BW265" s="147">
        <f t="shared" si="442"/>
        <v>16.128333895411767</v>
      </c>
      <c r="CA265" s="150">
        <f t="shared" si="443"/>
        <v>0.17191124493443136</v>
      </c>
      <c r="CB265" s="150">
        <f t="shared" si="506"/>
        <v>0.17191124493443136</v>
      </c>
      <c r="CC265" s="150">
        <f t="shared" si="507"/>
        <v>0</v>
      </c>
      <c r="CD265" s="150">
        <f t="shared" si="508"/>
        <v>4.7965314230556721E-2</v>
      </c>
      <c r="CE265" s="150">
        <f t="shared" si="444"/>
        <v>3.4279756052816863E-2</v>
      </c>
      <c r="CI265" s="152">
        <f t="shared" si="445"/>
        <v>0.45652834757604566</v>
      </c>
      <c r="CJ265" s="152">
        <f t="shared" si="446"/>
        <v>0.45652834757604566</v>
      </c>
      <c r="CK265" s="152">
        <f t="shared" si="447"/>
        <v>0.45652834757604566</v>
      </c>
      <c r="CL265" s="152">
        <f t="shared" si="448"/>
        <v>0.45652834757604566</v>
      </c>
      <c r="CM265" s="152">
        <f t="shared" si="449"/>
        <v>0.45652834757604566</v>
      </c>
      <c r="CN265" s="152">
        <f t="shared" si="450"/>
        <v>0.45652834757604566</v>
      </c>
      <c r="CO265" s="152">
        <f t="shared" si="451"/>
        <v>0.45652834757604566</v>
      </c>
      <c r="CP265" s="152">
        <f t="shared" si="452"/>
        <v>0.45652834757604566</v>
      </c>
      <c r="CQ265" s="152">
        <f t="shared" si="453"/>
        <v>0.42544622924393682</v>
      </c>
      <c r="CR265" s="152">
        <f t="shared" si="454"/>
        <v>0.36500222577144026</v>
      </c>
      <c r="CS265" s="152">
        <f t="shared" si="455"/>
        <v>0.30455822229894369</v>
      </c>
      <c r="CT265" s="152">
        <f t="shared" si="456"/>
        <v>0.24411421882644715</v>
      </c>
      <c r="CU265" s="152">
        <f t="shared" si="457"/>
        <v>0.18367021535395067</v>
      </c>
      <c r="CV265" s="152">
        <f t="shared" si="458"/>
        <v>0.14835459587152197</v>
      </c>
      <c r="CW265" s="152">
        <f t="shared" si="459"/>
        <v>0.14835459587152197</v>
      </c>
      <c r="CX265" s="152">
        <f t="shared" si="460"/>
        <v>0.14835459587152197</v>
      </c>
      <c r="CY265" s="152">
        <f t="shared" si="461"/>
        <v>0.14835459587152197</v>
      </c>
      <c r="CZ265" s="152">
        <f t="shared" si="462"/>
        <v>0.14835459587152197</v>
      </c>
      <c r="DA265" s="152">
        <f t="shared" si="463"/>
        <v>0.14835459587152197</v>
      </c>
      <c r="DC265" s="154">
        <f t="shared" si="509"/>
        <v>0.16967571949553972</v>
      </c>
      <c r="DD265" s="154">
        <f t="shared" si="510"/>
        <v>0.16967571949553972</v>
      </c>
      <c r="DE265" s="154">
        <f t="shared" si="511"/>
        <v>0.16967571949553972</v>
      </c>
      <c r="DF265" s="154">
        <f t="shared" si="512"/>
        <v>0.16967571949553972</v>
      </c>
      <c r="DG265" s="154">
        <f t="shared" si="513"/>
        <v>0.16967571949553972</v>
      </c>
      <c r="DH265" s="154">
        <f t="shared" si="514"/>
        <v>0.16967571949553972</v>
      </c>
      <c r="DI265" s="154">
        <f t="shared" si="515"/>
        <v>0.16967571949553972</v>
      </c>
      <c r="DJ265" s="154">
        <f t="shared" si="516"/>
        <v>0.16967571949553972</v>
      </c>
      <c r="DK265" s="154">
        <f t="shared" si="517"/>
        <v>0.15755642851170915</v>
      </c>
      <c r="DL265" s="154">
        <f t="shared" si="518"/>
        <v>0.13400302962040847</v>
      </c>
      <c r="DM265" s="154">
        <f t="shared" si="519"/>
        <v>0.1104775407400637</v>
      </c>
      <c r="DN265" s="154">
        <f t="shared" si="520"/>
        <v>8.6998862077099004E-2</v>
      </c>
      <c r="DO265" s="154">
        <f t="shared" si="521"/>
        <v>6.3607934174769565E-2</v>
      </c>
      <c r="DP265" s="154">
        <f t="shared" si="522"/>
        <v>-6.7238125356103859E-10</v>
      </c>
      <c r="DQ265" s="154">
        <f t="shared" si="523"/>
        <v>-6.7238125356103859E-10</v>
      </c>
      <c r="DR265" s="154">
        <f t="shared" si="524"/>
        <v>-6.7238125356103859E-10</v>
      </c>
      <c r="DS265" s="154">
        <f t="shared" si="525"/>
        <v>-6.7238125356103859E-10</v>
      </c>
      <c r="DT265" s="154">
        <f t="shared" si="526"/>
        <v>-6.7238125356103859E-10</v>
      </c>
      <c r="DU265" s="154">
        <f t="shared" si="527"/>
        <v>-6.7238125356103859E-10</v>
      </c>
      <c r="DW265" s="155">
        <f t="shared" si="464"/>
        <v>4.0106295172726014E-2</v>
      </c>
      <c r="DX265" s="155">
        <f t="shared" si="465"/>
        <v>1.66125713970817E-2</v>
      </c>
      <c r="DY265" s="155">
        <f t="shared" si="466"/>
        <v>-2.6426784772717073E-2</v>
      </c>
      <c r="DZ265" s="155">
        <f t="shared" si="467"/>
        <v>3.4440056438418507E-2</v>
      </c>
      <c r="EA265" s="156">
        <f t="shared" si="468"/>
        <v>4.0106295172726014E-2</v>
      </c>
      <c r="EB265" s="156">
        <f t="shared" si="469"/>
        <v>1.66125713970817E-2</v>
      </c>
      <c r="EC265" s="156">
        <f t="shared" si="470"/>
        <v>5.666238734307512E-3</v>
      </c>
      <c r="ED265" s="156">
        <f t="shared" si="471"/>
        <v>-4.3039356169798773E-2</v>
      </c>
      <c r="EE265" s="156">
        <f t="shared" si="472"/>
        <v>-4.3039356169798773E-2</v>
      </c>
      <c r="EF265" s="156">
        <f t="shared" si="473"/>
        <v>5.6662387343075051E-3</v>
      </c>
      <c r="EG265" s="156">
        <f t="shared" si="474"/>
        <v>1.6612571397081659E-2</v>
      </c>
      <c r="EH265" s="156">
        <f t="shared" si="475"/>
        <v>4.0106295172726028E-2</v>
      </c>
      <c r="EI265" s="156">
        <f t="shared" si="476"/>
        <v>3.4440056438418493E-2</v>
      </c>
      <c r="EJ265" s="156">
        <f t="shared" si="477"/>
        <v>-2.6426784772717087E-2</v>
      </c>
      <c r="EK265" s="156">
        <f t="shared" si="478"/>
        <v>-3.4440056438418486E-2</v>
      </c>
      <c r="EL265" s="156">
        <f t="shared" si="479"/>
        <v>-2.6426784772717097E-2</v>
      </c>
      <c r="EM265" s="156">
        <f t="shared" si="480"/>
        <v>-1.6612571397081673E-2</v>
      </c>
      <c r="EN265" s="156">
        <f t="shared" si="481"/>
        <v>4.0106295172726021E-2</v>
      </c>
      <c r="EO265" s="156">
        <f t="shared" si="482"/>
        <v>4.3039356169798773E-2</v>
      </c>
      <c r="EP265" s="156">
        <f t="shared" si="483"/>
        <v>5.6662387343075545E-3</v>
      </c>
      <c r="EQ265" s="156">
        <f t="shared" si="484"/>
        <v>-5.6662387343075571E-3</v>
      </c>
      <c r="ER265" s="156">
        <f t="shared" si="485"/>
        <v>-4.3039356169798773E-2</v>
      </c>
      <c r="ES265" s="156">
        <f t="shared" si="486"/>
        <v>2.6426784772717097E-2</v>
      </c>
      <c r="ET265" s="156">
        <f t="shared" si="487"/>
        <v>3.4440056438418486E-2</v>
      </c>
      <c r="EU265" s="156">
        <f t="shared" si="488"/>
        <v>2.6426784772717114E-2</v>
      </c>
      <c r="EV265" s="156">
        <f t="shared" si="489"/>
        <v>-3.4440056438418465E-2</v>
      </c>
      <c r="EW265" s="156">
        <f t="shared" si="490"/>
        <v>-4.0106295172726014E-2</v>
      </c>
      <c r="EX265" s="156">
        <f t="shared" si="491"/>
        <v>-1.6612571397081694E-2</v>
      </c>
      <c r="EY265" s="156">
        <f t="shared" si="492"/>
        <v>-5.6662387343074279E-3</v>
      </c>
      <c r="EZ265" s="156">
        <f t="shared" si="493"/>
        <v>4.3039356169798787E-2</v>
      </c>
    </row>
    <row r="266" spans="15:156" ht="20.100000000000001" customHeight="1" x14ac:dyDescent="0.2">
      <c r="O266" s="158">
        <v>256</v>
      </c>
      <c r="P266" s="158">
        <f t="shared" si="494"/>
        <v>-0.90757121103705141</v>
      </c>
      <c r="Q266" s="147">
        <f t="shared" si="495"/>
        <v>2.2340214425527418</v>
      </c>
      <c r="R266" s="147">
        <f t="shared" ref="R266:R329" si="530">SQRT(2)*Vintyp*SIN($Q266)</f>
        <v>256.31556386068803</v>
      </c>
      <c r="S266" s="147">
        <f t="shared" ref="S266:S329" si="531">SQRT(2)*Vinmin*SIN($Q266)</f>
        <v>222.88309900929391</v>
      </c>
      <c r="T266" s="147">
        <f t="shared" ref="T266:T329" si="532">SQRT(2)*Vinmax*SIN($Q266)</f>
        <v>278.60387376161742</v>
      </c>
      <c r="U266" s="147">
        <f t="shared" ref="U266:U329" si="533">IF(R_TRIAC/(R_TRIAC+ROVP_H)*R266&gt;0.15,1,0)</f>
        <v>1</v>
      </c>
      <c r="V266" s="147">
        <f t="shared" ref="V266:V329" si="534">IF(R_TRIAC/(R_TRIAC+ROVP_H)*S266&lt;0.15,0,IF(V$5&gt;Q266,0,1))</f>
        <v>1</v>
      </c>
      <c r="W266" s="147">
        <f t="shared" ref="W266:W329" si="535">IF(Vout*Tdrr&gt;Tonmax*R266,Tonmax,Vout*Tdrr/R266)</f>
        <v>5.6180747603086056E-2</v>
      </c>
      <c r="X266" s="147">
        <f t="shared" ref="X266:X329" si="536">IF(Vout*Tdrr&gt;Tonmax*S266,Tonmax,Vout*Tdrr/S266)</f>
        <v>6.4607859743548976E-2</v>
      </c>
      <c r="Y266" s="147">
        <f t="shared" ref="Y266:Y329" si="537">IF(Vout*Tdrr&gt;Tonmax*T266,Tonmax,Vout*Tdrr/T266)</f>
        <v>5.1686287794839171E-2</v>
      </c>
      <c r="Z266" s="147">
        <f t="shared" ref="Z266:Z329" si="538">IF(AF267*R267/Vout&lt;2.5,2.5,AF267*R267/Vout)</f>
        <v>11.635659188730871</v>
      </c>
      <c r="AA266" s="147">
        <f t="shared" ref="AA266:AA329" si="539">IF(AF267*R267/Vout&lt;2.5,2.5,AF267*R267/Vout)</f>
        <v>11.635659188730871</v>
      </c>
      <c r="AB266" s="147">
        <f t="shared" ref="AB266:AB329" si="540">IF(AG266*S266/Vout&lt;2.5,2.5,AG266*S266/Vout)</f>
        <v>11.652135063465016</v>
      </c>
      <c r="AC266" s="147">
        <f t="shared" ref="AC266:AC329" si="541">IF(AH266*T266/Vout&lt;2.5,2.5,AH266*T266/Vout)</f>
        <v>11.074656070710736</v>
      </c>
      <c r="AD266" s="147">
        <f t="shared" ref="AD266:AD329" si="542">((1-THD_comp)*SIN($Q266)+THD_comp)*S266^2/(Vout+S266)</f>
        <v>156.32075354389875</v>
      </c>
      <c r="AE266" s="147">
        <f t="shared" ref="AE266:AE329" si="543">((1-THD_comp)*SIN($Q266)+THD_comp)*T266^2/(Vout+T266)</f>
        <v>205.43282468405303</v>
      </c>
      <c r="AF266" s="147">
        <f t="shared" ref="AF266:AF329" si="544">IF(Tonmax_0*SIN($Q266)*(1-THD_comp)+THD_comp*Tonmax_0&gt;Tonmax,Tonmax,Tonmax_0*SIN($Q266)*(1-THD_comp)+THD_comp*Tonmax_0)</f>
        <v>3.2975914606376415</v>
      </c>
      <c r="AG266" s="147">
        <f t="shared" ref="AG266:AG329" si="545">IF(Tonmax_L*SIN($Q266)*(1-THD_comp)+THD_comp*Tonmax_L&gt;Tonmax,Tonmax,Tonmax_L*SIN($Q266)*(1-THD_comp)+THD_comp*Tonmax_L)</f>
        <v>3.7640975394661838</v>
      </c>
      <c r="AH266" s="147">
        <f t="shared" ref="AH266:AH329" si="546">IF(Tonmax_H*SIN($Q266)*(1-THD_comp)+THD_comp*Tonmax_H&gt;Tonmax,Tonmax,Tonmax_H*SIN($Q266)*(1-THD_comp)+THD_comp*Tonmax_H)</f>
        <v>2.8620393044980892</v>
      </c>
      <c r="AI266" s="147">
        <f t="shared" ref="AI266:AI329" si="547">AA266+AF266</f>
        <v>14.933250649368514</v>
      </c>
      <c r="AJ266" s="147">
        <f t="shared" ref="AJ266:AJ329" si="548">AI266+Ton_delay</f>
        <v>15.733250649368514</v>
      </c>
      <c r="AK266" s="147">
        <f t="shared" ref="AK266:AK329" si="549">AB266+AG266+Ton_delay</f>
        <v>16.2162326029312</v>
      </c>
      <c r="AL266" s="147">
        <f t="shared" ref="AL266:AL329" si="550">AC266+AH266+Ton_delay</f>
        <v>14.736695375208825</v>
      </c>
      <c r="AM266" s="147">
        <f t="shared" si="496"/>
        <v>63.559656061294426</v>
      </c>
      <c r="AN266" s="147">
        <f t="shared" si="528"/>
        <v>61.666604351694048</v>
      </c>
      <c r="AO266" s="147">
        <f t="shared" si="529"/>
        <v>67.857818495880366</v>
      </c>
      <c r="AP266" s="147">
        <f t="shared" ref="AP266:AP329" si="551">R266*AF266/Io*AA266/AJ266</f>
        <v>6.2509260110159683</v>
      </c>
      <c r="AQ266" s="147">
        <f t="shared" ref="AQ266:AQ329" si="552">IF(R266*AF266/Lm/1000&gt;Vcspk/Rcs,Vcspk/Rcs,R266*AF266/Lm/1000)</f>
        <v>0.33646254848758095</v>
      </c>
      <c r="AR266" s="147">
        <f t="shared" ref="AR266:AR329" si="553">IF(S266*AG266/Lm/1000&gt;Vcspk/Rcs,Vcspk/Rcs,S266*AG266/Lm/1000)</f>
        <v>0.33396650278588785</v>
      </c>
      <c r="AS266" s="147">
        <f t="shared" ref="AS266:AS329" si="554">IF(T266*AH266/Lm/1000&gt;Vcspk/Rcs,Vcspk/Rcs,T266*AH266/Lm/1000)</f>
        <v>0.31741514643857194</v>
      </c>
      <c r="AT266" s="147">
        <f t="shared" ref="AT266:AT329" si="555">IF(toffmin&lt;Lm*AR266/Vout*10^3,(1/SQRT(3)*AR266)^2,1/3*AR266^2*(Tonmax+Lm*AR266)/Vout/(Tonmax+toffmin))</f>
        <v>3.7177874994345488E-2</v>
      </c>
      <c r="AU266" s="147">
        <f t="shared" ref="AU266:AU329" si="556">1/2*AQ266*Lm*AQ266/Vout*1/AJ266*1000-1/2*Idrr*Tdrr/AJ266*10^-6-Idrr*Ton_delay/AJ266*10^-6-1/2*Idrr*W266/AJ266*10^-6</f>
        <v>0.12552424072545379</v>
      </c>
      <c r="AV266" s="147">
        <f t="shared" ref="AV266:AV329" si="557">1/2*AR266*Lm*AR266/Vout*1/AK266*1000-1/2*Idrr*Tdrr/AK266*10^-6-Idrr*Ton_delay/AK266*10^-6-1/2*Idrr*X266/AK266*10^-6</f>
        <v>0.11998541466845924</v>
      </c>
      <c r="AW266" s="147">
        <f t="shared" ref="AW266:AW329" si="558">1/2*AS266*Lm*AS266/Vout*1/AL266*1000-1/2*Idrr*Tdrr/AL266*10^-6-Idrr*Ton_delay/AL266*10^-6-1/2*Idrr*Y266/AL266*10^-6</f>
        <v>0.11926905857539555</v>
      </c>
      <c r="AX266" s="147">
        <f t="shared" si="497"/>
        <v>3.5260228526314046E-2</v>
      </c>
      <c r="AY266" s="147">
        <f t="shared" si="498"/>
        <v>3.8760004317317839E-2</v>
      </c>
      <c r="AZ266" s="147">
        <f t="shared" si="499"/>
        <v>3.0822874525807196E-2</v>
      </c>
      <c r="BA266" s="147">
        <f t="shared" si="500"/>
        <v>9.2896153812812396E-2</v>
      </c>
      <c r="BB266" s="147">
        <f t="shared" si="501"/>
        <v>0.16344440325322049</v>
      </c>
      <c r="BC266" s="147">
        <f t="shared" ref="BC266:BC329" si="559">Cin*SQRT(2)*Vintyp*COS(Q266)*2*PI()*Fac*10^-9</f>
        <v>-1.3840678033893225E-2</v>
      </c>
      <c r="BD266" s="147">
        <f t="shared" ref="BD266:BD329" si="560">Cin*SQRT(2)*Vinmin*COS(Q266)*2*PI()*Fac*10^-9</f>
        <v>-1.2035372203385412E-2</v>
      </c>
      <c r="BE266" s="147">
        <f t="shared" ref="BE266:BE329" si="561">Cin*SQRT(2)*Vinmax*COS(Q266)*2*PI()*Fac*10^-9</f>
        <v>-1.5044215254231766E-2</v>
      </c>
      <c r="BF266" s="147">
        <f t="shared" ref="BF266:BF329" si="562">Cxin*SQRT(2)*Vintyp*COS(Q266)*2*PI()*Fac*10^-9</f>
        <v>0</v>
      </c>
      <c r="BG266" s="147">
        <f t="shared" ref="BG266:BG329" si="563">Cxin*SQRT(2)*Vinmin*COS(Q266)*2*PI()*Fac*10^-9</f>
        <v>0</v>
      </c>
      <c r="BH266" s="147">
        <f t="shared" ref="BH266:BH329" si="564">Cxin*SQRT(2)*Vinmax*COS(Q266)*2*PI()*Fac*10^-9</f>
        <v>0</v>
      </c>
      <c r="BI266" s="147">
        <f t="shared" si="502"/>
        <v>2.1419550492420822E-2</v>
      </c>
      <c r="BJ266" s="147">
        <f t="shared" si="503"/>
        <v>2.6724632113932428E-2</v>
      </c>
      <c r="BK266" s="147">
        <f t="shared" si="504"/>
        <v>1.5778659271575429E-2</v>
      </c>
      <c r="BL266" s="147">
        <f t="shared" ref="BL266:BL329" si="565">BI266*R266</f>
        <v>5.4901641621073205</v>
      </c>
      <c r="BM266" s="147">
        <f t="shared" ref="BM266:BM329" si="566">BJ266*S266</f>
        <v>5.9564688254365574</v>
      </c>
      <c r="BN266" s="147">
        <f t="shared" ref="BN266:BN329" si="567">BK266*T266</f>
        <v>4.3959955958255748</v>
      </c>
      <c r="BO266" s="150">
        <f t="shared" si="505"/>
        <v>4.5879714329736507E-4</v>
      </c>
      <c r="BP266" s="150">
        <f t="shared" si="505"/>
        <v>7.142059616250284E-4</v>
      </c>
      <c r="BQ266" s="150">
        <f t="shared" si="505"/>
        <v>2.4896608840847324E-4</v>
      </c>
      <c r="BR266" s="147" t="e">
        <f t="shared" ref="BR266:BR329" si="568">IF((180-Deg_Triac)/180*PI()&gt;Q266,0,IF(Q266&gt;deg_Ipk,deg_Ipk/Q266*R266^2/(Vout+R266),R266^2/(Vout+R266)))</f>
        <v>#NUM!</v>
      </c>
      <c r="BS266" s="147">
        <f t="shared" ref="BS266:BS329" si="569">IF((180-Deg_Triac)/180*PI()&gt;Q266,0,R266^2/(Vout+R266))</f>
        <v>200.10525088935321</v>
      </c>
      <c r="BT266" s="147">
        <f t="shared" ref="BT266:BT329" si="570">IF((180-Deg_Triac)/180*PI()&gt;Q266,0,IF($R266*Tonmax8/Lm*Rcs&gt;Vcspk*1000,Vcspk/Rcs,$R266*Tonmax8/Lm/1000))</f>
        <v>0.45914767983458527</v>
      </c>
      <c r="BU266" s="147">
        <f t="shared" ref="BU266:BU329" si="571">IF((180-Deg_triacmax)/180*PI()&gt;R266,0,IF($R266*CB$3/Lm*Rcs&gt;Vcspk*1000,Vcspk/Rcs,$R266*CB$3/Lm/1000))</f>
        <v>0.45914767983458527</v>
      </c>
      <c r="BV266" s="147">
        <f t="shared" ref="BV266:BV329" si="572">IF((180-Deg_triacmax)/180*PI()&gt;S266,0,IF($R266*CC$3/Lm*Rcs&gt;Vcspk*1000,Vcspk/Rcs,$R266*CC$3/Lm/1000))</f>
        <v>0.15304922661152842</v>
      </c>
      <c r="BW266" s="147">
        <f t="shared" ref="BW266:BW329" si="573">IF(Lm*BT266/Vout*1000&gt;2.5,Lm*BT266*1000/Vout,2.5)</f>
        <v>16.019722741293002</v>
      </c>
      <c r="CA266" s="150">
        <f t="shared" ref="CA266:CA329" si="574">IF((180-Deg_Triac)/180*PI()&gt;$Q266,0,1/2*BT266*Lm*BT266*1/Vout*1000*1/(Lm*BT266*1/Vout*1000+Lm*BT266*1/(Vintyp*SQRT(2)*SIN($Q266))*1000+Tdrr+Ton_delay+Tdrr*Vout*1/(Vintyp*SQRT(2)*SIN($Q266)))+(-1/2*Idrr*Tdrr*10^-6-Idrr*Ton_delay*10^-6-1/2*Idrr*Tdrr*Vout*1/(Vintyp*SQRT(2)*SIN($Q266))*10^-6)*1/(Lm*BT266*1/Vout*1000+Lm*BT266*1/(Vintyp*SQRT(2)*SIN($Q266))*1000+Tdrr+Ton_delay+Tdrr*Vout*1/(Vintyp*SQRT(2)*SIN($Q266))))</f>
        <v>0.17045447300511193</v>
      </c>
      <c r="CB266" s="150">
        <f t="shared" si="506"/>
        <v>0.17045447300511193</v>
      </c>
      <c r="CC266" s="150">
        <f t="shared" si="507"/>
        <v>0</v>
      </c>
      <c r="CD266" s="150">
        <f t="shared" si="508"/>
        <v>4.7881298697849975E-2</v>
      </c>
      <c r="CE266" s="150">
        <f t="shared" ref="CE266:CE329" si="575">IF(CD266=0,0,IF((CD266+BC266)&gt;0,CD266+BC266+BF266,BF266))</f>
        <v>3.4040620663956751E-2</v>
      </c>
      <c r="CI266" s="152">
        <f t="shared" ref="CI266:CI329" si="576">IF(Lm*Vcspk/Rcs/SQRT(2)/Vintyp*10^3&gt;(DC$3-$W266)*SIN($Q266),Vintyp*SQRT(2)*SIN($Q266)*(DC$3-$W266)/Lm/10^3,Vcspk/Rcs)</f>
        <v>0.45341539985384538</v>
      </c>
      <c r="CJ266" s="152">
        <f t="shared" ref="CJ266:CJ329" si="577">IF(Lm*Vcspk/Rcs/SQRT(2)/Vintyp*10^3&gt;(DD$3-$W266)*SIN($Q266),Vintyp*SQRT(2)*SIN($Q266)*(DD$3-$W266)/Lm/10^3,Vcspk/Rcs)</f>
        <v>0.45341539985384538</v>
      </c>
      <c r="CK266" s="152">
        <f t="shared" ref="CK266:CK329" si="578">IF(Lm*Vcspk/Rcs/SQRT(2)/Vintyp*10^3&gt;(DE$3-$W266)*SIN($Q266),Vintyp*SQRT(2)*SIN($Q266)*(DE$3-$W266)/Lm/10^3,Vcspk/Rcs)</f>
        <v>0.45341539985384538</v>
      </c>
      <c r="CL266" s="152">
        <f t="shared" ref="CL266:CL329" si="579">IF(Lm*Vcspk/Rcs/SQRT(2)/Vintyp*10^3&gt;(DF$3-$W266)*SIN($Q266),Vintyp*SQRT(2)*SIN($Q266)*(DF$3-$W266)/Lm/10^3,Vcspk/Rcs)</f>
        <v>0.45341539985384538</v>
      </c>
      <c r="CM266" s="152">
        <f t="shared" ref="CM266:CM329" si="580">IF(Lm*Vcspk/Rcs/SQRT(2)/Vintyp*10^3&gt;(DG$3-$W266)*SIN($Q266),Vintyp*SQRT(2)*SIN($Q266)*(DG$3-$W266)/Lm/10^3,Vcspk/Rcs)</f>
        <v>0.45341539985384538</v>
      </c>
      <c r="CN266" s="152">
        <f t="shared" ref="CN266:CN329" si="581">IF(Lm*Vcspk/Rcs/SQRT(2)/Vintyp*10^3&gt;(DH$3-$W266)*SIN($Q266),Vintyp*SQRT(2)*SIN($Q266)*(DH$3-$W266)/Lm/10^3,Vcspk/Rcs)</f>
        <v>0.45341539985384538</v>
      </c>
      <c r="CO266" s="152">
        <f t="shared" ref="CO266:CO329" si="582">IF(Lm*Vcspk/Rcs/SQRT(2)/Vintyp*10^3&gt;(DI$3-$W266)*SIN($Q266),Vintyp*SQRT(2)*SIN($Q266)*(DI$3-$W266)/Lm/10^3,Vcspk/Rcs)</f>
        <v>0.45341539985384538</v>
      </c>
      <c r="CP266" s="152">
        <f t="shared" ref="CP266:CP329" si="583">IF(Lm*Vcspk/Rcs/SQRT(2)/Vintyp*10^3&gt;(DJ$3-$W266)*SIN($Q266),Vintyp*SQRT(2)*SIN($Q266)*(DJ$3-$W266)/Lm/10^3,Vcspk/Rcs)</f>
        <v>0.45341539985384538</v>
      </c>
      <c r="CQ266" s="152">
        <f t="shared" ref="CQ266:CQ329" si="584">IF(Lm*Vcspk/Rcs/SQRT(2)/Vintyp*10^3&gt;(DK$3-$W266)*SIN($Q266),Vintyp*SQRT(2)*SIN($Q266)*(DK$3-$W266)/Lm/10^3,Vcspk/Rcs)</f>
        <v>0.42254259419881768</v>
      </c>
      <c r="CR266" s="152">
        <f t="shared" ref="CR266:CR329" si="585">IF(Lm*Vcspk/Rcs/SQRT(2)/Vintyp*10^3&gt;(DL$3-$W266)*SIN($Q266),Vintyp*SQRT(2)*SIN($Q266)*(DL$3-$W266)/Lm/10^3,Vcspk/Rcs)</f>
        <v>0.36250563171513484</v>
      </c>
      <c r="CS266" s="152">
        <f t="shared" ref="CS266:CS329" si="586">IF(Lm*Vcspk/Rcs/SQRT(2)/Vintyp*10^3&gt;(DM$3-$W266)*SIN($Q266),Vintyp*SQRT(2)*SIN($Q266)*(DM$3-$W266)/Lm/10^3,Vcspk/Rcs)</f>
        <v>0.30246866923145199</v>
      </c>
      <c r="CT266" s="152">
        <f t="shared" ref="CT266:CT329" si="587">IF(Lm*Vcspk/Rcs/SQRT(2)/Vintyp*10^3&gt;(DN$3-$W266)*SIN($Q266),Vintyp*SQRT(2)*SIN($Q266)*(DN$3-$W266)/Lm/10^3,Vcspk/Rcs)</f>
        <v>0.2424317067477692</v>
      </c>
      <c r="CU266" s="152">
        <f t="shared" ref="CU266:CU329" si="588">IF(Lm*Vcspk/Rcs/SQRT(2)/Vintyp*10^3&gt;(DO$3-$W266)*SIN($Q266),Vintyp*SQRT(2)*SIN($Q266)*(DO$3-$W266)/Lm/10^3,Vcspk/Rcs)</f>
        <v>0.18239474426408644</v>
      </c>
      <c r="CV266" s="152">
        <f t="shared" ref="CV266:CV329" si="589">IF(Lm*Vcspk/Rcs/SQRT(2)/Vintyp*10^3&gt;(DP$3-$W266)*SIN($Q266),Vintyp*SQRT(2)*SIN($Q266)*(DP$3-$W266)/Lm/10^3,Vcspk/Rcs)</f>
        <v>0.14731694663078854</v>
      </c>
      <c r="CW266" s="152">
        <f t="shared" ref="CW266:CW329" si="590">IF(Lm*Vcspk/Rcs/SQRT(2)/Vintyp*10^3&gt;(DQ$3-$W266)*SIN($Q266),Vintyp*SQRT(2)*SIN($Q266)*(DQ$3-$W266)/Lm/10^3,Vcspk/Rcs)</f>
        <v>0.14731694663078854</v>
      </c>
      <c r="CX266" s="152">
        <f t="shared" ref="CX266:CX329" si="591">IF(Lm*Vcspk/Rcs/SQRT(2)/Vintyp*10^3&gt;(DR$3-$W266)*SIN($Q266),Vintyp*SQRT(2)*SIN($Q266)*(DR$3-$W266)/Lm/10^3,Vcspk/Rcs)</f>
        <v>0.14731694663078854</v>
      </c>
      <c r="CY266" s="152">
        <f t="shared" ref="CY266:CY329" si="592">IF(Lm*Vcspk/Rcs/SQRT(2)/Vintyp*10^3&gt;(DS$3-$W266)*SIN($Q266),Vintyp*SQRT(2)*SIN($Q266)*(DS$3-$W266)/Lm/10^3,Vcspk/Rcs)</f>
        <v>0.14731694663078854</v>
      </c>
      <c r="CZ266" s="152">
        <f t="shared" ref="CZ266:CZ329" si="593">IF(Lm*Vcspk/Rcs/SQRT(2)/Vintyp*10^3&gt;(DT$3-$W266)*SIN($Q266),Vintyp*SQRT(2)*SIN($Q266)*(DT$3-$W266)/Lm/10^3,Vcspk/Rcs)</f>
        <v>0.14731694663078854</v>
      </c>
      <c r="DA266" s="152">
        <f t="shared" ref="DA266:DA329" si="594">IF(Lm*Vcspk/Rcs/SQRT(2)/Vintyp*10^3&gt;(DU$3-$W266)*SIN($Q266),Vintyp*SQRT(2)*SIN($Q266)*(DU$3-$W266)/Lm/10^3,Vcspk/Rcs)</f>
        <v>0.14731694663078854</v>
      </c>
      <c r="DC266" s="154">
        <f t="shared" si="509"/>
        <v>0.1682223073216837</v>
      </c>
      <c r="DD266" s="154">
        <f t="shared" si="510"/>
        <v>0.1682223073216837</v>
      </c>
      <c r="DE266" s="154">
        <f t="shared" si="511"/>
        <v>0.1682223073216837</v>
      </c>
      <c r="DF266" s="154">
        <f t="shared" si="512"/>
        <v>0.1682223073216837</v>
      </c>
      <c r="DG266" s="154">
        <f t="shared" si="513"/>
        <v>0.1682223073216837</v>
      </c>
      <c r="DH266" s="154">
        <f t="shared" si="514"/>
        <v>0.1682223073216837</v>
      </c>
      <c r="DI266" s="154">
        <f t="shared" si="515"/>
        <v>0.1682223073216837</v>
      </c>
      <c r="DJ266" s="154">
        <f t="shared" si="516"/>
        <v>0.1682223073216837</v>
      </c>
      <c r="DK266" s="154">
        <f t="shared" si="517"/>
        <v>0.15620274902566561</v>
      </c>
      <c r="DL266" s="154">
        <f t="shared" si="518"/>
        <v>0.13284333034093979</v>
      </c>
      <c r="DM266" s="154">
        <f t="shared" si="519"/>
        <v>0.10951188580389214</v>
      </c>
      <c r="DN266" s="154">
        <f t="shared" si="520"/>
        <v>8.6227352342757232E-2</v>
      </c>
      <c r="DO266" s="154">
        <f t="shared" si="521"/>
        <v>6.3030739943254116E-2</v>
      </c>
      <c r="DP266" s="154">
        <f t="shared" si="522"/>
        <v>-6.7556948083885113E-10</v>
      </c>
      <c r="DQ266" s="154">
        <f t="shared" si="523"/>
        <v>-6.7556948083885113E-10</v>
      </c>
      <c r="DR266" s="154">
        <f t="shared" si="524"/>
        <v>-6.7556948083885113E-10</v>
      </c>
      <c r="DS266" s="154">
        <f t="shared" si="525"/>
        <v>-6.7556948083885113E-10</v>
      </c>
      <c r="DT266" s="154">
        <f t="shared" si="526"/>
        <v>-6.7556948083885113E-10</v>
      </c>
      <c r="DU266" s="154">
        <f t="shared" si="527"/>
        <v>-6.7556948083885113E-10</v>
      </c>
      <c r="DW266" s="155">
        <f t="shared" ref="DW266:DW329" si="595">$BI266*COS(DW$2*$Q266)-$BI266*COS(DW$2*$P266)</f>
        <v>3.9135466114194759E-2</v>
      </c>
      <c r="DX266" s="155">
        <f t="shared" ref="DX266:DX329" si="596">$BI266*SIN(DW$2*$Q266)-$BI266*SIN(DW$2*$P266)</f>
        <v>1.7424232126959698E-2</v>
      </c>
      <c r="DY266" s="155">
        <f t="shared" ref="DY266:DY329" si="597">$BI266*COS(DY$1*$Q266)-$BI266*COS(DY$1*$P266)</f>
        <v>-2.6374384113952466E-2</v>
      </c>
      <c r="DZ266" s="155">
        <f t="shared" ref="DZ266:DZ329" si="598">$BI266*SIN(DY$1*$Q266)-$BI266*SIN(DY$1*$P266)</f>
        <v>3.3757672250899533E-2</v>
      </c>
      <c r="EA266" s="156">
        <f t="shared" ref="EA266:EA329" si="599">$BI266*COS(EA$1*$Q266)-$BI266*COS(EA$1*$P266)</f>
        <v>3.9135466114194759E-2</v>
      </c>
      <c r="EB266" s="156">
        <f t="shared" ref="EB266:EB329" si="600">$BI266*SIN(EA$1*$Q266)-$BI266*SIN(EA$1*$P266)</f>
        <v>1.7424232126959698E-2</v>
      </c>
      <c r="EC266" s="156">
        <f t="shared" ref="EC266:EC329" si="601">$BI266*COS(EC$1*$Q266)-$BI266*COS(EC$1*$P266)</f>
        <v>7.4389318189073388E-3</v>
      </c>
      <c r="ED266" s="156">
        <f t="shared" ref="ED266:ED329" si="602">$BI266*SIN(EC$1*$Q266)-$BI266*SIN(EC$1*$P266)</f>
        <v>-4.218827878194497E-2</v>
      </c>
      <c r="EE266" s="156">
        <f t="shared" ref="EE266:EE329" si="603">$BI266*COS(EE$1*$Q266)-$BI266*COS(EE$1*$P266)</f>
        <v>-4.2734747087928258E-2</v>
      </c>
      <c r="EF266" s="156">
        <f t="shared" ref="EF266:EF329" si="604">$BI266*SIN(EE$1*$Q266)-$BI266*SIN(EE$1*$P266)</f>
        <v>2.9883046230710312E-3</v>
      </c>
      <c r="EG266" s="156">
        <f t="shared" ref="EG266:EG329" si="605">$BI266*COS(EG$1*$Q266)-$BI266*COS(EG$1*$P266)</f>
        <v>1.3238010228060624E-2</v>
      </c>
      <c r="EH266" s="156">
        <f t="shared" ref="EH266:EH329" si="606">$BI266*SIN(EG$1*$Q266)-$BI266*SIN(EG$1*$P266)</f>
        <v>4.0742406143859773E-2</v>
      </c>
      <c r="EI266" s="156">
        <f t="shared" ref="EI266:EI329" si="607">$BI266*COS(EI$1*$Q266)-$BI266*COS(EI$1*$P266)</f>
        <v>3.6329618031247804E-2</v>
      </c>
      <c r="EJ266" s="156">
        <f t="shared" ref="EJ266:EJ329" si="608">$BI266*SIN(EI$1*$Q266)-$BI266*SIN(EI$1*$P266)</f>
        <v>-2.2701264874299291E-2</v>
      </c>
      <c r="EK266" s="156">
        <f t="shared" ref="EK266:EK329" si="609">$BI266*COS(EK$1*$Q266)-$BI266*COS(EK$1*$P266)</f>
        <v>-3.0815870349123305E-2</v>
      </c>
      <c r="EL266" s="156">
        <f t="shared" ref="EL266:EL329" si="610">$BI266*SIN(EK$1*$Q266)-$BI266*SIN(EK$1*$P266)</f>
        <v>-2.975854008205852E-2</v>
      </c>
      <c r="EM266" s="156">
        <f t="shared" ref="EM266:EM329" si="611">$BI266*COS(EM$1*$Q266)-$BI266*COS(EM$1*$P266)</f>
        <v>-2.1419550492420752E-2</v>
      </c>
      <c r="EN266" s="156">
        <f t="shared" ref="EN266:EN329" si="612">$BI266*SIN(EM$1*$Q266)-$BI266*SIN(EM$1*$P266)</f>
        <v>3.7099749728159867E-2</v>
      </c>
      <c r="EO266" s="156">
        <f t="shared" ref="EO266:EO329" si="613">$BI266*COS(EO$1*$Q266)-$BI266*COS(EO$1*$P266)</f>
        <v>4.117958686516178E-2</v>
      </c>
      <c r="EP266" s="156">
        <f t="shared" ref="EP266:EP329" si="614">$BI266*SIN(EO$1*$Q266)-$BI266*SIN(EO$1*$P266)</f>
        <v>1.1808056521039192E-2</v>
      </c>
      <c r="EQ266" s="156">
        <f t="shared" ref="EQ266:EQ329" si="615">$BI266*COS(EQ$1*$Q266)-$BI266*COS(EQ$1*$P266)</f>
        <v>1.4950630635586252E-3</v>
      </c>
      <c r="ER266" s="156">
        <f t="shared" ref="ER266:ER329" si="616">$BI266*SIN(EQ$1*$Q266)-$BI266*SIN(EQ$1*$P266)</f>
        <v>-4.2813004561995452E-2</v>
      </c>
      <c r="ES266" s="156">
        <f t="shared" ref="ES266:ES329" si="617">$BI266*COS(ES$1*$Q266)-$BI266*COS(ES$1*$P266)</f>
        <v>1.8779425826138157E-2</v>
      </c>
      <c r="ET266" s="156">
        <f t="shared" ref="ET266:ET329" si="618">$BI266*SIN(ES$1*$Q266)-$BI266*SIN(ES$1*$P266)</f>
        <v>3.8503528913984439E-2</v>
      </c>
      <c r="EU266" s="156">
        <f t="shared" ref="EU266:EU329" si="619">$BI266*COS(EU$1*$Q266)-$BI266*COS(EU$1*$P266)</f>
        <v>3.2816655257650637E-2</v>
      </c>
      <c r="EV266" s="156">
        <f t="shared" ref="EV266:EV329" si="620">$BI266*SIN(EU$1*$Q266)-$BI266*SIN(EU$1*$P266)</f>
        <v>-2.7536443323166689E-2</v>
      </c>
      <c r="EW266" s="156">
        <f t="shared" ref="EW266:EW329" si="621">$BI266*COS(EW$1*$Q266)-$BI266*COS(EW$1*$P266)</f>
        <v>-3.4657560720481456E-2</v>
      </c>
      <c r="EX266" s="156">
        <f t="shared" ref="EX266:EX329" si="622">$BI266*SIN(EW$1*$Q266)-$BI266*SIN(EW$1*$P266)</f>
        <v>-2.5180191780357859E-2</v>
      </c>
      <c r="EY266" s="156">
        <f t="shared" ref="EY266:EY329" si="623">$BI266*COS(EY$1*$Q266)-$BI266*COS(EY$1*$P266)</f>
        <v>-1.6047809684931851E-2</v>
      </c>
      <c r="EZ266" s="156">
        <f t="shared" ref="EZ266:EZ329" si="624">$BI266*SIN(EY$1*$Q266)-$BI266*SIN(EY$1*$P266)</f>
        <v>3.9719722777301299E-2</v>
      </c>
    </row>
    <row r="267" spans="15:156" ht="20.100000000000001" customHeight="1" x14ac:dyDescent="0.2">
      <c r="O267" s="158">
        <v>257</v>
      </c>
      <c r="P267" s="158">
        <f t="shared" ref="P267:P330" si="625">-(360-O267)*PI()/360</f>
        <v>-0.89884456477707964</v>
      </c>
      <c r="Q267" s="147">
        <f t="shared" ref="Q267:Q330" si="626">O267*PI()/360</f>
        <v>2.2427480888127134</v>
      </c>
      <c r="R267" s="147">
        <f t="shared" si="530"/>
        <v>254.55826597223373</v>
      </c>
      <c r="S267" s="147">
        <f t="shared" si="531"/>
        <v>221.3550138888989</v>
      </c>
      <c r="T267" s="147">
        <f t="shared" si="532"/>
        <v>276.69376736112361</v>
      </c>
      <c r="U267" s="147">
        <f t="shared" si="533"/>
        <v>1</v>
      </c>
      <c r="V267" s="147">
        <f t="shared" si="534"/>
        <v>1</v>
      </c>
      <c r="W267" s="147">
        <f t="shared" si="535"/>
        <v>5.6568581440489145E-2</v>
      </c>
      <c r="X267" s="147">
        <f t="shared" si="536"/>
        <v>6.5053868656562513E-2</v>
      </c>
      <c r="Y267" s="147">
        <f t="shared" si="537"/>
        <v>5.2043094925250014E-2</v>
      </c>
      <c r="Z267" s="147">
        <f t="shared" si="538"/>
        <v>11.531277434873765</v>
      </c>
      <c r="AA267" s="147">
        <f t="shared" si="539"/>
        <v>11.531277434873765</v>
      </c>
      <c r="AB267" s="147">
        <f t="shared" si="540"/>
        <v>11.549340110322449</v>
      </c>
      <c r="AC267" s="147">
        <f t="shared" si="541"/>
        <v>10.976955628203143</v>
      </c>
      <c r="AD267" s="147">
        <f t="shared" si="542"/>
        <v>154.68097229575943</v>
      </c>
      <c r="AE267" s="147">
        <f t="shared" si="543"/>
        <v>203.33224228335274</v>
      </c>
      <c r="AF267" s="147">
        <f t="shared" si="544"/>
        <v>3.2910636721574908</v>
      </c>
      <c r="AG267" s="147">
        <f t="shared" si="545"/>
        <v>3.7566462730344288</v>
      </c>
      <c r="AH267" s="147">
        <f t="shared" si="546"/>
        <v>2.8563737187441678</v>
      </c>
      <c r="AI267" s="147">
        <f t="shared" si="547"/>
        <v>14.822341107031257</v>
      </c>
      <c r="AJ267" s="147">
        <f t="shared" si="548"/>
        <v>15.622341107031257</v>
      </c>
      <c r="AK267" s="147">
        <f t="shared" si="549"/>
        <v>16.105986383356878</v>
      </c>
      <c r="AL267" s="147">
        <f t="shared" si="550"/>
        <v>14.633329346947312</v>
      </c>
      <c r="AM267" s="147">
        <f t="shared" ref="AM267:AM330" si="627">1000/AJ267</f>
        <v>64.010892679197937</v>
      </c>
      <c r="AN267" s="147">
        <f t="shared" si="528"/>
        <v>62.088715102438556</v>
      </c>
      <c r="AO267" s="147">
        <f t="shared" si="529"/>
        <v>68.337148456828245</v>
      </c>
      <c r="AP267" s="147">
        <f t="shared" si="551"/>
        <v>6.1837908667481196</v>
      </c>
      <c r="AQ267" s="147">
        <f t="shared" si="552"/>
        <v>0.33349428115136925</v>
      </c>
      <c r="AR267" s="147">
        <f t="shared" si="553"/>
        <v>0.33102025552578662</v>
      </c>
      <c r="AS267" s="147">
        <f t="shared" si="554"/>
        <v>0.31461491498509342</v>
      </c>
      <c r="AT267" s="147">
        <f t="shared" si="555"/>
        <v>3.6524803189452372E-2</v>
      </c>
      <c r="AU267" s="147">
        <f t="shared" si="556"/>
        <v>0.12419475927584456</v>
      </c>
      <c r="AV267" s="147">
        <f t="shared" si="557"/>
        <v>0.1186846124411451</v>
      </c>
      <c r="AW267" s="147">
        <f t="shared" si="558"/>
        <v>0.11800164778859056</v>
      </c>
      <c r="AX267" s="147">
        <f t="shared" ref="AX267:AX330" si="628">1/2*AQ267*Lm*AQ267/R267*1/AJ267*1000</f>
        <v>3.5127606869227994E-2</v>
      </c>
      <c r="AY267" s="147">
        <f t="shared" ref="AY267:AY330" si="629">1/2*AR267*Lm*AR267/S267*1/AK267*1000</f>
        <v>3.8604466054461849E-2</v>
      </c>
      <c r="AZ267" s="147">
        <f t="shared" ref="AZ267:AZ330" si="630">1/2*AS267*Lm*AS267/T267*1/AL267*1000</f>
        <v>3.0705854880380391E-2</v>
      </c>
      <c r="BA267" s="147">
        <f t="shared" ref="BA267:BA330" si="631">SQRT(AG267/AK267/3)*AR267</f>
        <v>9.2299729930209851E-2</v>
      </c>
      <c r="BB267" s="147">
        <f t="shared" ref="BB267:BB330" si="632">SQRT(AB267/AK267/3)*AR267</f>
        <v>0.16183738926694485</v>
      </c>
      <c r="BC267" s="147">
        <f t="shared" si="559"/>
        <v>-1.3994743868827941E-2</v>
      </c>
      <c r="BD267" s="147">
        <f t="shared" si="560"/>
        <v>-1.2169342494632992E-2</v>
      </c>
      <c r="BE267" s="147">
        <f t="shared" si="561"/>
        <v>-1.5211678118291241E-2</v>
      </c>
      <c r="BF267" s="147">
        <f t="shared" si="562"/>
        <v>0</v>
      </c>
      <c r="BG267" s="147">
        <f t="shared" si="563"/>
        <v>0</v>
      </c>
      <c r="BH267" s="147">
        <f t="shared" si="564"/>
        <v>0</v>
      </c>
      <c r="BI267" s="147">
        <f t="shared" ref="BI267:BI330" si="633">IF((AX267+BC267)&gt;0,AX267+BC267+BF267,BF267)</f>
        <v>2.1132863000400053E-2</v>
      </c>
      <c r="BJ267" s="147">
        <f t="shared" ref="BJ267:BJ330" si="634">IF((AY267+BD267)&gt;0,AY267+BD267+BG267,BG267)</f>
        <v>2.6435123559828855E-2</v>
      </c>
      <c r="BK267" s="147">
        <f t="shared" ref="BK267:BK330" si="635">IF((AZ267+BE267)&gt;0,AZ267+BE267+BH267,BH267)</f>
        <v>1.5494176762089151E-2</v>
      </c>
      <c r="BL267" s="147">
        <f t="shared" si="565"/>
        <v>5.3795449604106143</v>
      </c>
      <c r="BM267" s="147">
        <f t="shared" si="566"/>
        <v>5.8515471427406744</v>
      </c>
      <c r="BN267" s="147">
        <f t="shared" si="567"/>
        <v>4.287142140461623</v>
      </c>
      <c r="BO267" s="150">
        <f t="shared" ref="BO267:BQ330" si="636">BI267^2</f>
        <v>4.4659789859367752E-4</v>
      </c>
      <c r="BP267" s="150">
        <f t="shared" si="636"/>
        <v>6.9881575762341863E-4</v>
      </c>
      <c r="BQ267" s="150">
        <f t="shared" si="636"/>
        <v>2.4006951353486343E-4</v>
      </c>
      <c r="BR267" s="147" t="e">
        <f t="shared" si="568"/>
        <v>#NUM!</v>
      </c>
      <c r="BS267" s="147">
        <f t="shared" si="569"/>
        <v>198.43292155495533</v>
      </c>
      <c r="BT267" s="147">
        <f t="shared" si="570"/>
        <v>0.45599976623890309</v>
      </c>
      <c r="BU267" s="147">
        <f t="shared" si="571"/>
        <v>0.45599976623890309</v>
      </c>
      <c r="BV267" s="147">
        <f t="shared" si="572"/>
        <v>0.15199992207963436</v>
      </c>
      <c r="BW267" s="147">
        <f t="shared" si="573"/>
        <v>15.909891623264608</v>
      </c>
      <c r="CA267" s="150">
        <f t="shared" si="574"/>
        <v>0.16898237485988529</v>
      </c>
      <c r="CB267" s="150">
        <f t="shared" ref="CB267:CB330" si="637">IF((180-Deg_triacmax)/180*PI()&gt;$Q267,0,1/2*BU267*Lm*BU267*1/Vout*1000*1/(Lm*BU267*1/Vout*1000+Lm*BU267*1/(Vintyp*SQRT(2)*SIN($Q267))*1000+Tdrr+Ton_delay+Tdrr*Vout*1/(Vintyp*SQRT(2)*SIN($Q267)))+(-1/2*Idrr*Tdrr*10^-6-Idrr*Ton_delay*10^-6-1/2*Idrr*Tdrr*Vout*1/(Vintyp*SQRT(2)*SIN($Q267))*10^-6)*1/(Lm*BU267*1/Vout*1000+Lm*BU267*1/(Vintyp*SQRT(2)*SIN($Q267))*1000+Tdrr+Ton_delay+Tdrr*Vout*1/(Vintyp*SQRT(2)*SIN($Q267))))</f>
        <v>0.16898237485988529</v>
      </c>
      <c r="CC267" s="150">
        <f t="shared" ref="CC267:CC330" si="638">IF((180-Deg_triacmin)/180*PI()&gt;$Q267,0,1/2*BV267*Lm*BV267*1/Vout*1000*1/(Lm*BV267*1/Vout*1000+Lm*BV267*1/(Vintyp*SQRT(2)*SIN($Q267))*1000+Tdrr+Ton_delay+Tdrr*Vout*1/(Vintyp*SQRT(2)*SIN($Q267)))+(-1/2*Idrr*Tdrr*10^-6-Idrr*Ton_delay*10^-6-1/2*Idrr*Tdrr*Vout*1/(Vintyp*SQRT(2)*SIN($Q267))*10^-6)*1/(Lm*BV267*1/Vout*1000+Lm*BV267*1/(Vintyp*SQRT(2)*SIN($Q267))*1000+Tdrr+Ton_delay+Tdrr*Vout*1/(Vintyp*SQRT(2)*SIN($Q267))))</f>
        <v>0</v>
      </c>
      <c r="CD267" s="150">
        <f t="shared" ref="CD267:CD330" si="639">IF((180-Deg_Triac)/180*PI()&gt;$Q267,0,1/2*BT267*Lm*BT267*1/(Vintyp*SQRT(2)*SIN($Q267))*1000*1/(Lm*BT267*1/Vout*1000+Lm*BT267*1/(Vintyp*SQRT(2)*SIN($Q267))*1000+Tdrr+Ton_delay+Tdrr*Vout*1/(Vintyp*SQRT(2)*SIN($Q267))))</f>
        <v>4.7795466241455566E-2</v>
      </c>
      <c r="CE267" s="150">
        <f t="shared" si="575"/>
        <v>3.3800722372627628E-2</v>
      </c>
      <c r="CI267" s="152">
        <f t="shared" si="576"/>
        <v>0.45026748625816315</v>
      </c>
      <c r="CJ267" s="152">
        <f t="shared" si="577"/>
        <v>0.45026748625816315</v>
      </c>
      <c r="CK267" s="152">
        <f t="shared" si="578"/>
        <v>0.45026748625816315</v>
      </c>
      <c r="CL267" s="152">
        <f t="shared" si="579"/>
        <v>0.45026748625816315</v>
      </c>
      <c r="CM267" s="152">
        <f t="shared" si="580"/>
        <v>0.45026748625816315</v>
      </c>
      <c r="CN267" s="152">
        <f t="shared" si="581"/>
        <v>0.45026748625816315</v>
      </c>
      <c r="CO267" s="152">
        <f t="shared" si="582"/>
        <v>0.45026748625816315</v>
      </c>
      <c r="CP267" s="152">
        <f t="shared" si="583"/>
        <v>0.45026748625816315</v>
      </c>
      <c r="CQ267" s="152">
        <f t="shared" si="584"/>
        <v>0.4196063443638961</v>
      </c>
      <c r="CR267" s="152">
        <f t="shared" si="585"/>
        <v>0.35998099491616276</v>
      </c>
      <c r="CS267" s="152">
        <f t="shared" si="586"/>
        <v>0.3003556454684293</v>
      </c>
      <c r="CT267" s="152">
        <f t="shared" si="587"/>
        <v>0.2407302960206959</v>
      </c>
      <c r="CU267" s="152">
        <f t="shared" si="588"/>
        <v>0.18110494657296261</v>
      </c>
      <c r="CV267" s="152">
        <f t="shared" si="589"/>
        <v>0.14626764209889451</v>
      </c>
      <c r="CW267" s="152">
        <f t="shared" si="590"/>
        <v>0.14626764209889451</v>
      </c>
      <c r="CX267" s="152">
        <f t="shared" si="591"/>
        <v>0.14626764209889451</v>
      </c>
      <c r="CY267" s="152">
        <f t="shared" si="592"/>
        <v>0.14626764209889451</v>
      </c>
      <c r="CZ267" s="152">
        <f t="shared" si="593"/>
        <v>0.14626764209889451</v>
      </c>
      <c r="DA267" s="152">
        <f t="shared" si="594"/>
        <v>0.14626764209889451</v>
      </c>
      <c r="DC267" s="154">
        <f t="shared" ref="DC267:DC330" si="640">IF(DC$1/180*PI()&gt;$Q267,0,1/2*CI267*Lm*CI267*1/Vout*1000*1/(Lm*CI267*1/Vout*1000+Lm*CI267*1/(Vintyp*SQRT(2)*SIN($Q267))*1000+Tdrr+Ton_delay+Tdrr*Vout*1/(Vintyp*SQRT(2)*SIN($Q267))))+(-1/2*Idrr*Tdrr*10^-6-Idrr*Ton_delay*10^-6-1/2*Idrr*Tdrr*1/(Vintyp*SQRT(2)*SIN($Q267))*10^-6)*1/(Lm*CI267*1/Vout*1000+Lm*CI267*1/(Vintyp*SQRT(2)*SIN($Q267))*1000+Tdrr+Ton_delay+Tdrr*Vout*1/(Vintyp*SQRT(2)*SIN($Q267)))</f>
        <v>0.16675364320376834</v>
      </c>
      <c r="DD267" s="154">
        <f t="shared" ref="DD267:DD330" si="641">IF(DD$1/180*PI()&gt;$Q267,0,1/2*CJ267*Lm*CJ267*1/Vout*1000*1/(Lm*CJ267*1/Vout*1000+Lm*CJ267*1/(Vintyp*SQRT(2)*SIN($Q267))*1000+Tdrr+Ton_delay+Tdrr*Vout*1/(Vintyp*SQRT(2)*SIN($Q267))))+(-1/2*Idrr*Tdrr*10^-6-Idrr*Ton_delay*10^-6-1/2*Idrr*Tdrr*1/(Vintyp*SQRT(2)*SIN($Q267))*10^-6)*1/(Lm*CJ267*1/Vout*1000+Lm*CJ267*1/(Vintyp*SQRT(2)*SIN($Q267))*1000+Tdrr+Ton_delay+Tdrr*Vout*1/(Vintyp*SQRT(2)*SIN($Q267)))</f>
        <v>0.16675364320376834</v>
      </c>
      <c r="DE267" s="154">
        <f t="shared" ref="DE267:DE330" si="642">IF(DE$1/180*PI()&gt;$Q267,0,1/2*CK267*Lm*CK267*1/Vout*1000*1/(Lm*CK267*1/Vout*1000+Lm*CK267*1/(Vintyp*SQRT(2)*SIN($Q267))*1000+Tdrr+Ton_delay+Tdrr*Vout*1/(Vintyp*SQRT(2)*SIN($Q267))))+(-1/2*Idrr*Tdrr*10^-6-Idrr*Ton_delay*10^-6-1/2*Idrr*Tdrr*1/(Vintyp*SQRT(2)*SIN($Q267))*10^-6)*1/(Lm*CK267*1/Vout*1000+Lm*CK267*1/(Vintyp*SQRT(2)*SIN($Q267))*1000+Tdrr+Ton_delay+Tdrr*Vout*1/(Vintyp*SQRT(2)*SIN($Q267)))</f>
        <v>0.16675364320376834</v>
      </c>
      <c r="DF267" s="154">
        <f t="shared" ref="DF267:DF330" si="643">IF(DF$1/180*PI()&gt;$Q267,0,1/2*CL267*Lm*CL267*1/Vout*1000*1/(Lm*CL267*1/Vout*1000+Lm*CL267*1/(Vintyp*SQRT(2)*SIN($Q267))*1000+Tdrr+Ton_delay+Tdrr*Vout*1/(Vintyp*SQRT(2)*SIN($Q267))))+(-1/2*Idrr*Tdrr*10^-6-Idrr*Ton_delay*10^-6-1/2*Idrr*Tdrr*1/(Vintyp*SQRT(2)*SIN($Q267))*10^-6)*1/(Lm*CL267*1/Vout*1000+Lm*CL267*1/(Vintyp*SQRT(2)*SIN($Q267))*1000+Tdrr+Ton_delay+Tdrr*Vout*1/(Vintyp*SQRT(2)*SIN($Q267)))</f>
        <v>0.16675364320376834</v>
      </c>
      <c r="DG267" s="154">
        <f t="shared" ref="DG267:DG330" si="644">IF(DG$1/180*PI()&gt;$Q267,0,1/2*CM267*Lm*CM267*1/Vout*1000*1/(Lm*CM267*1/Vout*1000+Lm*CM267*1/(Vintyp*SQRT(2)*SIN($Q267))*1000+Tdrr+Ton_delay+Tdrr*Vout*1/(Vintyp*SQRT(2)*SIN($Q267))))+(-1/2*Idrr*Tdrr*10^-6-Idrr*Ton_delay*10^-6-1/2*Idrr*Tdrr*1/(Vintyp*SQRT(2)*SIN($Q267))*10^-6)*1/(Lm*CM267*1/Vout*1000+Lm*CM267*1/(Vintyp*SQRT(2)*SIN($Q267))*1000+Tdrr+Ton_delay+Tdrr*Vout*1/(Vintyp*SQRT(2)*SIN($Q267)))</f>
        <v>0.16675364320376834</v>
      </c>
      <c r="DH267" s="154">
        <f t="shared" ref="DH267:DH330" si="645">IF(DH$1/180*PI()&gt;$Q267,0,1/2*CN267*Lm*CN267*1/Vout*1000*1/(Lm*CN267*1/Vout*1000+Lm*CN267*1/(Vintyp*SQRT(2)*SIN($Q267))*1000+Tdrr+Ton_delay+Tdrr*Vout*1/(Vintyp*SQRT(2)*SIN($Q267))))+(-1/2*Idrr*Tdrr*10^-6-Idrr*Ton_delay*10^-6-1/2*Idrr*Tdrr*1/(Vintyp*SQRT(2)*SIN($Q267))*10^-6)*1/(Lm*CN267*1/Vout*1000+Lm*CN267*1/(Vintyp*SQRT(2)*SIN($Q267))*1000+Tdrr+Ton_delay+Tdrr*Vout*1/(Vintyp*SQRT(2)*SIN($Q267)))</f>
        <v>0.16675364320376834</v>
      </c>
      <c r="DI267" s="154">
        <f t="shared" ref="DI267:DI330" si="646">IF(DI$1/180*PI()&gt;$Q267,0,1/2*CO267*Lm*CO267*1/Vout*1000*1/(Lm*CO267*1/Vout*1000+Lm*CO267*1/(Vintyp*SQRT(2)*SIN($Q267))*1000+Tdrr+Ton_delay+Tdrr*Vout*1/(Vintyp*SQRT(2)*SIN($Q267))))+(-1/2*Idrr*Tdrr*10^-6-Idrr*Ton_delay*10^-6-1/2*Idrr*Tdrr*1/(Vintyp*SQRT(2)*SIN($Q267))*10^-6)*1/(Lm*CO267*1/Vout*1000+Lm*CO267*1/(Vintyp*SQRT(2)*SIN($Q267))*1000+Tdrr+Ton_delay+Tdrr*Vout*1/(Vintyp*SQRT(2)*SIN($Q267)))</f>
        <v>0.16675364320376834</v>
      </c>
      <c r="DJ267" s="154">
        <f t="shared" ref="DJ267:DJ330" si="647">IF(DJ$1/180*PI()&gt;$Q267,0,1/2*CP267*Lm*CP267*1/Vout*1000*1/(Lm*CP267*1/Vout*1000+Lm*CP267*1/(Vintyp*SQRT(2)*SIN($Q267))*1000+Tdrr+Ton_delay+Tdrr*Vout*1/(Vintyp*SQRT(2)*SIN($Q267))))+(-1/2*Idrr*Tdrr*10^-6-Idrr*Ton_delay*10^-6-1/2*Idrr*Tdrr*1/(Vintyp*SQRT(2)*SIN($Q267))*10^-6)*1/(Lm*CP267*1/Vout*1000+Lm*CP267*1/(Vintyp*SQRT(2)*SIN($Q267))*1000+Tdrr+Ton_delay+Tdrr*Vout*1/(Vintyp*SQRT(2)*SIN($Q267)))</f>
        <v>0.16675364320376834</v>
      </c>
      <c r="DK267" s="154">
        <f t="shared" ref="DK267:DK330" si="648">IF(DK$1/180*PI()&gt;$Q267,0,1/2*CQ267*Lm*CQ267*1/Vout*1000*1/(Lm*CQ267*1/Vout*1000+Lm*CQ267*1/(Vintyp*SQRT(2)*SIN($Q267))*1000+Tdrr+Ton_delay+Tdrr*Vout*1/(Vintyp*SQRT(2)*SIN($Q267))))+(-1/2*Idrr*Tdrr*10^-6-Idrr*Ton_delay*10^-6-1/2*Idrr*Tdrr*1/(Vintyp*SQRT(2)*SIN($Q267))*10^-6)*1/(Lm*CQ267*1/Vout*1000+Lm*CQ267*1/(Vintyp*SQRT(2)*SIN($Q267))*1000+Tdrr+Ton_delay+Tdrr*Vout*1/(Vintyp*SQRT(2)*SIN($Q267)))</f>
        <v>0.15483488378287066</v>
      </c>
      <c r="DL267" s="154">
        <f t="shared" ref="DL267:DL330" si="649">IF(DL$1/180*PI()&gt;$Q267,0,1/2*CR267*Lm*CR267*1/Vout*1000*1/(Lm*CR267*1/Vout*1000+Lm*CR267*1/(Vintyp*SQRT(2)*SIN($Q267))*1000+Tdrr+Ton_delay+Tdrr*Vout*1/(Vintyp*SQRT(2)*SIN($Q267))))+(-1/2*Idrr*Tdrr*10^-6-Idrr*Ton_delay*10^-6-1/2*Idrr*Tdrr*1/(Vintyp*SQRT(2)*SIN($Q267))*10^-6)*1/(Lm*CR267*1/Vout*1000+Lm*CR267*1/(Vintyp*SQRT(2)*SIN($Q267))*1000+Tdrr+Ton_delay+Tdrr*Vout*1/(Vintyp*SQRT(2)*SIN($Q267)))</f>
        <v>0.13167151906669741</v>
      </c>
      <c r="DM267" s="154">
        <f t="shared" ref="DM267:DM330" si="650">IF(DM$1/180*PI()&gt;$Q267,0,1/2*CS267*Lm*CS267*1/Vout*1000*1/(Lm*CS267*1/Vout*1000+Lm*CS267*1/(Vintyp*SQRT(2)*SIN($Q267))*1000+Tdrr+Ton_delay+Tdrr*Vout*1/(Vintyp*SQRT(2)*SIN($Q267))))+(-1/2*Idrr*Tdrr*10^-6-Idrr*Ton_delay*10^-6-1/2*Idrr*Tdrr*1/(Vintyp*SQRT(2)*SIN($Q267))*10^-6)*1/(Lm*CS267*1/Vout*1000+Lm*CS267*1/(Vintyp*SQRT(2)*SIN($Q267))*1000+Tdrr+Ton_delay+Tdrr*Vout*1/(Vintyp*SQRT(2)*SIN($Q267)))</f>
        <v>0.10853619333134301</v>
      </c>
      <c r="DN267" s="154">
        <f t="shared" ref="DN267:DN330" si="651">IF(DN$1/180*PI()&gt;$Q267,0,1/2*CT267*Lm*CT267*1/Vout*1000*1/(Lm*CT267*1/Vout*1000+Lm*CT267*1/(Vintyp*SQRT(2)*SIN($Q267))*1000+Tdrr+Ton_delay+Tdrr*Vout*1/(Vintyp*SQRT(2)*SIN($Q267))))+(-1/2*Idrr*Tdrr*10^-6-Idrr*Ton_delay*10^-6-1/2*Idrr*Tdrr*1/(Vintyp*SQRT(2)*SIN($Q267))*10^-6)*1/(Lm*CT267*1/Vout*1000+Lm*CT267*1/(Vintyp*SQRT(2)*SIN($Q267))*1000+Tdrr+Ton_delay+Tdrr*Vout*1/(Vintyp*SQRT(2)*SIN($Q267)))</f>
        <v>8.5447880523926656E-2</v>
      </c>
      <c r="DO267" s="154">
        <f t="shared" ref="DO267:DO330" si="652">IF(DO$1/180*PI()&gt;$Q267,0,1/2*CU267*Lm*CU267*1/Vout*1000*1/(Lm*CU267*1/Vout*1000+Lm*CU267*1/(Vintyp*SQRT(2)*SIN($Q267))*1000+Tdrr+Ton_delay+Tdrr*Vout*1/(Vintyp*SQRT(2)*SIN($Q267))))+(-1/2*Idrr*Tdrr*10^-6-Idrr*Ton_delay*10^-6-1/2*Idrr*Tdrr*1/(Vintyp*SQRT(2)*SIN($Q267))*10^-6)*1/(Lm*CU267*1/Vout*1000+Lm*CU267*1/(Vintyp*SQRT(2)*SIN($Q267))*1000+Tdrr+Ton_delay+Tdrr*Vout*1/(Vintyp*SQRT(2)*SIN($Q267)))</f>
        <v>6.2447660462961012E-2</v>
      </c>
      <c r="DP267" s="154">
        <f t="shared" ref="DP267:DP330" si="653">IF(DP$1/180*PI()&gt;$Q267,0,1/2*CV267*Lm*CV267*1/Vout*1000*1/(Lm*CV267*1/Vout*1000+Lm*CV267*1/(Vintyp*SQRT(2)*SIN($Q267))*1000+Tdrr+Ton_delay+Tdrr*Vout*1/(Vintyp*SQRT(2)*SIN($Q267))))+(-1/2*Idrr*Tdrr*10^-6-Idrr*Ton_delay*10^-6-1/2*Idrr*Tdrr*1/(Vintyp*SQRT(2)*SIN($Q267))*10^-6)*1/(Lm*CV267*1/Vout*1000+Lm*CV267*1/(Vintyp*SQRT(2)*SIN($Q267))*1000+Tdrr+Ton_delay+Tdrr*Vout*1/(Vintyp*SQRT(2)*SIN($Q267)))</f>
        <v>-6.7882442254129032E-10</v>
      </c>
      <c r="DQ267" s="154">
        <f t="shared" ref="DQ267:DQ330" si="654">IF(DQ$1/180*PI()&gt;$Q267,0,1/2*CW267*Lm*CW267*1/Vout*1000*1/(Lm*CW267*1/Vout*1000+Lm*CW267*1/(Vintyp*SQRT(2)*SIN($Q267))*1000+Tdrr+Ton_delay+Tdrr*Vout*1/(Vintyp*SQRT(2)*SIN($Q267))))+(-1/2*Idrr*Tdrr*10^-6-Idrr*Ton_delay*10^-6-1/2*Idrr*Tdrr*1/(Vintyp*SQRT(2)*SIN($Q267))*10^-6)*1/(Lm*CW267*1/Vout*1000+Lm*CW267*1/(Vintyp*SQRT(2)*SIN($Q267))*1000+Tdrr+Ton_delay+Tdrr*Vout*1/(Vintyp*SQRT(2)*SIN($Q267)))</f>
        <v>-6.7882442254129032E-10</v>
      </c>
      <c r="DR267" s="154">
        <f t="shared" ref="DR267:DR330" si="655">IF(DR$1/180*PI()&gt;$Q267,0,1/2*CX267*Lm*CX267*1/Vout*1000*1/(Lm*CX267*1/Vout*1000+Lm*CX267*1/(Vintyp*SQRT(2)*SIN($Q267))*1000+Tdrr+Ton_delay+Tdrr*Vout*1/(Vintyp*SQRT(2)*SIN($Q267))))+(-1/2*Idrr*Tdrr*10^-6-Idrr*Ton_delay*10^-6-1/2*Idrr*Tdrr*1/(Vintyp*SQRT(2)*SIN($Q267))*10^-6)*1/(Lm*CX267*1/Vout*1000+Lm*CX267*1/(Vintyp*SQRT(2)*SIN($Q267))*1000+Tdrr+Ton_delay+Tdrr*Vout*1/(Vintyp*SQRT(2)*SIN($Q267)))</f>
        <v>-6.7882442254129032E-10</v>
      </c>
      <c r="DS267" s="154">
        <f t="shared" ref="DS267:DS330" si="656">IF(DS$1/180*PI()&gt;$Q267,0,1/2*CY267*Lm*CY267*1/Vout*1000*1/(Lm*CY267*1/Vout*1000+Lm*CY267*1/(Vintyp*SQRT(2)*SIN($Q267))*1000+Tdrr+Ton_delay+Tdrr*Vout*1/(Vintyp*SQRT(2)*SIN($Q267))))+(-1/2*Idrr*Tdrr*10^-6-Idrr*Ton_delay*10^-6-1/2*Idrr*Tdrr*1/(Vintyp*SQRT(2)*SIN($Q267))*10^-6)*1/(Lm*CY267*1/Vout*1000+Lm*CY267*1/(Vintyp*SQRT(2)*SIN($Q267))*1000+Tdrr+Ton_delay+Tdrr*Vout*1/(Vintyp*SQRT(2)*SIN($Q267)))</f>
        <v>-6.7882442254129032E-10</v>
      </c>
      <c r="DT267" s="154">
        <f t="shared" ref="DT267:DT330" si="657">IF(DT$1/180*PI()&gt;$Q267,0,1/2*CZ267*Lm*CZ267*1/Vout*1000*1/(Lm*CZ267*1/Vout*1000+Lm*CZ267*1/(Vintyp*SQRT(2)*SIN($Q267))*1000+Tdrr+Ton_delay+Tdrr*Vout*1/(Vintyp*SQRT(2)*SIN($Q267))))+(-1/2*Idrr*Tdrr*10^-6-Idrr*Ton_delay*10^-6-1/2*Idrr*Tdrr*1/(Vintyp*SQRT(2)*SIN($Q267))*10^-6)*1/(Lm*CZ267*1/Vout*1000+Lm*CZ267*1/(Vintyp*SQRT(2)*SIN($Q267))*1000+Tdrr+Ton_delay+Tdrr*Vout*1/(Vintyp*SQRT(2)*SIN($Q267)))</f>
        <v>-6.7882442254129032E-10</v>
      </c>
      <c r="DU267" s="154">
        <f t="shared" ref="DU267:DU330" si="658">IF(DU$1/180*PI()&gt;$Q267,0,1/2*DA267*Lm*DA267*1/Vout*1000*1/(Lm*DA267*1/Vout*1000+Lm*DA267*1/(Vintyp*SQRT(2)*SIN($Q267))*1000+Tdrr+Ton_delay+Tdrr*Vout*1/(Vintyp*SQRT(2)*SIN($Q267))))+(-1/2*Idrr*Tdrr*10^-6-Idrr*Ton_delay*10^-6-1/2*Idrr*Tdrr*1/(Vintyp*SQRT(2)*SIN($Q267))*10^-6)*1/(Lm*DA267*1/Vout*1000+Lm*DA267*1/(Vintyp*SQRT(2)*SIN($Q267))*1000+Tdrr+Ton_delay+Tdrr*Vout*1/(Vintyp*SQRT(2)*SIN($Q267)))</f>
        <v>-6.7882442254129032E-10</v>
      </c>
      <c r="DW267" s="155">
        <f t="shared" si="595"/>
        <v>3.8148422320685459E-2</v>
      </c>
      <c r="DX267" s="155">
        <f t="shared" si="596"/>
        <v>1.819586405800333E-2</v>
      </c>
      <c r="DY267" s="155">
        <f t="shared" si="597"/>
        <v>-2.6311033063613265E-2</v>
      </c>
      <c r="DZ267" s="155">
        <f t="shared" si="598"/>
        <v>3.3077501923515315E-2</v>
      </c>
      <c r="EA267" s="156">
        <f t="shared" si="599"/>
        <v>3.8148422320685459E-2</v>
      </c>
      <c r="EB267" s="156">
        <f t="shared" si="600"/>
        <v>1.819586405800333E-2</v>
      </c>
      <c r="EC267" s="156">
        <f t="shared" si="601"/>
        <v>9.147977418426833E-3</v>
      </c>
      <c r="ED267" s="156">
        <f t="shared" si="602"/>
        <v>-4.1263859532606292E-2</v>
      </c>
      <c r="EE267" s="156">
        <f t="shared" si="603"/>
        <v>-4.2264116651463422E-2</v>
      </c>
      <c r="EF267" s="156">
        <f t="shared" si="604"/>
        <v>3.6883335831055066E-4</v>
      </c>
      <c r="EG267" s="156">
        <f t="shared" si="605"/>
        <v>9.8667377848907743E-3</v>
      </c>
      <c r="EH267" s="156">
        <f t="shared" si="606"/>
        <v>4.1097920626948017E-2</v>
      </c>
      <c r="EI267" s="156">
        <f t="shared" si="607"/>
        <v>3.7825050516172139E-2</v>
      </c>
      <c r="EJ267" s="156">
        <f t="shared" si="608"/>
        <v>-1.8858874511055425E-2</v>
      </c>
      <c r="EK267" s="156">
        <f t="shared" si="609"/>
        <v>-2.6884307773336551E-2</v>
      </c>
      <c r="EL267" s="156">
        <f t="shared" si="610"/>
        <v>-3.2613273216946903E-2</v>
      </c>
      <c r="EM267" s="156">
        <f t="shared" si="611"/>
        <v>-2.5729743758338135E-2</v>
      </c>
      <c r="EN267" s="156">
        <f t="shared" si="612"/>
        <v>3.3531654902568861E-2</v>
      </c>
      <c r="EO267" s="156">
        <f t="shared" si="613"/>
        <v>3.8460173746207846E-2</v>
      </c>
      <c r="EP267" s="156">
        <f t="shared" si="614"/>
        <v>1.752731096849186E-2</v>
      </c>
      <c r="EQ267" s="156">
        <f t="shared" si="615"/>
        <v>8.426430489422718E-3</v>
      </c>
      <c r="ER267" s="156">
        <f t="shared" si="616"/>
        <v>-4.141722906691897E-2</v>
      </c>
      <c r="ES267" s="156">
        <f t="shared" si="617"/>
        <v>1.0582492647444203E-2</v>
      </c>
      <c r="ET267" s="156">
        <f t="shared" si="618"/>
        <v>4.0919462896542275E-2</v>
      </c>
      <c r="EU267" s="156">
        <f t="shared" si="619"/>
        <v>3.7490156834852115E-2</v>
      </c>
      <c r="EV267" s="156">
        <f t="shared" si="620"/>
        <v>-1.9516140368241404E-2</v>
      </c>
      <c r="EW267" s="156">
        <f t="shared" si="621"/>
        <v>-2.7449393262477962E-2</v>
      </c>
      <c r="EX267" s="156">
        <f t="shared" si="622"/>
        <v>-3.2139110191424708E-2</v>
      </c>
      <c r="EY267" s="156">
        <f t="shared" si="623"/>
        <v>-2.5140616923864559E-2</v>
      </c>
      <c r="EZ267" s="156">
        <f t="shared" si="624"/>
        <v>3.3975593814710658E-2</v>
      </c>
    </row>
    <row r="268" spans="15:156" ht="20.100000000000001" customHeight="1" x14ac:dyDescent="0.2">
      <c r="O268" s="158">
        <v>258</v>
      </c>
      <c r="P268" s="158">
        <f t="shared" si="625"/>
        <v>-0.89011791851710798</v>
      </c>
      <c r="Q268" s="147">
        <f t="shared" si="626"/>
        <v>2.2514747350726849</v>
      </c>
      <c r="R268" s="147">
        <f t="shared" si="530"/>
        <v>252.78158248626323</v>
      </c>
      <c r="S268" s="147">
        <f t="shared" si="531"/>
        <v>219.8100717271854</v>
      </c>
      <c r="T268" s="147">
        <f t="shared" si="532"/>
        <v>274.76258965898177</v>
      </c>
      <c r="U268" s="147">
        <f t="shared" si="533"/>
        <v>1</v>
      </c>
      <c r="V268" s="147">
        <f t="shared" si="534"/>
        <v>1</v>
      </c>
      <c r="W268" s="147">
        <f t="shared" si="535"/>
        <v>5.6966175535286601E-2</v>
      </c>
      <c r="X268" s="147">
        <f t="shared" si="536"/>
        <v>6.5511101865579596E-2</v>
      </c>
      <c r="Y268" s="147">
        <f t="shared" si="537"/>
        <v>5.2408881492463671E-2</v>
      </c>
      <c r="Z268" s="147">
        <f t="shared" si="538"/>
        <v>11.42609573699756</v>
      </c>
      <c r="AA268" s="147">
        <f t="shared" si="539"/>
        <v>11.42609573699756</v>
      </c>
      <c r="AB268" s="147">
        <f t="shared" si="540"/>
        <v>11.445732711974507</v>
      </c>
      <c r="AC268" s="147">
        <f t="shared" si="541"/>
        <v>10.878483005217312</v>
      </c>
      <c r="AD268" s="147">
        <f t="shared" si="542"/>
        <v>153.02936800218055</v>
      </c>
      <c r="AE268" s="147">
        <f t="shared" si="543"/>
        <v>201.21615707322766</v>
      </c>
      <c r="AF268" s="147">
        <f t="shared" si="544"/>
        <v>3.2844638725055413</v>
      </c>
      <c r="AG268" s="147">
        <f t="shared" si="545"/>
        <v>3.7491128081017928</v>
      </c>
      <c r="AH268" s="147">
        <f t="shared" si="546"/>
        <v>2.8506456331910712</v>
      </c>
      <c r="AI268" s="147">
        <f t="shared" si="547"/>
        <v>14.7105596095031</v>
      </c>
      <c r="AJ268" s="147">
        <f t="shared" si="548"/>
        <v>15.510559609503101</v>
      </c>
      <c r="AK268" s="147">
        <f t="shared" si="549"/>
        <v>15.9948455200763</v>
      </c>
      <c r="AL268" s="147">
        <f t="shared" si="550"/>
        <v>14.529128638408384</v>
      </c>
      <c r="AM268" s="147">
        <f t="shared" si="627"/>
        <v>64.47220636625606</v>
      </c>
      <c r="AN268" s="147">
        <f t="shared" si="528"/>
        <v>62.520141175782342</v>
      </c>
      <c r="AO268" s="147">
        <f t="shared" si="529"/>
        <v>68.827252128283618</v>
      </c>
      <c r="AP268" s="147">
        <f t="shared" si="551"/>
        <v>6.116180714667145</v>
      </c>
      <c r="AQ268" s="147">
        <f t="shared" si="552"/>
        <v>0.3305025539614212</v>
      </c>
      <c r="AR268" s="147">
        <f t="shared" si="553"/>
        <v>0.32805072244875449</v>
      </c>
      <c r="AS268" s="147">
        <f t="shared" si="554"/>
        <v>0.31179255175813031</v>
      </c>
      <c r="AT268" s="147">
        <f t="shared" si="555"/>
        <v>3.5872425499716594E-2</v>
      </c>
      <c r="AU268" s="147">
        <f t="shared" si="556"/>
        <v>0.12285554899269452</v>
      </c>
      <c r="AV268" s="147">
        <f t="shared" si="557"/>
        <v>0.1173747151765876</v>
      </c>
      <c r="AW268" s="147">
        <f t="shared" si="558"/>
        <v>0.11672516808300477</v>
      </c>
      <c r="AX268" s="147">
        <f t="shared" si="628"/>
        <v>3.4993053944746638E-2</v>
      </c>
      <c r="AY268" s="147">
        <f t="shared" si="629"/>
        <v>3.844673472138057E-2</v>
      </c>
      <c r="AZ268" s="147">
        <f t="shared" si="630"/>
        <v>3.0587177602007288E-2</v>
      </c>
      <c r="BA268" s="147">
        <f t="shared" si="631"/>
        <v>9.1696888719099978E-2</v>
      </c>
      <c r="BB268" s="147">
        <f t="shared" si="632"/>
        <v>0.16021830985784855</v>
      </c>
      <c r="BC268" s="147">
        <f t="shared" si="559"/>
        <v>-1.4147743949834196E-2</v>
      </c>
      <c r="BD268" s="147">
        <f t="shared" si="560"/>
        <v>-1.2302386043334083E-2</v>
      </c>
      <c r="BE268" s="147">
        <f t="shared" si="561"/>
        <v>-1.5377982554167608E-2</v>
      </c>
      <c r="BF268" s="147">
        <f t="shared" si="562"/>
        <v>0</v>
      </c>
      <c r="BG268" s="147">
        <f t="shared" si="563"/>
        <v>0</v>
      </c>
      <c r="BH268" s="147">
        <f t="shared" si="564"/>
        <v>0</v>
      </c>
      <c r="BI268" s="147">
        <f t="shared" si="633"/>
        <v>2.0845309994912443E-2</v>
      </c>
      <c r="BJ268" s="147">
        <f t="shared" si="634"/>
        <v>2.6144348678046485E-2</v>
      </c>
      <c r="BK268" s="147">
        <f t="shared" si="635"/>
        <v>1.520919504783968E-2</v>
      </c>
      <c r="BL268" s="147">
        <f t="shared" si="565"/>
        <v>5.2693104479306871</v>
      </c>
      <c r="BM268" s="147">
        <f t="shared" si="566"/>
        <v>5.7467911581819431</v>
      </c>
      <c r="BN268" s="147">
        <f t="shared" si="567"/>
        <v>4.1789178179729918</v>
      </c>
      <c r="BO268" s="150">
        <f t="shared" si="636"/>
        <v>4.3452694878399659E-4</v>
      </c>
      <c r="BP268" s="150">
        <f t="shared" si="636"/>
        <v>6.8352696779927101E-4</v>
      </c>
      <c r="BQ268" s="150">
        <f t="shared" si="636"/>
        <v>2.3131961400323106E-4</v>
      </c>
      <c r="BR268" s="147" t="e">
        <f t="shared" si="568"/>
        <v>#NUM!</v>
      </c>
      <c r="BS268" s="147">
        <f t="shared" si="569"/>
        <v>196.74307870262967</v>
      </c>
      <c r="BT268" s="147">
        <f t="shared" si="570"/>
        <v>0.45281712649554684</v>
      </c>
      <c r="BU268" s="147">
        <f t="shared" si="571"/>
        <v>0.45281712649554684</v>
      </c>
      <c r="BV268" s="147">
        <f t="shared" si="572"/>
        <v>0.15093904216518228</v>
      </c>
      <c r="BW268" s="147">
        <f t="shared" si="573"/>
        <v>15.798848905391452</v>
      </c>
      <c r="CA268" s="150">
        <f t="shared" si="574"/>
        <v>0.16749511375525486</v>
      </c>
      <c r="CB268" s="150">
        <f t="shared" si="637"/>
        <v>0.16749511375525486</v>
      </c>
      <c r="CC268" s="150">
        <f t="shared" si="638"/>
        <v>0</v>
      </c>
      <c r="CD268" s="150">
        <f t="shared" si="639"/>
        <v>4.7707780328409166E-2</v>
      </c>
      <c r="CE268" s="150">
        <f t="shared" si="575"/>
        <v>3.3560036378574971E-2</v>
      </c>
      <c r="CI268" s="152">
        <f t="shared" si="576"/>
        <v>0.44708484651480696</v>
      </c>
      <c r="CJ268" s="152">
        <f t="shared" si="577"/>
        <v>0.44708484651480696</v>
      </c>
      <c r="CK268" s="152">
        <f t="shared" si="578"/>
        <v>0.44708484651480696</v>
      </c>
      <c r="CL268" s="152">
        <f t="shared" si="579"/>
        <v>0.44708484651480696</v>
      </c>
      <c r="CM268" s="152">
        <f t="shared" si="580"/>
        <v>0.44708484651480696</v>
      </c>
      <c r="CN268" s="152">
        <f t="shared" si="581"/>
        <v>0.44708484651480696</v>
      </c>
      <c r="CO268" s="152">
        <f t="shared" si="582"/>
        <v>0.44708484651480696</v>
      </c>
      <c r="CP268" s="152">
        <f t="shared" si="583"/>
        <v>0.44708484651480696</v>
      </c>
      <c r="CQ268" s="152">
        <f t="shared" si="584"/>
        <v>0.41663770334596523</v>
      </c>
      <c r="CR268" s="152">
        <f t="shared" si="585"/>
        <v>0.35742850763539064</v>
      </c>
      <c r="CS268" s="152">
        <f t="shared" si="586"/>
        <v>0.29821931192481599</v>
      </c>
      <c r="CT268" s="152">
        <f t="shared" si="587"/>
        <v>0.23901011621424142</v>
      </c>
      <c r="CU268" s="152">
        <f t="shared" si="588"/>
        <v>0.17980092050366692</v>
      </c>
      <c r="CV268" s="152">
        <f t="shared" si="589"/>
        <v>0.14520676218444242</v>
      </c>
      <c r="CW268" s="152">
        <f t="shared" si="590"/>
        <v>0.14520676218444242</v>
      </c>
      <c r="CX268" s="152">
        <f t="shared" si="591"/>
        <v>0.14520676218444242</v>
      </c>
      <c r="CY268" s="152">
        <f t="shared" si="592"/>
        <v>0.14520676218444242</v>
      </c>
      <c r="CZ268" s="152">
        <f t="shared" si="593"/>
        <v>0.14520676218444242</v>
      </c>
      <c r="DA268" s="152">
        <f t="shared" si="594"/>
        <v>0.14520676218444242</v>
      </c>
      <c r="DC268" s="154">
        <f t="shared" si="640"/>
        <v>0.16526989196481406</v>
      </c>
      <c r="DD268" s="154">
        <f t="shared" si="641"/>
        <v>0.16526989196481406</v>
      </c>
      <c r="DE268" s="154">
        <f t="shared" si="642"/>
        <v>0.16526989196481406</v>
      </c>
      <c r="DF268" s="154">
        <f t="shared" si="643"/>
        <v>0.16526989196481406</v>
      </c>
      <c r="DG268" s="154">
        <f t="shared" si="644"/>
        <v>0.16526989196481406</v>
      </c>
      <c r="DH268" s="154">
        <f t="shared" si="645"/>
        <v>0.16526989196481406</v>
      </c>
      <c r="DI268" s="154">
        <f t="shared" si="646"/>
        <v>0.16526989196481406</v>
      </c>
      <c r="DJ268" s="154">
        <f t="shared" si="647"/>
        <v>0.16526989196481406</v>
      </c>
      <c r="DK268" s="154">
        <f t="shared" si="648"/>
        <v>0.15345298721798176</v>
      </c>
      <c r="DL268" s="154">
        <f t="shared" si="649"/>
        <v>0.13048773002353287</v>
      </c>
      <c r="DM268" s="154">
        <f t="shared" si="650"/>
        <v>0.10755057732419622</v>
      </c>
      <c r="DN268" s="154">
        <f t="shared" si="651"/>
        <v>8.4660540368416817E-2</v>
      </c>
      <c r="DO268" s="154">
        <f t="shared" si="652"/>
        <v>6.1858769160348104E-2</v>
      </c>
      <c r="DP268" s="154">
        <f t="shared" si="653"/>
        <v>-6.8214732190207558E-10</v>
      </c>
      <c r="DQ268" s="154">
        <f t="shared" si="654"/>
        <v>-6.8214732190207558E-10</v>
      </c>
      <c r="DR268" s="154">
        <f t="shared" si="655"/>
        <v>-6.8214732190207558E-10</v>
      </c>
      <c r="DS268" s="154">
        <f t="shared" si="656"/>
        <v>-6.8214732190207558E-10</v>
      </c>
      <c r="DT268" s="154">
        <f t="shared" si="657"/>
        <v>-6.8214732190207558E-10</v>
      </c>
      <c r="DU268" s="154">
        <f t="shared" si="658"/>
        <v>-6.8214732190207558E-10</v>
      </c>
      <c r="DW268" s="155">
        <f t="shared" si="595"/>
        <v>3.7146614408391967E-2</v>
      </c>
      <c r="DX268" s="155">
        <f t="shared" si="596"/>
        <v>1.892714540363212E-2</v>
      </c>
      <c r="DY268" s="155">
        <f t="shared" si="597"/>
        <v>-2.6236757275106763E-2</v>
      </c>
      <c r="DZ268" s="155">
        <f t="shared" si="598"/>
        <v>3.2399696955729668E-2</v>
      </c>
      <c r="EA268" s="156">
        <f t="shared" si="599"/>
        <v>3.7146614408391967E-2</v>
      </c>
      <c r="EB268" s="156">
        <f t="shared" si="600"/>
        <v>1.892714540363212E-2</v>
      </c>
      <c r="EC268" s="156">
        <f t="shared" si="601"/>
        <v>1.0790326455498541E-2</v>
      </c>
      <c r="ED268" s="156">
        <f t="shared" si="602"/>
        <v>-4.027004656217515E-2</v>
      </c>
      <c r="EE268" s="156">
        <f t="shared" si="603"/>
        <v>-4.1633484444068565E-2</v>
      </c>
      <c r="EF268" s="156">
        <f t="shared" si="604"/>
        <v>-2.1819184635286423E-3</v>
      </c>
      <c r="EG268" s="156">
        <f t="shared" si="605"/>
        <v>6.5218498353038579E-3</v>
      </c>
      <c r="EH268" s="156">
        <f t="shared" si="606"/>
        <v>4.117733927613261E-2</v>
      </c>
      <c r="EI268" s="156">
        <f t="shared" si="607"/>
        <v>3.8921546791033476E-2</v>
      </c>
      <c r="EJ268" s="156">
        <f t="shared" si="608"/>
        <v>-1.4940582001025875E-2</v>
      </c>
      <c r="EK268" s="156">
        <f t="shared" si="609"/>
        <v>-2.2706339040436459E-2</v>
      </c>
      <c r="EL268" s="156">
        <f t="shared" si="610"/>
        <v>-3.4964695944863261E-2</v>
      </c>
      <c r="EM268" s="156">
        <f t="shared" si="611"/>
        <v>-2.9479720106676599E-2</v>
      </c>
      <c r="EN268" s="156">
        <f t="shared" si="612"/>
        <v>2.9479720106676627E-2</v>
      </c>
      <c r="EO268" s="156">
        <f t="shared" si="613"/>
        <v>3.4964695944863323E-2</v>
      </c>
      <c r="EP268" s="156">
        <f t="shared" si="614"/>
        <v>2.2706339040436369E-2</v>
      </c>
      <c r="EQ268" s="156">
        <f t="shared" si="615"/>
        <v>1.4940582001025843E-2</v>
      </c>
      <c r="ER268" s="156">
        <f t="shared" si="616"/>
        <v>-3.892154679103349E-2</v>
      </c>
      <c r="ES268" s="156">
        <f t="shared" si="617"/>
        <v>2.1819184635287862E-3</v>
      </c>
      <c r="ET268" s="156">
        <f t="shared" si="618"/>
        <v>4.1633484444068558E-2</v>
      </c>
      <c r="EU268" s="156">
        <f t="shared" si="619"/>
        <v>4.0270046562175144E-2</v>
      </c>
      <c r="EV268" s="156">
        <f t="shared" si="620"/>
        <v>-1.0790326455498555E-2</v>
      </c>
      <c r="EW268" s="156">
        <f t="shared" si="621"/>
        <v>-1.8927145403632196E-2</v>
      </c>
      <c r="EX268" s="156">
        <f t="shared" si="622"/>
        <v>-3.7146614408391933E-2</v>
      </c>
      <c r="EY268" s="156">
        <f t="shared" si="623"/>
        <v>-3.2399696955729598E-2</v>
      </c>
      <c r="EZ268" s="156">
        <f t="shared" si="624"/>
        <v>2.623675727510686E-2</v>
      </c>
    </row>
    <row r="269" spans="15:156" ht="20.100000000000001" customHeight="1" x14ac:dyDescent="0.2">
      <c r="O269" s="158">
        <v>259</v>
      </c>
      <c r="P269" s="158">
        <f t="shared" si="625"/>
        <v>-0.88139127225713643</v>
      </c>
      <c r="Q269" s="147">
        <f t="shared" si="626"/>
        <v>2.2602013813326565</v>
      </c>
      <c r="R269" s="147">
        <f t="shared" si="530"/>
        <v>250.98564870410274</v>
      </c>
      <c r="S269" s="147">
        <f t="shared" si="531"/>
        <v>218.24839017748064</v>
      </c>
      <c r="T269" s="147">
        <f t="shared" si="532"/>
        <v>272.81048772185079</v>
      </c>
      <c r="U269" s="147">
        <f t="shared" si="533"/>
        <v>1</v>
      </c>
      <c r="V269" s="147">
        <f t="shared" si="534"/>
        <v>1</v>
      </c>
      <c r="W269" s="147">
        <f t="shared" si="535"/>
        <v>5.7373798359988105E-2</v>
      </c>
      <c r="X269" s="147">
        <f t="shared" si="536"/>
        <v>6.5979868113986317E-2</v>
      </c>
      <c r="Y269" s="147">
        <f t="shared" si="537"/>
        <v>5.278389449118906E-2</v>
      </c>
      <c r="Z269" s="147">
        <f t="shared" si="538"/>
        <v>11.320132768862642</v>
      </c>
      <c r="AA269" s="147">
        <f t="shared" si="539"/>
        <v>11.320132768862642</v>
      </c>
      <c r="AB269" s="147">
        <f t="shared" si="540"/>
        <v>11.341331303988104</v>
      </c>
      <c r="AC269" s="147">
        <f t="shared" si="541"/>
        <v>10.779255723654757</v>
      </c>
      <c r="AD269" s="147">
        <f t="shared" si="542"/>
        <v>151.36628107539335</v>
      </c>
      <c r="AE269" s="147">
        <f t="shared" si="543"/>
        <v>199.08499094837018</v>
      </c>
      <c r="AF269" s="147">
        <f t="shared" si="544"/>
        <v>3.2777925642820884</v>
      </c>
      <c r="AG269" s="147">
        <f t="shared" si="545"/>
        <v>3.7414977183707978</v>
      </c>
      <c r="AH269" s="147">
        <f t="shared" si="546"/>
        <v>2.8448554840546922</v>
      </c>
      <c r="AI269" s="147">
        <f t="shared" si="547"/>
        <v>14.59792533314473</v>
      </c>
      <c r="AJ269" s="147">
        <f t="shared" si="548"/>
        <v>15.39792533314473</v>
      </c>
      <c r="AK269" s="147">
        <f t="shared" si="549"/>
        <v>15.882829022358903</v>
      </c>
      <c r="AL269" s="147">
        <f t="shared" si="550"/>
        <v>14.42411120770945</v>
      </c>
      <c r="AM269" s="147">
        <f t="shared" si="627"/>
        <v>64.943814076527232</v>
      </c>
      <c r="AN269" s="147">
        <f t="shared" si="528"/>
        <v>62.961075674381398</v>
      </c>
      <c r="AO269" s="147">
        <f t="shared" si="529"/>
        <v>69.328361768697164</v>
      </c>
      <c r="AP269" s="147">
        <f t="shared" si="551"/>
        <v>6.0481097902047534</v>
      </c>
      <c r="AQ269" s="147">
        <f t="shared" si="552"/>
        <v>0.32748789925604127</v>
      </c>
      <c r="AR269" s="147">
        <f t="shared" si="553"/>
        <v>0.32505843194394685</v>
      </c>
      <c r="AS269" s="147">
        <f t="shared" si="554"/>
        <v>0.30894855895990891</v>
      </c>
      <c r="AT269" s="147">
        <f t="shared" si="555"/>
        <v>3.5220994725952519E-2</v>
      </c>
      <c r="AU269" s="147">
        <f t="shared" si="556"/>
        <v>0.12150689128574117</v>
      </c>
      <c r="AV269" s="147">
        <f t="shared" si="557"/>
        <v>0.11605600469365634</v>
      </c>
      <c r="AW269" s="147">
        <f t="shared" si="558"/>
        <v>0.11543988617069365</v>
      </c>
      <c r="AX269" s="147">
        <f t="shared" si="628"/>
        <v>3.4856559499064188E-2</v>
      </c>
      <c r="AY269" s="147">
        <f t="shared" si="629"/>
        <v>3.8286799528703758E-2</v>
      </c>
      <c r="AZ269" s="147">
        <f t="shared" si="630"/>
        <v>3.0466833955707658E-2</v>
      </c>
      <c r="BA269" s="147">
        <f t="shared" si="631"/>
        <v>9.1087675781643423E-2</v>
      </c>
      <c r="BB269" s="147">
        <f t="shared" si="632"/>
        <v>0.15858747956644173</v>
      </c>
      <c r="BC269" s="147">
        <f t="shared" si="559"/>
        <v>-1.4299666625363451E-2</v>
      </c>
      <c r="BD269" s="147">
        <f t="shared" si="560"/>
        <v>-1.2434492717707349E-2</v>
      </c>
      <c r="BE269" s="147">
        <f t="shared" si="561"/>
        <v>-1.5543115897134186E-2</v>
      </c>
      <c r="BF269" s="147">
        <f t="shared" si="562"/>
        <v>0</v>
      </c>
      <c r="BG269" s="147">
        <f t="shared" si="563"/>
        <v>0</v>
      </c>
      <c r="BH269" s="147">
        <f t="shared" si="564"/>
        <v>0</v>
      </c>
      <c r="BI269" s="147">
        <f t="shared" si="633"/>
        <v>2.0556892873700737E-2</v>
      </c>
      <c r="BJ269" s="147">
        <f t="shared" si="634"/>
        <v>2.5852306810996407E-2</v>
      </c>
      <c r="BK269" s="147">
        <f t="shared" si="635"/>
        <v>1.4923718058573471E-2</v>
      </c>
      <c r="BL269" s="147">
        <f t="shared" si="565"/>
        <v>5.1594850932465262</v>
      </c>
      <c r="BM269" s="147">
        <f t="shared" si="566"/>
        <v>5.6422243438742843</v>
      </c>
      <c r="BN269" s="147">
        <f t="shared" si="567"/>
        <v>4.0713468021828207</v>
      </c>
      <c r="BO269" s="150">
        <f t="shared" si="636"/>
        <v>4.2258584462080814E-4</v>
      </c>
      <c r="BP269" s="150">
        <f t="shared" si="636"/>
        <v>6.6834176744989121E-4</v>
      </c>
      <c r="BQ269" s="150">
        <f t="shared" si="636"/>
        <v>2.2271736069179193E-4</v>
      </c>
      <c r="BR269" s="147" t="e">
        <f t="shared" si="568"/>
        <v>#NUM!</v>
      </c>
      <c r="BS269" s="147">
        <f t="shared" si="569"/>
        <v>195.0358974405388</v>
      </c>
      <c r="BT269" s="147">
        <f t="shared" si="570"/>
        <v>0.44960000297485531</v>
      </c>
      <c r="BU269" s="147">
        <f t="shared" si="571"/>
        <v>0.44960000297485531</v>
      </c>
      <c r="BV269" s="147">
        <f t="shared" si="572"/>
        <v>0.1498666676582851</v>
      </c>
      <c r="BW269" s="147">
        <f t="shared" si="573"/>
        <v>15.686603044006423</v>
      </c>
      <c r="CA269" s="150">
        <f t="shared" si="574"/>
        <v>0.16599285569118663</v>
      </c>
      <c r="CB269" s="150">
        <f t="shared" si="637"/>
        <v>0.16599285569118663</v>
      </c>
      <c r="CC269" s="150">
        <f t="shared" si="638"/>
        <v>0</v>
      </c>
      <c r="CD269" s="150">
        <f t="shared" si="639"/>
        <v>4.7618203230009759E-2</v>
      </c>
      <c r="CE269" s="150">
        <f t="shared" si="575"/>
        <v>3.3318536604646308E-2</v>
      </c>
      <c r="CI269" s="152">
        <f t="shared" si="576"/>
        <v>0.44386772299411542</v>
      </c>
      <c r="CJ269" s="152">
        <f t="shared" si="577"/>
        <v>0.44386772299411542</v>
      </c>
      <c r="CK269" s="152">
        <f t="shared" si="578"/>
        <v>0.44386772299411542</v>
      </c>
      <c r="CL269" s="152">
        <f t="shared" si="579"/>
        <v>0.44386772299411542</v>
      </c>
      <c r="CM269" s="152">
        <f t="shared" si="580"/>
        <v>0.44386772299411542</v>
      </c>
      <c r="CN269" s="152">
        <f t="shared" si="581"/>
        <v>0.44386772299411542</v>
      </c>
      <c r="CO269" s="152">
        <f t="shared" si="582"/>
        <v>0.44386772299411542</v>
      </c>
      <c r="CP269" s="152">
        <f t="shared" si="583"/>
        <v>0.44386772299411542</v>
      </c>
      <c r="CQ269" s="152">
        <f t="shared" si="584"/>
        <v>0.41363689721853225</v>
      </c>
      <c r="CR269" s="152">
        <f t="shared" si="585"/>
        <v>0.35484836425460753</v>
      </c>
      <c r="CS269" s="152">
        <f t="shared" si="586"/>
        <v>0.29605983129068286</v>
      </c>
      <c r="CT269" s="152">
        <f t="shared" si="587"/>
        <v>0.23727129832675808</v>
      </c>
      <c r="CU269" s="152">
        <f t="shared" si="588"/>
        <v>0.17848276536283342</v>
      </c>
      <c r="CV269" s="152">
        <f t="shared" si="589"/>
        <v>0.14413438767754522</v>
      </c>
      <c r="CW269" s="152">
        <f t="shared" si="590"/>
        <v>0.14413438767754522</v>
      </c>
      <c r="CX269" s="152">
        <f t="shared" si="591"/>
        <v>0.14413438767754522</v>
      </c>
      <c r="CY269" s="152">
        <f t="shared" si="592"/>
        <v>0.14413438767754522</v>
      </c>
      <c r="CZ269" s="152">
        <f t="shared" si="593"/>
        <v>0.14413438767754522</v>
      </c>
      <c r="DA269" s="152">
        <f t="shared" si="594"/>
        <v>0.14413438767754522</v>
      </c>
      <c r="DC269" s="154">
        <f t="shared" si="640"/>
        <v>0.16377122122432641</v>
      </c>
      <c r="DD269" s="154">
        <f t="shared" si="641"/>
        <v>0.16377122122432641</v>
      </c>
      <c r="DE269" s="154">
        <f t="shared" si="642"/>
        <v>0.16377122122432641</v>
      </c>
      <c r="DF269" s="154">
        <f t="shared" si="643"/>
        <v>0.16377122122432641</v>
      </c>
      <c r="DG269" s="154">
        <f t="shared" si="644"/>
        <v>0.16377122122432641</v>
      </c>
      <c r="DH269" s="154">
        <f t="shared" si="645"/>
        <v>0.16377122122432641</v>
      </c>
      <c r="DI269" s="154">
        <f t="shared" si="646"/>
        <v>0.16377122122432641</v>
      </c>
      <c r="DJ269" s="154">
        <f t="shared" si="647"/>
        <v>0.16377122122432641</v>
      </c>
      <c r="DK269" s="154">
        <f t="shared" si="648"/>
        <v>0.15205721639391728</v>
      </c>
      <c r="DL269" s="154">
        <f t="shared" si="649"/>
        <v>0.12929209973790426</v>
      </c>
      <c r="DM269" s="154">
        <f t="shared" si="650"/>
        <v>0.10655515375613486</v>
      </c>
      <c r="DN269" s="154">
        <f t="shared" si="651"/>
        <v>8.3865427265357104E-2</v>
      </c>
      <c r="DO269" s="154">
        <f t="shared" si="652"/>
        <v>6.1264140768784045E-2</v>
      </c>
      <c r="DP269" s="154">
        <f t="shared" si="653"/>
        <v>-6.8553946072550716E-10</v>
      </c>
      <c r="DQ269" s="154">
        <f t="shared" si="654"/>
        <v>-6.8553946072550716E-10</v>
      </c>
      <c r="DR269" s="154">
        <f t="shared" si="655"/>
        <v>-6.8553946072550716E-10</v>
      </c>
      <c r="DS269" s="154">
        <f t="shared" si="656"/>
        <v>-6.8553946072550716E-10</v>
      </c>
      <c r="DT269" s="154">
        <f t="shared" si="657"/>
        <v>-6.8553946072550716E-10</v>
      </c>
      <c r="DU269" s="154">
        <f t="shared" si="658"/>
        <v>-6.8553946072550716E-10</v>
      </c>
      <c r="DW269" s="155">
        <f t="shared" si="595"/>
        <v>3.6131498481134033E-2</v>
      </c>
      <c r="DX269" s="155">
        <f t="shared" si="596"/>
        <v>1.9617803036809232E-2</v>
      </c>
      <c r="DY269" s="155">
        <f t="shared" si="597"/>
        <v>-2.6151583667088422E-2</v>
      </c>
      <c r="DZ269" s="155">
        <f t="shared" si="598"/>
        <v>3.1724407798830651E-2</v>
      </c>
      <c r="EA269" s="156">
        <f t="shared" si="599"/>
        <v>3.6131498481134033E-2</v>
      </c>
      <c r="EB269" s="156">
        <f t="shared" si="600"/>
        <v>1.9617803036809232E-2</v>
      </c>
      <c r="EC269" s="156">
        <f t="shared" si="601"/>
        <v>1.2363153813819713E-2</v>
      </c>
      <c r="ED269" s="156">
        <f t="shared" si="602"/>
        <v>-3.9210914376727656E-2</v>
      </c>
      <c r="EE269" s="156">
        <f t="shared" si="603"/>
        <v>-4.0849500398935319E-2</v>
      </c>
      <c r="EF269" s="156">
        <f t="shared" si="604"/>
        <v>-4.6542126767709635E-3</v>
      </c>
      <c r="EG269" s="156">
        <f t="shared" si="605"/>
        <v>3.2257504516895442E-3</v>
      </c>
      <c r="EH269" s="156">
        <f t="shared" si="606"/>
        <v>4.0987045666974545E-2</v>
      </c>
      <c r="EI269" s="156">
        <f t="shared" si="607"/>
        <v>3.961849599289069E-2</v>
      </c>
      <c r="EJ269" s="156">
        <f t="shared" si="608"/>
        <v>-1.0987181337565037E-2</v>
      </c>
      <c r="EK269" s="156">
        <f t="shared" si="609"/>
        <v>-1.8344881289155832E-2</v>
      </c>
      <c r="EL269" s="156">
        <f t="shared" si="610"/>
        <v>-3.6794139600893144E-2</v>
      </c>
      <c r="EM269" s="156">
        <f t="shared" si="611"/>
        <v>-3.2617759254719075E-2</v>
      </c>
      <c r="EN269" s="156">
        <f t="shared" si="612"/>
        <v>2.5028486963546571E-2</v>
      </c>
      <c r="EO269" s="156">
        <f t="shared" si="613"/>
        <v>3.0792405038809756E-2</v>
      </c>
      <c r="EP269" s="156">
        <f t="shared" si="614"/>
        <v>2.7242818694274574E-2</v>
      </c>
      <c r="EQ269" s="156">
        <f t="shared" si="615"/>
        <v>2.0866823513353151E-2</v>
      </c>
      <c r="ER269" s="156">
        <f t="shared" si="616"/>
        <v>-3.5424836696106368E-2</v>
      </c>
      <c r="ES269" s="156">
        <f t="shared" si="617"/>
        <v>-6.0770044606322064E-3</v>
      </c>
      <c r="ET269" s="156">
        <f t="shared" si="618"/>
        <v>4.0662186307043172E-2</v>
      </c>
      <c r="EU269" s="156">
        <f t="shared" si="619"/>
        <v>4.1074654533438962E-2</v>
      </c>
      <c r="EV269" s="156">
        <f t="shared" si="620"/>
        <v>-1.7933581465714701E-3</v>
      </c>
      <c r="EW269" s="156">
        <f t="shared" si="621"/>
        <v>-9.597822673296029E-3</v>
      </c>
      <c r="EX269" s="156">
        <f t="shared" si="622"/>
        <v>-3.9977808574447868E-2</v>
      </c>
      <c r="EY269" s="156">
        <f t="shared" si="623"/>
        <v>-3.7411952729251213E-2</v>
      </c>
      <c r="EZ269" s="156">
        <f t="shared" si="624"/>
        <v>1.7049609129464079E-2</v>
      </c>
    </row>
    <row r="270" spans="15:156" ht="20.100000000000001" customHeight="1" x14ac:dyDescent="0.2">
      <c r="O270" s="158">
        <v>260</v>
      </c>
      <c r="P270" s="158">
        <f t="shared" si="625"/>
        <v>-0.87266462599716477</v>
      </c>
      <c r="Q270" s="147">
        <f t="shared" si="626"/>
        <v>2.2689280275926285</v>
      </c>
      <c r="R270" s="147">
        <f t="shared" si="530"/>
        <v>249.17060139306287</v>
      </c>
      <c r="S270" s="147">
        <f t="shared" si="531"/>
        <v>216.67008816788075</v>
      </c>
      <c r="T270" s="147">
        <f t="shared" si="532"/>
        <v>270.83761020985094</v>
      </c>
      <c r="U270" s="147">
        <f t="shared" si="533"/>
        <v>1</v>
      </c>
      <c r="V270" s="147">
        <f t="shared" si="534"/>
        <v>1</v>
      </c>
      <c r="W270" s="147">
        <f t="shared" si="535"/>
        <v>5.7791729519824926E-2</v>
      </c>
      <c r="X270" s="147">
        <f t="shared" si="536"/>
        <v>6.6460488947798657E-2</v>
      </c>
      <c r="Y270" s="147">
        <f t="shared" si="537"/>
        <v>5.3168391158238931E-2</v>
      </c>
      <c r="Z270" s="147">
        <f t="shared" si="538"/>
        <v>11.2134072999662</v>
      </c>
      <c r="AA270" s="147">
        <f t="shared" si="539"/>
        <v>11.2134072999662</v>
      </c>
      <c r="AB270" s="147">
        <f t="shared" si="540"/>
        <v>11.236154421592417</v>
      </c>
      <c r="AC270" s="147">
        <f t="shared" si="541"/>
        <v>10.679291400140002</v>
      </c>
      <c r="AD270" s="147">
        <f t="shared" si="542"/>
        <v>149.69205435965955</v>
      </c>
      <c r="AE270" s="147">
        <f t="shared" si="543"/>
        <v>196.93916869812051</v>
      </c>
      <c r="AF270" s="147">
        <f t="shared" si="544"/>
        <v>3.2710502555330829</v>
      </c>
      <c r="AG270" s="147">
        <f t="shared" si="545"/>
        <v>3.7338015837600094</v>
      </c>
      <c r="AH270" s="147">
        <f t="shared" si="546"/>
        <v>2.8390037122773037</v>
      </c>
      <c r="AI270" s="147">
        <f t="shared" si="547"/>
        <v>14.484457555499283</v>
      </c>
      <c r="AJ270" s="147">
        <f t="shared" si="548"/>
        <v>15.284457555499284</v>
      </c>
      <c r="AK270" s="147">
        <f t="shared" si="549"/>
        <v>15.769956005352427</v>
      </c>
      <c r="AL270" s="147">
        <f t="shared" si="550"/>
        <v>14.318295112417307</v>
      </c>
      <c r="AM270" s="147">
        <f t="shared" si="627"/>
        <v>65.425939806428019</v>
      </c>
      <c r="AN270" s="147">
        <f t="shared" si="528"/>
        <v>63.411717804450021</v>
      </c>
      <c r="AO270" s="147">
        <f t="shared" si="529"/>
        <v>69.840717218683835</v>
      </c>
      <c r="AP270" s="147">
        <f t="shared" si="551"/>
        <v>5.9795924360116546</v>
      </c>
      <c r="AQ270" s="147">
        <f t="shared" si="552"/>
        <v>0.3244508522513434</v>
      </c>
      <c r="AR270" s="147">
        <f t="shared" si="553"/>
        <v>0.32204391525697973</v>
      </c>
      <c r="AS270" s="147">
        <f t="shared" si="554"/>
        <v>0.30608344150754979</v>
      </c>
      <c r="AT270" s="147">
        <f t="shared" si="555"/>
        <v>3.4570761118014923E-2</v>
      </c>
      <c r="AU270" s="147">
        <f t="shared" si="556"/>
        <v>0.12014906974847119</v>
      </c>
      <c r="AV270" s="147">
        <f t="shared" si="557"/>
        <v>0.11472876495135489</v>
      </c>
      <c r="AW270" s="147">
        <f t="shared" si="558"/>
        <v>0.11414607075528074</v>
      </c>
      <c r="AX270" s="147">
        <f t="shared" si="628"/>
        <v>3.47181128054765E-2</v>
      </c>
      <c r="AY270" s="147">
        <f t="shared" si="629"/>
        <v>3.8124649187945309E-2</v>
      </c>
      <c r="AZ270" s="147">
        <f t="shared" si="630"/>
        <v>3.0344814794079258E-2</v>
      </c>
      <c r="BA270" s="147">
        <f t="shared" si="631"/>
        <v>9.0472136750437304E-2</v>
      </c>
      <c r="BB270" s="147">
        <f t="shared" si="632"/>
        <v>0.15694521499932579</v>
      </c>
      <c r="BC270" s="147">
        <f t="shared" si="559"/>
        <v>-1.4450500325915782E-2</v>
      </c>
      <c r="BD270" s="147">
        <f t="shared" si="560"/>
        <v>-1.2565652457318072E-2</v>
      </c>
      <c r="BE270" s="147">
        <f t="shared" si="561"/>
        <v>-1.570706557164759E-2</v>
      </c>
      <c r="BF270" s="147">
        <f t="shared" si="562"/>
        <v>0</v>
      </c>
      <c r="BG270" s="147">
        <f t="shared" si="563"/>
        <v>0</v>
      </c>
      <c r="BH270" s="147">
        <f t="shared" si="564"/>
        <v>0</v>
      </c>
      <c r="BI270" s="147">
        <f t="shared" si="633"/>
        <v>2.0267612479560718E-2</v>
      </c>
      <c r="BJ270" s="147">
        <f t="shared" si="634"/>
        <v>2.5558996730627236E-2</v>
      </c>
      <c r="BK270" s="147">
        <f t="shared" si="635"/>
        <v>1.4637749222431669E-2</v>
      </c>
      <c r="BL270" s="147">
        <f t="shared" si="565"/>
        <v>5.0500931903336905</v>
      </c>
      <c r="BM270" s="147">
        <f t="shared" si="566"/>
        <v>5.5378700751075787</v>
      </c>
      <c r="BN270" s="147">
        <f t="shared" si="567"/>
        <v>3.9644530182544968</v>
      </c>
      <c r="BO270" s="150">
        <f t="shared" si="636"/>
        <v>4.1077611562164535E-4</v>
      </c>
      <c r="BP270" s="150">
        <f t="shared" si="636"/>
        <v>6.5326231387621381E-4</v>
      </c>
      <c r="BQ270" s="150">
        <f t="shared" si="636"/>
        <v>2.1426370229879891E-4</v>
      </c>
      <c r="BR270" s="147" t="e">
        <f t="shared" si="568"/>
        <v>#NUM!</v>
      </c>
      <c r="BS270" s="147">
        <f t="shared" si="569"/>
        <v>193.31155569434276</v>
      </c>
      <c r="BT270" s="147">
        <f t="shared" si="570"/>
        <v>0.44634864067323976</v>
      </c>
      <c r="BU270" s="147">
        <f t="shared" si="571"/>
        <v>0.44634864067323976</v>
      </c>
      <c r="BV270" s="147">
        <f t="shared" si="572"/>
        <v>0.14878288022441327</v>
      </c>
      <c r="BW270" s="147">
        <f t="shared" si="573"/>
        <v>15.573162587066427</v>
      </c>
      <c r="CA270" s="150">
        <f t="shared" si="574"/>
        <v>0.16447576945483716</v>
      </c>
      <c r="CB270" s="150">
        <f t="shared" si="637"/>
        <v>0.16447576945483716</v>
      </c>
      <c r="CC270" s="150">
        <f t="shared" si="638"/>
        <v>0</v>
      </c>
      <c r="CD270" s="150">
        <f t="shared" si="639"/>
        <v>4.7526695977308492E-2</v>
      </c>
      <c r="CE270" s="150">
        <f t="shared" si="575"/>
        <v>3.3076195651392706E-2</v>
      </c>
      <c r="CI270" s="152">
        <f t="shared" si="576"/>
        <v>0.44061636069249993</v>
      </c>
      <c r="CJ270" s="152">
        <f t="shared" si="577"/>
        <v>0.44061636069249993</v>
      </c>
      <c r="CK270" s="152">
        <f t="shared" si="578"/>
        <v>0.44061636069249993</v>
      </c>
      <c r="CL270" s="152">
        <f t="shared" si="579"/>
        <v>0.44061636069249993</v>
      </c>
      <c r="CM270" s="152">
        <f t="shared" si="580"/>
        <v>0.44061636069249993</v>
      </c>
      <c r="CN270" s="152">
        <f t="shared" si="581"/>
        <v>0.44061636069249993</v>
      </c>
      <c r="CO270" s="152">
        <f t="shared" si="582"/>
        <v>0.44061636069249993</v>
      </c>
      <c r="CP270" s="152">
        <f t="shared" si="583"/>
        <v>0.44061636069249993</v>
      </c>
      <c r="CQ270" s="152">
        <f t="shared" si="584"/>
        <v>0.41060415450460158</v>
      </c>
      <c r="CR270" s="152">
        <f t="shared" si="585"/>
        <v>0.35224076126172094</v>
      </c>
      <c r="CS270" s="152">
        <f t="shared" si="586"/>
        <v>0.2938773680188404</v>
      </c>
      <c r="CT270" s="152">
        <f t="shared" si="587"/>
        <v>0.23551397477595984</v>
      </c>
      <c r="CU270" s="152">
        <f t="shared" si="588"/>
        <v>0.17715058153307933</v>
      </c>
      <c r="CV270" s="152">
        <f t="shared" si="589"/>
        <v>0.14305060024367339</v>
      </c>
      <c r="CW270" s="152">
        <f t="shared" si="590"/>
        <v>0.14305060024367339</v>
      </c>
      <c r="CX270" s="152">
        <f t="shared" si="591"/>
        <v>0.14305060024367339</v>
      </c>
      <c r="CY270" s="152">
        <f t="shared" si="592"/>
        <v>0.14305060024367339</v>
      </c>
      <c r="CZ270" s="152">
        <f t="shared" si="593"/>
        <v>0.14305060024367339</v>
      </c>
      <c r="DA270" s="152">
        <f t="shared" si="594"/>
        <v>0.14305060024367339</v>
      </c>
      <c r="DC270" s="154">
        <f t="shared" si="640"/>
        <v>0.16225780144408369</v>
      </c>
      <c r="DD270" s="154">
        <f t="shared" si="641"/>
        <v>0.16225780144408369</v>
      </c>
      <c r="DE270" s="154">
        <f t="shared" si="642"/>
        <v>0.16225780144408369</v>
      </c>
      <c r="DF270" s="154">
        <f t="shared" si="643"/>
        <v>0.16225780144408369</v>
      </c>
      <c r="DG270" s="154">
        <f t="shared" si="644"/>
        <v>0.16225780144408369</v>
      </c>
      <c r="DH270" s="154">
        <f t="shared" si="645"/>
        <v>0.16225780144408369</v>
      </c>
      <c r="DI270" s="154">
        <f t="shared" si="646"/>
        <v>0.16225780144408369</v>
      </c>
      <c r="DJ270" s="154">
        <f t="shared" si="647"/>
        <v>0.16225780144408369</v>
      </c>
      <c r="DK270" s="154">
        <f t="shared" si="648"/>
        <v>0.15064773104516171</v>
      </c>
      <c r="DL270" s="154">
        <f t="shared" si="649"/>
        <v>0.12808476707532021</v>
      </c>
      <c r="DM270" s="154">
        <f t="shared" si="650"/>
        <v>0.10555004060626633</v>
      </c>
      <c r="DN270" s="154">
        <f t="shared" si="651"/>
        <v>8.3062638273688733E-2</v>
      </c>
      <c r="DO270" s="154">
        <f t="shared" si="652"/>
        <v>6.0663851351805215E-2</v>
      </c>
      <c r="DP270" s="154">
        <f t="shared" si="653"/>
        <v>4.76550609278854E-2</v>
      </c>
      <c r="DQ270" s="154">
        <f t="shared" si="654"/>
        <v>-6.8900216072411122E-10</v>
      </c>
      <c r="DR270" s="154">
        <f t="shared" si="655"/>
        <v>-6.8900216072411122E-10</v>
      </c>
      <c r="DS270" s="154">
        <f t="shared" si="656"/>
        <v>-6.8900216072411122E-10</v>
      </c>
      <c r="DT270" s="154">
        <f t="shared" si="657"/>
        <v>-6.8900216072411122E-10</v>
      </c>
      <c r="DU270" s="154">
        <f t="shared" si="658"/>
        <v>-6.8900216072411122E-10</v>
      </c>
      <c r="DW270" s="155">
        <f t="shared" si="595"/>
        <v>3.51045345627162E-2</v>
      </c>
      <c r="DX270" s="155">
        <f t="shared" si="596"/>
        <v>2.0267612479560715E-2</v>
      </c>
      <c r="DY270" s="155">
        <f t="shared" si="597"/>
        <v>-2.6055540359579819E-2</v>
      </c>
      <c r="DZ270" s="155">
        <f t="shared" si="598"/>
        <v>3.1051783830512679E-2</v>
      </c>
      <c r="EA270" s="156">
        <f t="shared" si="599"/>
        <v>3.51045345627162E-2</v>
      </c>
      <c r="EB270" s="156">
        <f t="shared" si="600"/>
        <v>2.0267612479560715E-2</v>
      </c>
      <c r="EC270" s="156">
        <f t="shared" si="601"/>
        <v>1.3863863450256952E-2</v>
      </c>
      <c r="ED270" s="156">
        <f t="shared" si="602"/>
        <v>-3.8090651775983184E-2</v>
      </c>
      <c r="EE270" s="156">
        <f t="shared" si="603"/>
        <v>-3.9919403809836759E-2</v>
      </c>
      <c r="EF270" s="156">
        <f t="shared" si="604"/>
        <v>-7.0388679454704926E-3</v>
      </c>
      <c r="EG270" s="156">
        <f t="shared" si="605"/>
        <v>-2.607017840077336E-17</v>
      </c>
      <c r="EH270" s="156">
        <f t="shared" si="606"/>
        <v>4.0535224959121437E-2</v>
      </c>
      <c r="EI270" s="156">
        <f t="shared" si="607"/>
        <v>3.9919403809836759E-2</v>
      </c>
      <c r="EJ270" s="156">
        <f t="shared" si="608"/>
        <v>-7.0388679454705125E-3</v>
      </c>
      <c r="EK270" s="156">
        <f t="shared" si="609"/>
        <v>-1.3863863450256902E-2</v>
      </c>
      <c r="EL270" s="156">
        <f t="shared" si="610"/>
        <v>-3.8090651775983198E-2</v>
      </c>
      <c r="EM270" s="156">
        <f t="shared" si="611"/>
        <v>-3.51045345627162E-2</v>
      </c>
      <c r="EN270" s="156">
        <f t="shared" si="612"/>
        <v>2.0267612479560715E-2</v>
      </c>
      <c r="EO270" s="156">
        <f t="shared" si="613"/>
        <v>2.6055540359579805E-2</v>
      </c>
      <c r="EP270" s="156">
        <f t="shared" si="614"/>
        <v>3.1051783830512689E-2</v>
      </c>
      <c r="EQ270" s="156">
        <f t="shared" si="615"/>
        <v>2.6055540359579885E-2</v>
      </c>
      <c r="ER270" s="156">
        <f t="shared" si="616"/>
        <v>-3.1051783830512623E-2</v>
      </c>
      <c r="ES270" s="156">
        <f t="shared" si="617"/>
        <v>-1.3863863450256968E-2</v>
      </c>
      <c r="ET270" s="156">
        <f t="shared" si="618"/>
        <v>3.8090651775983177E-2</v>
      </c>
      <c r="EU270" s="156">
        <f t="shared" si="619"/>
        <v>3.9919403809836752E-2</v>
      </c>
      <c r="EV270" s="156">
        <f t="shared" si="620"/>
        <v>7.0388679454705446E-3</v>
      </c>
      <c r="EW270" s="156">
        <f t="shared" si="621"/>
        <v>4.2208023155938531E-17</v>
      </c>
      <c r="EX270" s="156">
        <f t="shared" si="622"/>
        <v>-4.0535224959121437E-2</v>
      </c>
      <c r="EY270" s="156">
        <f t="shared" si="623"/>
        <v>-3.9919403809836773E-2</v>
      </c>
      <c r="EZ270" s="156">
        <f t="shared" si="624"/>
        <v>7.0388679454703911E-3</v>
      </c>
    </row>
    <row r="271" spans="15:156" ht="20.100000000000001" customHeight="1" x14ac:dyDescent="0.2">
      <c r="O271" s="158">
        <v>261</v>
      </c>
      <c r="P271" s="158">
        <f t="shared" si="625"/>
        <v>-0.86393797973719322</v>
      </c>
      <c r="Q271" s="147">
        <f t="shared" si="626"/>
        <v>2.2776546738526</v>
      </c>
      <c r="R271" s="147">
        <f t="shared" si="530"/>
        <v>247.33657877602383</v>
      </c>
      <c r="S271" s="147">
        <f t="shared" si="531"/>
        <v>215.07528589219461</v>
      </c>
      <c r="T271" s="147">
        <f t="shared" si="532"/>
        <v>268.8441073652433</v>
      </c>
      <c r="U271" s="147">
        <f t="shared" si="533"/>
        <v>1</v>
      </c>
      <c r="V271" s="147">
        <f t="shared" si="534"/>
        <v>1</v>
      </c>
      <c r="W271" s="147">
        <f t="shared" si="535"/>
        <v>5.8220260307877678E-2</v>
      </c>
      <c r="X271" s="147">
        <f t="shared" si="536"/>
        <v>6.6953299354059331E-2</v>
      </c>
      <c r="Y271" s="147">
        <f t="shared" si="537"/>
        <v>5.3562639483247458E-2</v>
      </c>
      <c r="Z271" s="147">
        <f t="shared" si="538"/>
        <v>11.105938190853498</v>
      </c>
      <c r="AA271" s="147">
        <f t="shared" si="539"/>
        <v>11.105938190853498</v>
      </c>
      <c r="AB271" s="147">
        <f t="shared" si="540"/>
        <v>11.130220695043221</v>
      </c>
      <c r="AC271" s="147">
        <f t="shared" si="541"/>
        <v>10.578607741614665</v>
      </c>
      <c r="AD271" s="147">
        <f t="shared" si="542"/>
        <v>148.00703307908657</v>
      </c>
      <c r="AE271" s="147">
        <f t="shared" si="543"/>
        <v>194.77911793605344</v>
      </c>
      <c r="AF271" s="147">
        <f t="shared" si="544"/>
        <v>3.2642374597114396</v>
      </c>
      <c r="AG271" s="147">
        <f t="shared" si="545"/>
        <v>3.7260249903598757</v>
      </c>
      <c r="AH271" s="147">
        <f t="shared" si="546"/>
        <v>2.8330907634939844</v>
      </c>
      <c r="AI271" s="147">
        <f t="shared" si="547"/>
        <v>14.370175650564939</v>
      </c>
      <c r="AJ271" s="147">
        <f t="shared" si="548"/>
        <v>15.170175650564939</v>
      </c>
      <c r="AK271" s="147">
        <f t="shared" si="549"/>
        <v>15.656245685403096</v>
      </c>
      <c r="AL271" s="147">
        <f t="shared" si="550"/>
        <v>14.21169850510865</v>
      </c>
      <c r="AM271" s="147">
        <f t="shared" si="627"/>
        <v>65.918814853192544</v>
      </c>
      <c r="AN271" s="147">
        <f t="shared" si="528"/>
        <v>63.872273091136876</v>
      </c>
      <c r="AO271" s="147">
        <f t="shared" si="529"/>
        <v>70.364566180497846</v>
      </c>
      <c r="AP271" s="147">
        <f t="shared" si="551"/>
        <v>5.910643100029608</v>
      </c>
      <c r="AQ271" s="147">
        <f t="shared" si="552"/>
        <v>0.32139195090739264</v>
      </c>
      <c r="AR271" s="147">
        <f t="shared" si="553"/>
        <v>0.3190077063570641</v>
      </c>
      <c r="AS271" s="147">
        <f t="shared" si="554"/>
        <v>0.3031977069067876</v>
      </c>
      <c r="AT271" s="147">
        <f t="shared" si="555"/>
        <v>3.3921972238398282E-2</v>
      </c>
      <c r="AU271" s="147">
        <f t="shared" si="556"/>
        <v>0.11878237011940225</v>
      </c>
      <c r="AV271" s="147">
        <f t="shared" si="557"/>
        <v>0.11339328201083829</v>
      </c>
      <c r="AW271" s="147">
        <f t="shared" si="558"/>
        <v>0.11284399249483995</v>
      </c>
      <c r="AX271" s="147">
        <f t="shared" si="628"/>
        <v>3.4577702643890693E-2</v>
      </c>
      <c r="AY271" s="147">
        <f t="shared" si="629"/>
        <v>3.7960271890470222E-2</v>
      </c>
      <c r="AZ271" s="147">
        <f t="shared" si="630"/>
        <v>3.0221110539370016E-2</v>
      </c>
      <c r="BA271" s="147">
        <f t="shared" si="631"/>
        <v>8.9850317263284935E-2</v>
      </c>
      <c r="BB271" s="147">
        <f t="shared" si="632"/>
        <v>0.15529183477055247</v>
      </c>
      <c r="BC271" s="147">
        <f t="shared" si="559"/>
        <v>-1.4600233564920899E-2</v>
      </c>
      <c r="BD271" s="147">
        <f t="shared" si="560"/>
        <v>-1.269585527384426E-2</v>
      </c>
      <c r="BE271" s="147">
        <f t="shared" si="561"/>
        <v>-1.5869819092305327E-2</v>
      </c>
      <c r="BF271" s="147">
        <f t="shared" si="562"/>
        <v>0</v>
      </c>
      <c r="BG271" s="147">
        <f t="shared" si="563"/>
        <v>0</v>
      </c>
      <c r="BH271" s="147">
        <f t="shared" si="564"/>
        <v>0</v>
      </c>
      <c r="BI271" s="147">
        <f t="shared" si="633"/>
        <v>1.9977469078969794E-2</v>
      </c>
      <c r="BJ271" s="147">
        <f t="shared" si="634"/>
        <v>2.5264416616625963E-2</v>
      </c>
      <c r="BK271" s="147">
        <f t="shared" si="635"/>
        <v>1.4351291447064689E-2</v>
      </c>
      <c r="BL271" s="147">
        <f t="shared" si="565"/>
        <v>4.9411588545961926</v>
      </c>
      <c r="BM271" s="147">
        <f t="shared" si="566"/>
        <v>5.4337516267203414</v>
      </c>
      <c r="BN271" s="147">
        <f t="shared" si="567"/>
        <v>3.8582601386245572</v>
      </c>
      <c r="BO271" s="150">
        <f t="shared" si="636"/>
        <v>3.9909927080119422E-4</v>
      </c>
      <c r="BP271" s="150">
        <f t="shared" si="636"/>
        <v>6.3829074697844613E-4</v>
      </c>
      <c r="BQ271" s="150">
        <f t="shared" si="636"/>
        <v>2.0595956619859211E-4</v>
      </c>
      <c r="BR271" s="147" t="e">
        <f t="shared" si="568"/>
        <v>#NUM!</v>
      </c>
      <c r="BS271" s="147">
        <f t="shared" si="569"/>
        <v>191.57023424972374</v>
      </c>
      <c r="BT271" s="147">
        <f t="shared" si="570"/>
        <v>0.44306328719452825</v>
      </c>
      <c r="BU271" s="147">
        <f t="shared" si="571"/>
        <v>0.44306328719452825</v>
      </c>
      <c r="BV271" s="147">
        <f t="shared" si="572"/>
        <v>0.1476877623981761</v>
      </c>
      <c r="BW271" s="147">
        <f t="shared" si="573"/>
        <v>15.458536173501491</v>
      </c>
      <c r="CA271" s="150">
        <f t="shared" si="574"/>
        <v>0.16294402666667407</v>
      </c>
      <c r="CB271" s="150">
        <f t="shared" si="637"/>
        <v>0.16294402666667407</v>
      </c>
      <c r="CC271" s="150">
        <f t="shared" si="638"/>
        <v>0</v>
      </c>
      <c r="CD271" s="150">
        <f t="shared" si="639"/>
        <v>4.7433218314506483E-2</v>
      </c>
      <c r="CE271" s="150">
        <f t="shared" si="575"/>
        <v>3.2832984749585584E-2</v>
      </c>
      <c r="CI271" s="152">
        <f t="shared" si="576"/>
        <v>0.43733100721378837</v>
      </c>
      <c r="CJ271" s="152">
        <f t="shared" si="577"/>
        <v>0.43733100721378837</v>
      </c>
      <c r="CK271" s="152">
        <f t="shared" si="578"/>
        <v>0.43733100721378837</v>
      </c>
      <c r="CL271" s="152">
        <f t="shared" si="579"/>
        <v>0.43733100721378837</v>
      </c>
      <c r="CM271" s="152">
        <f t="shared" si="580"/>
        <v>0.43733100721378837</v>
      </c>
      <c r="CN271" s="152">
        <f t="shared" si="581"/>
        <v>0.43733100721378837</v>
      </c>
      <c r="CO271" s="152">
        <f t="shared" si="582"/>
        <v>0.43733100721378837</v>
      </c>
      <c r="CP271" s="152">
        <f t="shared" si="583"/>
        <v>0.43733100721378837</v>
      </c>
      <c r="CQ271" s="152">
        <f t="shared" si="584"/>
        <v>0.40753970615927287</v>
      </c>
      <c r="CR271" s="152">
        <f t="shared" si="585"/>
        <v>0.34960589723579494</v>
      </c>
      <c r="CS271" s="152">
        <f t="shared" si="586"/>
        <v>0.29167208831231706</v>
      </c>
      <c r="CT271" s="152">
        <f t="shared" si="587"/>
        <v>0.23373827938883912</v>
      </c>
      <c r="CU271" s="152">
        <f t="shared" si="588"/>
        <v>0.17580447046536127</v>
      </c>
      <c r="CV271" s="152">
        <f t="shared" si="589"/>
        <v>0.14195548241743619</v>
      </c>
      <c r="CW271" s="152">
        <f t="shared" si="590"/>
        <v>0.14195548241743619</v>
      </c>
      <c r="CX271" s="152">
        <f t="shared" si="591"/>
        <v>0.14195548241743619</v>
      </c>
      <c r="CY271" s="152">
        <f t="shared" si="592"/>
        <v>0.14195548241743619</v>
      </c>
      <c r="CZ271" s="152">
        <f t="shared" si="593"/>
        <v>0.14195548241743619</v>
      </c>
      <c r="DA271" s="152">
        <f t="shared" si="594"/>
        <v>0.14195548241743619</v>
      </c>
      <c r="DC271" s="154">
        <f t="shared" si="640"/>
        <v>0.16072980597641787</v>
      </c>
      <c r="DD271" s="154">
        <f t="shared" si="641"/>
        <v>0.16072980597641787</v>
      </c>
      <c r="DE271" s="154">
        <f t="shared" si="642"/>
        <v>0.16072980597641787</v>
      </c>
      <c r="DF271" s="154">
        <f t="shared" si="643"/>
        <v>0.16072980597641787</v>
      </c>
      <c r="DG271" s="154">
        <f t="shared" si="644"/>
        <v>0.16072980597641787</v>
      </c>
      <c r="DH271" s="154">
        <f t="shared" si="645"/>
        <v>0.16072980597641787</v>
      </c>
      <c r="DI271" s="154">
        <f t="shared" si="646"/>
        <v>0.16072980597641787</v>
      </c>
      <c r="DJ271" s="154">
        <f t="shared" si="647"/>
        <v>0.16072980597641787</v>
      </c>
      <c r="DK271" s="154">
        <f t="shared" si="648"/>
        <v>0.14922469362341664</v>
      </c>
      <c r="DL271" s="154">
        <f t="shared" si="649"/>
        <v>0.12686587328084573</v>
      </c>
      <c r="DM271" s="154">
        <f t="shared" si="650"/>
        <v>0.10453535789441752</v>
      </c>
      <c r="DN271" s="154">
        <f t="shared" si="651"/>
        <v>8.2252272152135708E-2</v>
      </c>
      <c r="DO271" s="154">
        <f t="shared" si="652"/>
        <v>6.005797832754544E-2</v>
      </c>
      <c r="DP271" s="154">
        <f t="shared" si="653"/>
        <v>4.7168799942679585E-2</v>
      </c>
      <c r="DQ271" s="154">
        <f t="shared" si="654"/>
        <v>-6.9253678491537779E-10</v>
      </c>
      <c r="DR271" s="154">
        <f t="shared" si="655"/>
        <v>-6.9253678491537779E-10</v>
      </c>
      <c r="DS271" s="154">
        <f t="shared" si="656"/>
        <v>-6.9253678491537779E-10</v>
      </c>
      <c r="DT271" s="154">
        <f t="shared" si="657"/>
        <v>-6.9253678491537779E-10</v>
      </c>
      <c r="DU271" s="154">
        <f t="shared" si="658"/>
        <v>-6.9253678491537779E-10</v>
      </c>
      <c r="DW271" s="155">
        <f t="shared" si="595"/>
        <v>3.4067185037743211E-2</v>
      </c>
      <c r="DX271" s="155">
        <f t="shared" si="596"/>
        <v>2.0876397840837915E-2</v>
      </c>
      <c r="DY271" s="155">
        <f t="shared" si="597"/>
        <v>-2.5948656607827043E-2</v>
      </c>
      <c r="DZ271" s="155">
        <f t="shared" si="598"/>
        <v>3.0381973330477579E-2</v>
      </c>
      <c r="EA271" s="156">
        <f t="shared" si="599"/>
        <v>3.4067185037743211E-2</v>
      </c>
      <c r="EB271" s="156">
        <f t="shared" si="600"/>
        <v>2.0876397840837915E-2</v>
      </c>
      <c r="EC271" s="156">
        <f t="shared" si="601"/>
        <v>1.5290092874215212E-2</v>
      </c>
      <c r="ED271" s="156">
        <f t="shared" si="602"/>
        <v>-3.6913549586874601E-2</v>
      </c>
      <c r="EE271" s="156">
        <f t="shared" si="603"/>
        <v>-3.8850980036129815E-2</v>
      </c>
      <c r="EF271" s="156">
        <f t="shared" si="604"/>
        <v>-9.3272950761203802E-3</v>
      </c>
      <c r="EG271" s="156">
        <f t="shared" si="605"/>
        <v>-3.1348283177338437E-3</v>
      </c>
      <c r="EH271" s="156">
        <f t="shared" si="606"/>
        <v>3.9831770417885159E-2</v>
      </c>
      <c r="EI271" s="156">
        <f t="shared" si="607"/>
        <v>3.9831770417885146E-2</v>
      </c>
      <c r="EJ271" s="156">
        <f t="shared" si="608"/>
        <v>-3.1348283177339365E-3</v>
      </c>
      <c r="EK271" s="156">
        <f t="shared" si="609"/>
        <v>-9.3272950761204374E-3</v>
      </c>
      <c r="EL271" s="156">
        <f t="shared" si="610"/>
        <v>-3.8850980036129801E-2</v>
      </c>
      <c r="EM271" s="156">
        <f t="shared" si="611"/>
        <v>-3.691354958687456E-2</v>
      </c>
      <c r="EN271" s="156">
        <f t="shared" si="612"/>
        <v>1.5290092874215316E-2</v>
      </c>
      <c r="EO271" s="156">
        <f t="shared" si="613"/>
        <v>2.0876397840837932E-2</v>
      </c>
      <c r="EP271" s="156">
        <f t="shared" si="614"/>
        <v>3.4067185037743197E-2</v>
      </c>
      <c r="EQ271" s="156">
        <f t="shared" si="615"/>
        <v>3.0381973330477548E-2</v>
      </c>
      <c r="ER271" s="156">
        <f t="shared" si="616"/>
        <v>-2.5948656607827081E-2</v>
      </c>
      <c r="ES271" s="156">
        <f t="shared" si="617"/>
        <v>-2.0876397840837894E-2</v>
      </c>
      <c r="ET271" s="156">
        <f t="shared" si="618"/>
        <v>3.4067185037743225E-2</v>
      </c>
      <c r="EU271" s="156">
        <f t="shared" si="619"/>
        <v>3.6913549586874629E-2</v>
      </c>
      <c r="EV271" s="156">
        <f t="shared" si="620"/>
        <v>1.5290092874215145E-2</v>
      </c>
      <c r="EW271" s="156">
        <f t="shared" si="621"/>
        <v>9.3272950761203594E-3</v>
      </c>
      <c r="EX271" s="156">
        <f t="shared" si="622"/>
        <v>-3.8850980036129815E-2</v>
      </c>
      <c r="EY271" s="156">
        <f t="shared" si="623"/>
        <v>-3.9831770417885159E-2</v>
      </c>
      <c r="EZ271" s="156">
        <f t="shared" si="624"/>
        <v>-3.134828317733822E-3</v>
      </c>
    </row>
    <row r="272" spans="15:156" ht="20.100000000000001" customHeight="1" x14ac:dyDescent="0.2">
      <c r="O272" s="158">
        <v>262</v>
      </c>
      <c r="P272" s="158">
        <f t="shared" si="625"/>
        <v>-0.85521133347722145</v>
      </c>
      <c r="Q272" s="147">
        <f t="shared" si="626"/>
        <v>2.286381320112572</v>
      </c>
      <c r="R272" s="147">
        <f t="shared" si="530"/>
        <v>245.48372052090835</v>
      </c>
      <c r="S272" s="147">
        <f t="shared" si="531"/>
        <v>213.46410480078987</v>
      </c>
      <c r="T272" s="147">
        <f t="shared" si="532"/>
        <v>266.83013100098731</v>
      </c>
      <c r="U272" s="147">
        <f t="shared" si="533"/>
        <v>1</v>
      </c>
      <c r="V272" s="147">
        <f t="shared" si="534"/>
        <v>1</v>
      </c>
      <c r="W272" s="147">
        <f t="shared" si="535"/>
        <v>5.8659694294365738E-2</v>
      </c>
      <c r="X272" s="147">
        <f t="shared" si="536"/>
        <v>6.7458648438520591E-2</v>
      </c>
      <c r="Y272" s="147">
        <f t="shared" si="537"/>
        <v>5.3966918750816481E-2</v>
      </c>
      <c r="Z272" s="147">
        <f t="shared" si="538"/>
        <v>10.997744388412249</v>
      </c>
      <c r="AA272" s="147">
        <f t="shared" si="539"/>
        <v>10.997744388412249</v>
      </c>
      <c r="AB272" s="147">
        <f t="shared" si="540"/>
        <v>11.023548844968921</v>
      </c>
      <c r="AC272" s="147">
        <f t="shared" si="541"/>
        <v>10.477222540914116</v>
      </c>
      <c r="AD272" s="147">
        <f t="shared" si="542"/>
        <v>146.3115647865248</v>
      </c>
      <c r="AE272" s="147">
        <f t="shared" si="543"/>
        <v>192.6052690307483</v>
      </c>
      <c r="AF272" s="147">
        <f t="shared" si="544"/>
        <v>3.2573546956379373</v>
      </c>
      <c r="AG272" s="147">
        <f t="shared" si="545"/>
        <v>3.7181685303880911</v>
      </c>
      <c r="AH272" s="147">
        <f t="shared" si="546"/>
        <v>2.8271170879986753</v>
      </c>
      <c r="AI272" s="147">
        <f t="shared" si="547"/>
        <v>14.255099084050187</v>
      </c>
      <c r="AJ272" s="147">
        <f t="shared" si="548"/>
        <v>15.055099084050187</v>
      </c>
      <c r="AK272" s="147">
        <f t="shared" si="549"/>
        <v>15.541717375357013</v>
      </c>
      <c r="AL272" s="147">
        <f t="shared" si="550"/>
        <v>14.104339628912793</v>
      </c>
      <c r="AM272" s="147">
        <f t="shared" si="627"/>
        <v>66.422678085156491</v>
      </c>
      <c r="AN272" s="147">
        <f t="shared" si="528"/>
        <v>64.342953603415964</v>
      </c>
      <c r="AO272" s="147">
        <f t="shared" si="529"/>
        <v>70.900164510366594</v>
      </c>
      <c r="AP272" s="147">
        <f t="shared" si="551"/>
        <v>5.8412763336148448</v>
      </c>
      <c r="AQ272" s="147">
        <f t="shared" si="552"/>
        <v>0.31831173579381922</v>
      </c>
      <c r="AR272" s="147">
        <f t="shared" si="553"/>
        <v>0.31595034180361709</v>
      </c>
      <c r="AS272" s="147">
        <f t="shared" si="554"/>
        <v>0.30029186512519229</v>
      </c>
      <c r="AT272" s="147">
        <f t="shared" si="555"/>
        <v>3.3274872828607492E-2</v>
      </c>
      <c r="AU272" s="147">
        <f t="shared" si="556"/>
        <v>0.11740708024433827</v>
      </c>
      <c r="AV272" s="147">
        <f t="shared" si="557"/>
        <v>0.11204984399840162</v>
      </c>
      <c r="AW272" s="147">
        <f t="shared" si="558"/>
        <v>0.11153392396570748</v>
      </c>
      <c r="AX272" s="147">
        <f t="shared" si="628"/>
        <v>3.4435317279417087E-2</v>
      </c>
      <c r="AY272" s="147">
        <f t="shared" si="629"/>
        <v>3.7793655285556373E-2</v>
      </c>
      <c r="AZ272" s="147">
        <f t="shared" si="630"/>
        <v>3.0095711164744018E-2</v>
      </c>
      <c r="BA272" s="147">
        <f t="shared" si="631"/>
        <v>8.9222262937302135E-2</v>
      </c>
      <c r="BB272" s="147">
        <f t="shared" si="632"/>
        <v>0.15362765944353213</v>
      </c>
      <c r="BC272" s="147">
        <f t="shared" si="559"/>
        <v>-1.4748854939612954E-2</v>
      </c>
      <c r="BD272" s="147">
        <f t="shared" si="560"/>
        <v>-1.2825091251837353E-2</v>
      </c>
      <c r="BE272" s="147">
        <f t="shared" si="561"/>
        <v>-1.6031364064796688E-2</v>
      </c>
      <c r="BF272" s="147">
        <f t="shared" si="562"/>
        <v>0</v>
      </c>
      <c r="BG272" s="147">
        <f t="shared" si="563"/>
        <v>0</v>
      </c>
      <c r="BH272" s="147">
        <f t="shared" si="564"/>
        <v>0</v>
      </c>
      <c r="BI272" s="147">
        <f t="shared" si="633"/>
        <v>1.9686462339804131E-2</v>
      </c>
      <c r="BJ272" s="147">
        <f t="shared" si="634"/>
        <v>2.4968564033719019E-2</v>
      </c>
      <c r="BK272" s="147">
        <f t="shared" si="635"/>
        <v>1.406434709994733E-2</v>
      </c>
      <c r="BL272" s="147">
        <f t="shared" si="565"/>
        <v>4.8327060190698647</v>
      </c>
      <c r="BM272" s="147">
        <f t="shared" si="566"/>
        <v>5.3298921696190291</v>
      </c>
      <c r="BN272" s="147">
        <f t="shared" si="567"/>
        <v>3.7527915791223019</v>
      </c>
      <c r="BO272" s="150">
        <f t="shared" si="636"/>
        <v>3.8755679945652632E-4</v>
      </c>
      <c r="BP272" s="150">
        <f t="shared" si="636"/>
        <v>6.2342918990592703E-4</v>
      </c>
      <c r="BQ272" s="150">
        <f t="shared" si="636"/>
        <v>1.9780585934779687E-4</v>
      </c>
      <c r="BR272" s="147" t="e">
        <f t="shared" si="568"/>
        <v>#NUM!</v>
      </c>
      <c r="BS272" s="147">
        <f t="shared" si="569"/>
        <v>189.81211679739897</v>
      </c>
      <c r="BT272" s="147">
        <f t="shared" si="570"/>
        <v>0.43974419273110732</v>
      </c>
      <c r="BU272" s="147">
        <f t="shared" si="571"/>
        <v>0.43974419273110732</v>
      </c>
      <c r="BV272" s="147">
        <f t="shared" si="572"/>
        <v>0.14658139757703575</v>
      </c>
      <c r="BW272" s="147">
        <f t="shared" si="573"/>
        <v>15.342732532556774</v>
      </c>
      <c r="CA272" s="150">
        <f t="shared" si="574"/>
        <v>0.16139780182912145</v>
      </c>
      <c r="CB272" s="150">
        <f t="shared" si="637"/>
        <v>0.16139780182912145</v>
      </c>
      <c r="CC272" s="150">
        <f t="shared" si="638"/>
        <v>0</v>
      </c>
      <c r="CD272" s="150">
        <f t="shared" si="639"/>
        <v>4.7337728650147987E-2</v>
      </c>
      <c r="CE272" s="150">
        <f t="shared" si="575"/>
        <v>3.2588873710535031E-2</v>
      </c>
      <c r="CI272" s="152">
        <f t="shared" si="576"/>
        <v>0.43401191275036738</v>
      </c>
      <c r="CJ272" s="152">
        <f t="shared" si="577"/>
        <v>0.43401191275036738</v>
      </c>
      <c r="CK272" s="152">
        <f t="shared" si="578"/>
        <v>0.43401191275036738</v>
      </c>
      <c r="CL272" s="152">
        <f t="shared" si="579"/>
        <v>0.43401191275036738</v>
      </c>
      <c r="CM272" s="152">
        <f t="shared" si="580"/>
        <v>0.43401191275036738</v>
      </c>
      <c r="CN272" s="152">
        <f t="shared" si="581"/>
        <v>0.43401191275036738</v>
      </c>
      <c r="CO272" s="152">
        <f t="shared" si="582"/>
        <v>0.43401191275036738</v>
      </c>
      <c r="CP272" s="152">
        <f t="shared" si="583"/>
        <v>0.43401191275036738</v>
      </c>
      <c r="CQ272" s="152">
        <f t="shared" si="584"/>
        <v>0.40444378555215194</v>
      </c>
      <c r="CR272" s="152">
        <f t="shared" si="585"/>
        <v>0.34694397283192607</v>
      </c>
      <c r="CS272" s="152">
        <f t="shared" si="586"/>
        <v>0.28944416011170021</v>
      </c>
      <c r="CT272" s="152">
        <f t="shared" si="587"/>
        <v>0.23194434739147438</v>
      </c>
      <c r="CU272" s="152">
        <f t="shared" si="588"/>
        <v>0.17444453467124857</v>
      </c>
      <c r="CV272" s="152">
        <f t="shared" si="589"/>
        <v>0.14084911759629587</v>
      </c>
      <c r="CW272" s="152">
        <f t="shared" si="590"/>
        <v>0.14084911759629587</v>
      </c>
      <c r="CX272" s="152">
        <f t="shared" si="591"/>
        <v>0.14084911759629587</v>
      </c>
      <c r="CY272" s="152">
        <f t="shared" si="592"/>
        <v>0.14084911759629587</v>
      </c>
      <c r="CZ272" s="152">
        <f t="shared" si="593"/>
        <v>0.14084911759629587</v>
      </c>
      <c r="DA272" s="152">
        <f t="shared" si="594"/>
        <v>0.14084911759629587</v>
      </c>
      <c r="DC272" s="154">
        <f t="shared" si="640"/>
        <v>0.15918741111512605</v>
      </c>
      <c r="DD272" s="154">
        <f t="shared" si="641"/>
        <v>0.15918741111512605</v>
      </c>
      <c r="DE272" s="154">
        <f t="shared" si="642"/>
        <v>0.15918741111512605</v>
      </c>
      <c r="DF272" s="154">
        <f t="shared" si="643"/>
        <v>0.15918741111512605</v>
      </c>
      <c r="DG272" s="154">
        <f t="shared" si="644"/>
        <v>0.15918741111512605</v>
      </c>
      <c r="DH272" s="154">
        <f t="shared" si="645"/>
        <v>0.15918741111512605</v>
      </c>
      <c r="DI272" s="154">
        <f t="shared" si="646"/>
        <v>0.15918741111512605</v>
      </c>
      <c r="DJ272" s="154">
        <f t="shared" si="647"/>
        <v>0.15918741111512605</v>
      </c>
      <c r="DK272" s="154">
        <f t="shared" si="648"/>
        <v>0.14778826934573017</v>
      </c>
      <c r="DL272" s="154">
        <f t="shared" si="649"/>
        <v>0.12563556202178405</v>
      </c>
      <c r="DM272" s="154">
        <f t="shared" si="650"/>
        <v>0.10351122771829933</v>
      </c>
      <c r="DN272" s="154">
        <f t="shared" si="651"/>
        <v>8.1434429390733656E-2</v>
      </c>
      <c r="DO272" s="154">
        <f t="shared" si="652"/>
        <v>5.9446600494400086E-2</v>
      </c>
      <c r="DP272" s="154">
        <f t="shared" si="653"/>
        <v>4.6678186552868921E-2</v>
      </c>
      <c r="DQ272" s="154">
        <f t="shared" si="654"/>
        <v>-6.9614473908058478E-10</v>
      </c>
      <c r="DR272" s="154">
        <f t="shared" si="655"/>
        <v>-6.9614473908058478E-10</v>
      </c>
      <c r="DS272" s="154">
        <f t="shared" si="656"/>
        <v>-6.9614473908058478E-10</v>
      </c>
      <c r="DT272" s="154">
        <f t="shared" si="657"/>
        <v>-6.9614473908058478E-10</v>
      </c>
      <c r="DU272" s="154">
        <f t="shared" si="658"/>
        <v>-6.9614473908058478E-10</v>
      </c>
      <c r="DW272" s="155">
        <f t="shared" si="595"/>
        <v>3.3020913102719443E-2</v>
      </c>
      <c r="DX272" s="155">
        <f t="shared" si="596"/>
        <v>2.1444031703221213E-2</v>
      </c>
      <c r="DY272" s="155">
        <f t="shared" si="597"/>
        <v>-2.5830962733820181E-2</v>
      </c>
      <c r="DZ272" s="155">
        <f t="shared" si="598"/>
        <v>2.9715123457089966E-2</v>
      </c>
      <c r="EA272" s="156">
        <f t="shared" si="599"/>
        <v>3.3020913102719443E-2</v>
      </c>
      <c r="EB272" s="156">
        <f t="shared" si="600"/>
        <v>2.1444031703221213E-2</v>
      </c>
      <c r="EC272" s="156">
        <f t="shared" si="601"/>
        <v>1.6639716987743552E-2</v>
      </c>
      <c r="ED272" s="156">
        <f t="shared" si="602"/>
        <v>-3.5683988235536451E-2</v>
      </c>
      <c r="EE272" s="156">
        <f t="shared" si="603"/>
        <v>-3.7652515127283737E-2</v>
      </c>
      <c r="EF272" s="156">
        <f t="shared" si="604"/>
        <v>-1.151152910849703E-2</v>
      </c>
      <c r="EG272" s="156">
        <f t="shared" si="605"/>
        <v>-6.1592824093238633E-3</v>
      </c>
      <c r="EH272" s="156">
        <f t="shared" si="606"/>
        <v>3.8888178641179619E-2</v>
      </c>
      <c r="EI272" s="156">
        <f t="shared" si="607"/>
        <v>3.9366927992472517E-2</v>
      </c>
      <c r="EJ272" s="156">
        <f t="shared" si="608"/>
        <v>6.8715228413312427E-4</v>
      </c>
      <c r="EK272" s="156">
        <f t="shared" si="609"/>
        <v>-4.7983524786440763E-3</v>
      </c>
      <c r="EL272" s="156">
        <f t="shared" si="610"/>
        <v>-3.907944486960882E-2</v>
      </c>
      <c r="EM272" s="156">
        <f t="shared" si="611"/>
        <v>-3.8031324804567862E-2</v>
      </c>
      <c r="EN272" s="156">
        <f t="shared" si="612"/>
        <v>1.0190462768469657E-2</v>
      </c>
      <c r="EO272" s="156">
        <f t="shared" si="613"/>
        <v>1.5384227291986366E-2</v>
      </c>
      <c r="EP272" s="156">
        <f t="shared" si="614"/>
        <v>3.6242968262196834E-2</v>
      </c>
      <c r="EQ272" s="156">
        <f t="shared" si="615"/>
        <v>3.3749183568367487E-2</v>
      </c>
      <c r="ER272" s="156">
        <f t="shared" si="616"/>
        <v>-2.0278555330563844E-2</v>
      </c>
      <c r="ES272" s="156">
        <f t="shared" si="617"/>
        <v>-2.6852270062357228E-2</v>
      </c>
      <c r="ET272" s="156">
        <f t="shared" si="618"/>
        <v>2.8795534208004181E-2</v>
      </c>
      <c r="EU272" s="156">
        <f t="shared" si="619"/>
        <v>3.2252411740937514E-2</v>
      </c>
      <c r="EV272" s="156">
        <f t="shared" si="620"/>
        <v>2.2583381826447986E-2</v>
      </c>
      <c r="EW272" s="156">
        <f t="shared" si="621"/>
        <v>1.7874933751503019E-2</v>
      </c>
      <c r="EX272" s="156">
        <f t="shared" si="622"/>
        <v>-3.5081532765908099E-2</v>
      </c>
      <c r="EY272" s="156">
        <f t="shared" si="623"/>
        <v>-3.722783166024235E-2</v>
      </c>
      <c r="EZ272" s="156">
        <f t="shared" si="624"/>
        <v>-1.2818570423520827E-2</v>
      </c>
    </row>
    <row r="273" spans="15:156" ht="20.100000000000001" customHeight="1" x14ac:dyDescent="0.2">
      <c r="O273" s="158">
        <v>263</v>
      </c>
      <c r="P273" s="158">
        <f t="shared" si="625"/>
        <v>-0.84648468721724979</v>
      </c>
      <c r="Q273" s="147">
        <f t="shared" si="626"/>
        <v>2.2951079663725436</v>
      </c>
      <c r="R273" s="147">
        <f t="shared" si="530"/>
        <v>243.61216773004648</v>
      </c>
      <c r="S273" s="147">
        <f t="shared" si="531"/>
        <v>211.83666759134476</v>
      </c>
      <c r="T273" s="147">
        <f t="shared" si="532"/>
        <v>264.79583448918095</v>
      </c>
      <c r="U273" s="147">
        <f t="shared" si="533"/>
        <v>1</v>
      </c>
      <c r="V273" s="147">
        <f t="shared" si="534"/>
        <v>1</v>
      </c>
      <c r="W273" s="147">
        <f t="shared" si="535"/>
        <v>5.911034795255813E-2</v>
      </c>
      <c r="X273" s="147">
        <f t="shared" si="536"/>
        <v>6.7976900145441846E-2</v>
      </c>
      <c r="Y273" s="147">
        <f t="shared" si="537"/>
        <v>5.4381520116353478E-2</v>
      </c>
      <c r="Z273" s="147">
        <f t="shared" si="538"/>
        <v>10.888844921151261</v>
      </c>
      <c r="AA273" s="147">
        <f t="shared" si="539"/>
        <v>10.888844921151261</v>
      </c>
      <c r="AB273" s="147">
        <f t="shared" si="540"/>
        <v>10.916157677699841</v>
      </c>
      <c r="AC273" s="147">
        <f t="shared" si="541"/>
        <v>10.375153672328276</v>
      </c>
      <c r="AD273" s="147">
        <f t="shared" si="542"/>
        <v>144.60599931364993</v>
      </c>
      <c r="AE273" s="147">
        <f t="shared" si="543"/>
        <v>190.41805503786767</v>
      </c>
      <c r="AF273" s="147">
        <f t="shared" si="544"/>
        <v>3.2504024874617081</v>
      </c>
      <c r="AG273" s="147">
        <f t="shared" si="545"/>
        <v>3.7102328021445024</v>
      </c>
      <c r="AH273" s="147">
        <f t="shared" si="546"/>
        <v>2.8210831407098942</v>
      </c>
      <c r="AI273" s="147">
        <f t="shared" si="547"/>
        <v>14.139247408612968</v>
      </c>
      <c r="AJ273" s="147">
        <f t="shared" si="548"/>
        <v>14.939247408612969</v>
      </c>
      <c r="AK273" s="147">
        <f t="shared" si="549"/>
        <v>15.426390479844343</v>
      </c>
      <c r="AL273" s="147">
        <f t="shared" si="550"/>
        <v>13.99623681303817</v>
      </c>
      <c r="AM273" s="147">
        <f t="shared" si="627"/>
        <v>66.937776224488189</v>
      </c>
      <c r="AN273" s="147">
        <f t="shared" si="528"/>
        <v>64.823978188972319</v>
      </c>
      <c r="AO273" s="147">
        <f t="shared" si="529"/>
        <v>71.447776524362013</v>
      </c>
      <c r="AP273" s="147">
        <f t="shared" si="551"/>
        <v>5.771506789717237</v>
      </c>
      <c r="AQ273" s="147">
        <f t="shared" si="552"/>
        <v>0.31521074995494869</v>
      </c>
      <c r="AR273" s="147">
        <f t="shared" si="553"/>
        <v>0.31287236061239299</v>
      </c>
      <c r="AS273" s="147">
        <f t="shared" si="554"/>
        <v>0.29736642846493544</v>
      </c>
      <c r="AT273" s="147">
        <f t="shared" si="555"/>
        <v>3.262970467839043E-2</v>
      </c>
      <c r="AU273" s="147">
        <f t="shared" si="556"/>
        <v>0.11602349003968898</v>
      </c>
      <c r="AV273" s="147">
        <f t="shared" si="557"/>
        <v>0.11069874106952279</v>
      </c>
      <c r="AW273" s="147">
        <f t="shared" si="558"/>
        <v>0.11021613962730506</v>
      </c>
      <c r="AX273" s="147">
        <f t="shared" si="628"/>
        <v>3.4290944439997091E-2</v>
      </c>
      <c r="AY273" s="147">
        <f t="shared" si="629"/>
        <v>3.7624786457505686E-2</v>
      </c>
      <c r="AZ273" s="147">
        <f t="shared" si="630"/>
        <v>2.9968606174699493E-2</v>
      </c>
      <c r="BA273" s="147">
        <f t="shared" si="631"/>
        <v>8.8588019342335442E-2</v>
      </c>
      <c r="BB273" s="147">
        <f t="shared" si="632"/>
        <v>0.15195301147356297</v>
      </c>
      <c r="BC273" s="147">
        <f t="shared" si="559"/>
        <v>-1.4896353131898837E-2</v>
      </c>
      <c r="BD273" s="147">
        <f t="shared" si="560"/>
        <v>-1.2953350549477251E-2</v>
      </c>
      <c r="BE273" s="147">
        <f t="shared" si="561"/>
        <v>-1.6191688186846562E-2</v>
      </c>
      <c r="BF273" s="147">
        <f t="shared" si="562"/>
        <v>0</v>
      </c>
      <c r="BG273" s="147">
        <f t="shared" si="563"/>
        <v>0</v>
      </c>
      <c r="BH273" s="147">
        <f t="shared" si="564"/>
        <v>0</v>
      </c>
      <c r="BI273" s="147">
        <f t="shared" si="633"/>
        <v>1.9394591308098254E-2</v>
      </c>
      <c r="BJ273" s="147">
        <f t="shared" si="634"/>
        <v>2.4671435908028436E-2</v>
      </c>
      <c r="BK273" s="147">
        <f t="shared" si="635"/>
        <v>1.3776917987852931E-2</v>
      </c>
      <c r="BL273" s="147">
        <f t="shared" si="565"/>
        <v>4.7247584308041333</v>
      </c>
      <c r="BM273" s="147">
        <f t="shared" si="566"/>
        <v>5.2263147674501864</v>
      </c>
      <c r="BN273" s="147">
        <f t="shared" si="567"/>
        <v>3.6480704952825245</v>
      </c>
      <c r="BO273" s="150">
        <f t="shared" si="636"/>
        <v>3.7615017200816038E-4</v>
      </c>
      <c r="BP273" s="150">
        <f t="shared" si="636"/>
        <v>6.0867974976395491E-4</v>
      </c>
      <c r="BQ273" s="150">
        <f t="shared" si="636"/>
        <v>1.8980346924402566E-4</v>
      </c>
      <c r="BR273" s="147" t="e">
        <f t="shared" si="568"/>
        <v>#NUM!</v>
      </c>
      <c r="BS273" s="147">
        <f t="shared" si="569"/>
        <v>188.03738998077429</v>
      </c>
      <c r="BT273" s="147">
        <f t="shared" si="570"/>
        <v>0.43639161004487126</v>
      </c>
      <c r="BU273" s="147">
        <f t="shared" si="571"/>
        <v>0.43639161004487126</v>
      </c>
      <c r="BV273" s="147">
        <f t="shared" si="572"/>
        <v>0.14546387001495709</v>
      </c>
      <c r="BW273" s="147">
        <f t="shared" si="573"/>
        <v>15.225760483127907</v>
      </c>
      <c r="CA273" s="150">
        <f t="shared" si="574"/>
        <v>0.15983727237787762</v>
      </c>
      <c r="CB273" s="150">
        <f t="shared" si="637"/>
        <v>0.15983727237787762</v>
      </c>
      <c r="CC273" s="150">
        <f t="shared" si="638"/>
        <v>0</v>
      </c>
      <c r="CD273" s="150">
        <f t="shared" si="639"/>
        <v>4.7240184005989276E-2</v>
      </c>
      <c r="CE273" s="150">
        <f t="shared" si="575"/>
        <v>3.2343830874090443E-2</v>
      </c>
      <c r="CI273" s="152">
        <f t="shared" si="576"/>
        <v>0.43065933006413137</v>
      </c>
      <c r="CJ273" s="152">
        <f t="shared" si="577"/>
        <v>0.43065933006413137</v>
      </c>
      <c r="CK273" s="152">
        <f t="shared" si="578"/>
        <v>0.43065933006413137</v>
      </c>
      <c r="CL273" s="152">
        <f t="shared" si="579"/>
        <v>0.43065933006413137</v>
      </c>
      <c r="CM273" s="152">
        <f t="shared" si="580"/>
        <v>0.43065933006413137</v>
      </c>
      <c r="CN273" s="152">
        <f t="shared" si="581"/>
        <v>0.43065933006413137</v>
      </c>
      <c r="CO273" s="152">
        <f t="shared" si="582"/>
        <v>0.43065933006413137</v>
      </c>
      <c r="CP273" s="152">
        <f t="shared" si="583"/>
        <v>0.43065933006413137</v>
      </c>
      <c r="CQ273" s="152">
        <f t="shared" si="584"/>
        <v>0.40131662844957972</v>
      </c>
      <c r="CR273" s="152">
        <f t="shared" si="585"/>
        <v>0.344255190765964</v>
      </c>
      <c r="CS273" s="152">
        <f t="shared" si="586"/>
        <v>0.2871937530823484</v>
      </c>
      <c r="CT273" s="152">
        <f t="shared" si="587"/>
        <v>0.2301323153987328</v>
      </c>
      <c r="CU273" s="152">
        <f t="shared" si="588"/>
        <v>0.17307087771511731</v>
      </c>
      <c r="CV273" s="152">
        <f t="shared" si="589"/>
        <v>0.13973159003421723</v>
      </c>
      <c r="CW273" s="152">
        <f t="shared" si="590"/>
        <v>0.13973159003421723</v>
      </c>
      <c r="CX273" s="152">
        <f t="shared" si="591"/>
        <v>0.13973159003421723</v>
      </c>
      <c r="CY273" s="152">
        <f t="shared" si="592"/>
        <v>0.13973159003421723</v>
      </c>
      <c r="CZ273" s="152">
        <f t="shared" si="593"/>
        <v>0.13973159003421723</v>
      </c>
      <c r="DA273" s="152">
        <f t="shared" si="594"/>
        <v>0.13973159003421723</v>
      </c>
      <c r="DC273" s="154">
        <f t="shared" si="640"/>
        <v>0.15763079614916764</v>
      </c>
      <c r="DD273" s="154">
        <f t="shared" si="641"/>
        <v>0.15763079614916764</v>
      </c>
      <c r="DE273" s="154">
        <f t="shared" si="642"/>
        <v>0.15763079614916764</v>
      </c>
      <c r="DF273" s="154">
        <f t="shared" si="643"/>
        <v>0.15763079614916764</v>
      </c>
      <c r="DG273" s="154">
        <f t="shared" si="644"/>
        <v>0.15763079614916764</v>
      </c>
      <c r="DH273" s="154">
        <f t="shared" si="645"/>
        <v>0.15763079614916764</v>
      </c>
      <c r="DI273" s="154">
        <f t="shared" si="646"/>
        <v>0.15763079614916764</v>
      </c>
      <c r="DJ273" s="154">
        <f t="shared" si="647"/>
        <v>0.15763079614916764</v>
      </c>
      <c r="DK273" s="154">
        <f t="shared" si="648"/>
        <v>0.14633862624524668</v>
      </c>
      <c r="DL273" s="154">
        <f t="shared" si="649"/>
        <v>0.1243939794326593</v>
      </c>
      <c r="DM273" s="154">
        <f t="shared" si="650"/>
        <v>0.10247777429264876</v>
      </c>
      <c r="DN273" s="154">
        <f t="shared" si="651"/>
        <v>8.0609212244004733E-2</v>
      </c>
      <c r="DO273" s="154">
        <f t="shared" si="652"/>
        <v>5.8829798057992697E-2</v>
      </c>
      <c r="DP273" s="154">
        <f t="shared" si="653"/>
        <v>4.6183287990418931E-2</v>
      </c>
      <c r="DQ273" s="154">
        <f t="shared" si="654"/>
        <v>-6.9982747328887679E-10</v>
      </c>
      <c r="DR273" s="154">
        <f t="shared" si="655"/>
        <v>-6.9982747328887679E-10</v>
      </c>
      <c r="DS273" s="154">
        <f t="shared" si="656"/>
        <v>-6.9982747328887679E-10</v>
      </c>
      <c r="DT273" s="154">
        <f t="shared" si="657"/>
        <v>-6.9982747328887679E-10</v>
      </c>
      <c r="DU273" s="154">
        <f t="shared" si="658"/>
        <v>-6.9982747328887679E-10</v>
      </c>
      <c r="DW273" s="155">
        <f t="shared" si="595"/>
        <v>3.1967181229249367E-2</v>
      </c>
      <c r="DX273" s="155">
        <f t="shared" si="596"/>
        <v>2.1970434959030012E-2</v>
      </c>
      <c r="DY273" s="155">
        <f t="shared" si="597"/>
        <v>-2.5702490055393178E-2</v>
      </c>
      <c r="DZ273" s="155">
        <f t="shared" si="598"/>
        <v>2.9051380225129687E-2</v>
      </c>
      <c r="EA273" s="156">
        <f t="shared" si="599"/>
        <v>3.1967181229249367E-2</v>
      </c>
      <c r="EB273" s="156">
        <f t="shared" si="600"/>
        <v>2.1970434959030012E-2</v>
      </c>
      <c r="EC273" s="156">
        <f t="shared" si="601"/>
        <v>1.7910851281549262E-2</v>
      </c>
      <c r="ED273" s="156">
        <f t="shared" si="602"/>
        <v>-3.4406425190694645E-2</v>
      </c>
      <c r="EE273" s="156">
        <f t="shared" si="603"/>
        <v>-3.6332748600268666E-2</v>
      </c>
      <c r="EF273" s="156">
        <f t="shared" si="604"/>
        <v>-1.3584258065213446E-2</v>
      </c>
      <c r="EG273" s="156">
        <f t="shared" si="605"/>
        <v>-9.0551548495112124E-3</v>
      </c>
      <c r="EH273" s="156">
        <f t="shared" si="606"/>
        <v>3.7717434412801926E-2</v>
      </c>
      <c r="EI273" s="156">
        <f t="shared" si="607"/>
        <v>3.8539840152152394E-2</v>
      </c>
      <c r="EJ273" s="156">
        <f t="shared" si="608"/>
        <v>4.3910601315836888E-3</v>
      </c>
      <c r="EK273" s="156">
        <f t="shared" si="609"/>
        <v>-3.3849517905307225E-4</v>
      </c>
      <c r="EL273" s="156">
        <f t="shared" si="610"/>
        <v>-3.8787705642979182E-2</v>
      </c>
      <c r="EM273" s="156">
        <f t="shared" si="611"/>
        <v>-3.845733578171838E-2</v>
      </c>
      <c r="EN273" s="156">
        <f t="shared" si="612"/>
        <v>5.0630043062202231E-3</v>
      </c>
      <c r="EO273" s="156">
        <f t="shared" si="613"/>
        <v>9.7120357007117429E-3</v>
      </c>
      <c r="EP273" s="156">
        <f t="shared" si="614"/>
        <v>3.7553655622066168E-2</v>
      </c>
      <c r="EQ273" s="156">
        <f t="shared" si="615"/>
        <v>3.6090136953772202E-2</v>
      </c>
      <c r="ER273" s="156">
        <f t="shared" si="616"/>
        <v>-1.4216283012468753E-2</v>
      </c>
      <c r="ES273" s="156">
        <f t="shared" si="617"/>
        <v>-3.1578875512202842E-2</v>
      </c>
      <c r="ET273" s="156">
        <f t="shared" si="618"/>
        <v>2.2524992994836585E-2</v>
      </c>
      <c r="EU273" s="156">
        <f t="shared" si="619"/>
        <v>2.6205591936917932E-2</v>
      </c>
      <c r="EV273" s="156">
        <f t="shared" si="620"/>
        <v>2.8598385256310949E-2</v>
      </c>
      <c r="EW273" s="156">
        <f t="shared" si="621"/>
        <v>2.5191558946412007E-2</v>
      </c>
      <c r="EX273" s="156">
        <f t="shared" si="622"/>
        <v>-2.9495525862104757E-2</v>
      </c>
      <c r="EY273" s="156">
        <f t="shared" si="623"/>
        <v>-3.2345749433220536E-2</v>
      </c>
      <c r="EZ273" s="156">
        <f t="shared" si="624"/>
        <v>-2.1409184515902398E-2</v>
      </c>
    </row>
    <row r="274" spans="15:156" ht="20.100000000000001" customHeight="1" x14ac:dyDescent="0.2">
      <c r="O274" s="158">
        <v>264</v>
      </c>
      <c r="P274" s="158">
        <f t="shared" si="625"/>
        <v>-0.83775804095727813</v>
      </c>
      <c r="Q274" s="147">
        <f t="shared" si="626"/>
        <v>2.3038346126325151</v>
      </c>
      <c r="R274" s="147">
        <f t="shared" si="530"/>
        <v>241.72206292942909</v>
      </c>
      <c r="S274" s="147">
        <f t="shared" si="531"/>
        <v>210.19309819950354</v>
      </c>
      <c r="T274" s="147">
        <f t="shared" si="532"/>
        <v>262.74137274937942</v>
      </c>
      <c r="U274" s="147">
        <f t="shared" si="533"/>
        <v>1</v>
      </c>
      <c r="V274" s="147">
        <f t="shared" si="534"/>
        <v>1</v>
      </c>
      <c r="W274" s="147">
        <f t="shared" si="535"/>
        <v>5.9572551323972815E-2</v>
      </c>
      <c r="X274" s="147">
        <f t="shared" si="536"/>
        <v>6.8508434022568745E-2</v>
      </c>
      <c r="Y274" s="147">
        <f t="shared" si="537"/>
        <v>5.4806747218054994E-2</v>
      </c>
      <c r="Z274" s="147">
        <f t="shared" si="538"/>
        <v>10.779258894464904</v>
      </c>
      <c r="AA274" s="147">
        <f t="shared" si="539"/>
        <v>10.779258894464904</v>
      </c>
      <c r="AB274" s="147">
        <f t="shared" si="540"/>
        <v>10.808066080581888</v>
      </c>
      <c r="AC274" s="147">
        <f t="shared" si="541"/>
        <v>10.272419087147529</v>
      </c>
      <c r="AD274" s="147">
        <f t="shared" si="542"/>
        <v>142.89068872233324</v>
      </c>
      <c r="AE274" s="147">
        <f t="shared" si="543"/>
        <v>188.21791163366711</v>
      </c>
      <c r="AF274" s="147">
        <f t="shared" si="544"/>
        <v>3.2433813646203209</v>
      </c>
      <c r="AG274" s="147">
        <f t="shared" si="545"/>
        <v>3.7022184099655373</v>
      </c>
      <c r="AH274" s="147">
        <f t="shared" si="546"/>
        <v>2.8149893811360891</v>
      </c>
      <c r="AI274" s="147">
        <f t="shared" si="547"/>
        <v>14.022640259085225</v>
      </c>
      <c r="AJ274" s="147">
        <f t="shared" si="548"/>
        <v>14.822640259085226</v>
      </c>
      <c r="AK274" s="147">
        <f t="shared" si="549"/>
        <v>15.310284490547426</v>
      </c>
      <c r="AL274" s="147">
        <f t="shared" si="550"/>
        <v>13.887408468283619</v>
      </c>
      <c r="AM274" s="147">
        <f t="shared" si="627"/>
        <v>67.464364143025804</v>
      </c>
      <c r="AN274" s="147">
        <f t="shared" si="528"/>
        <v>65.315572719592524</v>
      </c>
      <c r="AO274" s="147">
        <f t="shared" si="529"/>
        <v>72.007675318532094</v>
      </c>
      <c r="AP274" s="147">
        <f t="shared" si="551"/>
        <v>5.7013492211197283</v>
      </c>
      <c r="AQ274" s="147">
        <f t="shared" si="552"/>
        <v>0.3120895387744817</v>
      </c>
      <c r="AR274" s="147">
        <f t="shared" si="553"/>
        <v>0.30977430412116574</v>
      </c>
      <c r="AS274" s="147">
        <f t="shared" si="554"/>
        <v>0.29442191143512936</v>
      </c>
      <c r="AT274" s="147">
        <f t="shared" si="555"/>
        <v>3.1986706497917503E-2</v>
      </c>
      <c r="AU274" s="147">
        <f t="shared" si="556"/>
        <v>0.11463189145693699</v>
      </c>
      <c r="AV274" s="147">
        <f t="shared" si="557"/>
        <v>0.10934026537404025</v>
      </c>
      <c r="AW274" s="147">
        <f t="shared" si="558"/>
        <v>0.10889091578805586</v>
      </c>
      <c r="AX274" s="147">
        <f t="shared" si="628"/>
        <v>3.4144571293015187E-2</v>
      </c>
      <c r="AY274" s="147">
        <f t="shared" si="629"/>
        <v>3.7453651901756292E-2</v>
      </c>
      <c r="AZ274" s="147">
        <f t="shared" si="630"/>
        <v>2.9839784584593274E-2</v>
      </c>
      <c r="BA274" s="147">
        <f t="shared" si="631"/>
        <v>8.7947631973665383E-2</v>
      </c>
      <c r="BB274" s="147">
        <f t="shared" si="632"/>
        <v>0.15026821515104988</v>
      </c>
      <c r="BC274" s="147">
        <f t="shared" si="559"/>
        <v>-1.5042716909220146E-2</v>
      </c>
      <c r="BD274" s="147">
        <f t="shared" si="560"/>
        <v>-1.3080623399321867E-2</v>
      </c>
      <c r="BE274" s="147">
        <f t="shared" si="561"/>
        <v>-1.6350779249152333E-2</v>
      </c>
      <c r="BF274" s="147">
        <f t="shared" si="562"/>
        <v>0</v>
      </c>
      <c r="BG274" s="147">
        <f t="shared" si="563"/>
        <v>0</v>
      </c>
      <c r="BH274" s="147">
        <f t="shared" si="564"/>
        <v>0</v>
      </c>
      <c r="BI274" s="147">
        <f t="shared" si="633"/>
        <v>1.9101854383795039E-2</v>
      </c>
      <c r="BJ274" s="147">
        <f t="shared" si="634"/>
        <v>2.4373028502434425E-2</v>
      </c>
      <c r="BK274" s="147">
        <f t="shared" si="635"/>
        <v>1.3489005335440941E-2</v>
      </c>
      <c r="BL274" s="147">
        <f t="shared" si="565"/>
        <v>4.6173396474284951</v>
      </c>
      <c r="BM274" s="147">
        <f t="shared" si="566"/>
        <v>5.123042373431498</v>
      </c>
      <c r="BN274" s="147">
        <f t="shared" si="567"/>
        <v>3.5441197788574561</v>
      </c>
      <c r="BO274" s="150">
        <f t="shared" si="636"/>
        <v>3.6488084089970972E-4</v>
      </c>
      <c r="BP274" s="150">
        <f t="shared" si="636"/>
        <v>5.9404451838048085E-4</v>
      </c>
      <c r="BQ274" s="150">
        <f t="shared" si="636"/>
        <v>1.8195326493955418E-4</v>
      </c>
      <c r="BR274" s="147" t="e">
        <f t="shared" si="568"/>
        <v>#NUM!</v>
      </c>
      <c r="BS274" s="147">
        <f t="shared" si="569"/>
        <v>186.24624344639238</v>
      </c>
      <c r="BT274" s="147">
        <f t="shared" si="570"/>
        <v>0.43300579444797144</v>
      </c>
      <c r="BU274" s="147">
        <f t="shared" si="571"/>
        <v>0.43300579444797144</v>
      </c>
      <c r="BV274" s="147">
        <f t="shared" si="572"/>
        <v>0.14433526481599049</v>
      </c>
      <c r="BW274" s="147">
        <f t="shared" si="573"/>
        <v>15.107628933089318</v>
      </c>
      <c r="CA274" s="150">
        <f t="shared" si="574"/>
        <v>0.1582626187360561</v>
      </c>
      <c r="CB274" s="150">
        <f t="shared" si="637"/>
        <v>0.1582626187360561</v>
      </c>
      <c r="CC274" s="150">
        <f t="shared" si="638"/>
        <v>0</v>
      </c>
      <c r="CD274" s="150">
        <f t="shared" si="639"/>
        <v>4.7140539963415051E-2</v>
      </c>
      <c r="CE274" s="150">
        <f t="shared" si="575"/>
        <v>3.2097823054194903E-2</v>
      </c>
      <c r="CI274" s="152">
        <f t="shared" si="576"/>
        <v>0.42727351446723161</v>
      </c>
      <c r="CJ274" s="152">
        <f t="shared" si="577"/>
        <v>0.42727351446723161</v>
      </c>
      <c r="CK274" s="152">
        <f t="shared" si="578"/>
        <v>0.42727351446723161</v>
      </c>
      <c r="CL274" s="152">
        <f t="shared" si="579"/>
        <v>0.42727351446723161</v>
      </c>
      <c r="CM274" s="152">
        <f t="shared" si="580"/>
        <v>0.42727351446723161</v>
      </c>
      <c r="CN274" s="152">
        <f t="shared" si="581"/>
        <v>0.42727351446723161</v>
      </c>
      <c r="CO274" s="152">
        <f t="shared" si="582"/>
        <v>0.42727351446723161</v>
      </c>
      <c r="CP274" s="152">
        <f t="shared" si="583"/>
        <v>0.42727351446723161</v>
      </c>
      <c r="CQ274" s="152">
        <f t="shared" si="584"/>
        <v>0.3981584729966765</v>
      </c>
      <c r="CR274" s="152">
        <f t="shared" si="585"/>
        <v>0.34153975579907309</v>
      </c>
      <c r="CS274" s="152">
        <f t="shared" si="586"/>
        <v>0.28492103860146967</v>
      </c>
      <c r="CT274" s="152">
        <f t="shared" si="587"/>
        <v>0.22830232140386622</v>
      </c>
      <c r="CU274" s="152">
        <f t="shared" si="588"/>
        <v>0.17168360420626289</v>
      </c>
      <c r="CV274" s="152">
        <f t="shared" si="589"/>
        <v>0.1386029848352506</v>
      </c>
      <c r="CW274" s="152">
        <f t="shared" si="590"/>
        <v>0.1386029848352506</v>
      </c>
      <c r="CX274" s="152">
        <f t="shared" si="591"/>
        <v>0.1386029848352506</v>
      </c>
      <c r="CY274" s="152">
        <f t="shared" si="592"/>
        <v>0.1386029848352506</v>
      </c>
      <c r="CZ274" s="152">
        <f t="shared" si="593"/>
        <v>0.1386029848352506</v>
      </c>
      <c r="DA274" s="152">
        <f t="shared" si="594"/>
        <v>0.1386029848352506</v>
      </c>
      <c r="DC274" s="154">
        <f t="shared" si="640"/>
        <v>0.15606014341930149</v>
      </c>
      <c r="DD274" s="154">
        <f t="shared" si="641"/>
        <v>0.15606014341930149</v>
      </c>
      <c r="DE274" s="154">
        <f t="shared" si="642"/>
        <v>0.15606014341930149</v>
      </c>
      <c r="DF274" s="154">
        <f t="shared" si="643"/>
        <v>0.15606014341930149</v>
      </c>
      <c r="DG274" s="154">
        <f t="shared" si="644"/>
        <v>0.15606014341930149</v>
      </c>
      <c r="DH274" s="154">
        <f t="shared" si="645"/>
        <v>0.15606014341930149</v>
      </c>
      <c r="DI274" s="154">
        <f t="shared" si="646"/>
        <v>0.15606014341930149</v>
      </c>
      <c r="DJ274" s="154">
        <f t="shared" si="647"/>
        <v>0.15606014341930149</v>
      </c>
      <c r="DK274" s="154">
        <f t="shared" si="648"/>
        <v>0.14487593522472478</v>
      </c>
      <c r="DL274" s="154">
        <f t="shared" si="649"/>
        <v>0.12314127416262798</v>
      </c>
      <c r="DM274" s="154">
        <f t="shared" si="650"/>
        <v>0.10143512399045639</v>
      </c>
      <c r="DN274" s="154">
        <f t="shared" si="651"/>
        <v>7.9776724765868182E-2</v>
      </c>
      <c r="DO274" s="154">
        <f t="shared" si="652"/>
        <v>5.8207652659512978E-2</v>
      </c>
      <c r="DP274" s="154">
        <f t="shared" si="653"/>
        <v>4.5684172705596764E-2</v>
      </c>
      <c r="DQ274" s="154">
        <f t="shared" si="654"/>
        <v>-7.0358648348996029E-10</v>
      </c>
      <c r="DR274" s="154">
        <f t="shared" si="655"/>
        <v>-7.0358648348996029E-10</v>
      </c>
      <c r="DS274" s="154">
        <f t="shared" si="656"/>
        <v>-7.0358648348996029E-10</v>
      </c>
      <c r="DT274" s="154">
        <f t="shared" si="657"/>
        <v>-7.0358648348996029E-10</v>
      </c>
      <c r="DU274" s="154">
        <f t="shared" si="658"/>
        <v>-7.0358648348996029E-10</v>
      </c>
      <c r="DW274" s="155">
        <f t="shared" si="595"/>
        <v>3.0907449641131554E-2</v>
      </c>
      <c r="DX274" s="155">
        <f t="shared" si="596"/>
        <v>2.24555765964661E-2</v>
      </c>
      <c r="DY274" s="155">
        <f t="shared" si="597"/>
        <v>-2.5563270812814776E-2</v>
      </c>
      <c r="DZ274" s="155">
        <f t="shared" si="598"/>
        <v>2.8390888484679924E-2</v>
      </c>
      <c r="EA274" s="156">
        <f t="shared" si="599"/>
        <v>3.0907449641131554E-2</v>
      </c>
      <c r="EB274" s="156">
        <f t="shared" si="600"/>
        <v>2.24555765964661E-2</v>
      </c>
      <c r="EC274" s="156">
        <f t="shared" si="601"/>
        <v>1.910185438379506E-2</v>
      </c>
      <c r="ED274" s="156">
        <f t="shared" si="602"/>
        <v>-3.3085382311515282E-2</v>
      </c>
      <c r="EE274" s="156">
        <f t="shared" si="603"/>
        <v>-3.4900824609732699E-2</v>
      </c>
      <c r="EF274" s="156">
        <f t="shared" si="604"/>
        <v>-1.553884825717515E-2</v>
      </c>
      <c r="EG274" s="156">
        <f t="shared" si="605"/>
        <v>-1.1805595257336505E-2</v>
      </c>
      <c r="EH274" s="156">
        <f t="shared" si="606"/>
        <v>3.6333886170058838E-2</v>
      </c>
      <c r="EI274" s="156">
        <f t="shared" si="607"/>
        <v>3.7368866070151288E-2</v>
      </c>
      <c r="EJ274" s="156">
        <f t="shared" si="608"/>
        <v>7.9429976853789414E-3</v>
      </c>
      <c r="EK274" s="156">
        <f t="shared" si="609"/>
        <v>3.9933749686012123E-3</v>
      </c>
      <c r="EL274" s="156">
        <f t="shared" si="610"/>
        <v>-3.7994424853641198E-2</v>
      </c>
      <c r="EM274" s="156">
        <f t="shared" si="611"/>
        <v>-3.8203708767590078E-2</v>
      </c>
      <c r="EN274" s="156">
        <f t="shared" si="612"/>
        <v>-5.1481594190826792E-17</v>
      </c>
      <c r="EO274" s="156">
        <f t="shared" si="613"/>
        <v>3.9933749686011438E-3</v>
      </c>
      <c r="EP274" s="156">
        <f t="shared" si="614"/>
        <v>3.7994424853641212E-2</v>
      </c>
      <c r="EQ274" s="156">
        <f t="shared" si="615"/>
        <v>3.7368866070151316E-2</v>
      </c>
      <c r="ER274" s="156">
        <f t="shared" si="616"/>
        <v>-7.9429976853788095E-3</v>
      </c>
      <c r="ES274" s="156">
        <f t="shared" si="617"/>
        <v>-3.4900824609732727E-2</v>
      </c>
      <c r="ET274" s="156">
        <f t="shared" si="618"/>
        <v>1.5538848257175088E-2</v>
      </c>
      <c r="EU274" s="156">
        <f t="shared" si="619"/>
        <v>1.9101854383794924E-2</v>
      </c>
      <c r="EV274" s="156">
        <f t="shared" si="620"/>
        <v>3.3085382311515366E-2</v>
      </c>
      <c r="EW274" s="156">
        <f t="shared" si="621"/>
        <v>3.0907449641131575E-2</v>
      </c>
      <c r="EX274" s="156">
        <f t="shared" si="622"/>
        <v>-2.2455576596466072E-2</v>
      </c>
      <c r="EY274" s="156">
        <f t="shared" si="623"/>
        <v>-2.5563270812814669E-2</v>
      </c>
      <c r="EZ274" s="156">
        <f t="shared" si="624"/>
        <v>-2.8390888484680025E-2</v>
      </c>
    </row>
    <row r="275" spans="15:156" ht="20.100000000000001" customHeight="1" x14ac:dyDescent="0.2">
      <c r="O275" s="158">
        <v>265</v>
      </c>
      <c r="P275" s="158">
        <f t="shared" si="625"/>
        <v>-0.82903139469730658</v>
      </c>
      <c r="Q275" s="147">
        <f t="shared" si="626"/>
        <v>2.3125612588924866</v>
      </c>
      <c r="R275" s="147">
        <f t="shared" si="530"/>
        <v>239.8135500578546</v>
      </c>
      <c r="S275" s="147">
        <f t="shared" si="531"/>
        <v>208.53352178943877</v>
      </c>
      <c r="T275" s="147">
        <f t="shared" si="532"/>
        <v>260.66690223679848</v>
      </c>
      <c r="U275" s="147">
        <f t="shared" si="533"/>
        <v>1</v>
      </c>
      <c r="V275" s="147">
        <f t="shared" si="534"/>
        <v>1</v>
      </c>
      <c r="W275" s="147">
        <f t="shared" si="535"/>
        <v>6.0046648725753923E-2</v>
      </c>
      <c r="X275" s="147">
        <f t="shared" si="536"/>
        <v>6.9053646034617028E-2</v>
      </c>
      <c r="Y275" s="147">
        <f t="shared" si="537"/>
        <v>5.5242916827693611E-2</v>
      </c>
      <c r="Z275" s="147">
        <f t="shared" si="538"/>
        <v>10.669005485884622</v>
      </c>
      <c r="AA275" s="147">
        <f t="shared" si="539"/>
        <v>10.669005485884622</v>
      </c>
      <c r="AB275" s="147">
        <f t="shared" si="540"/>
        <v>10.699293017276169</v>
      </c>
      <c r="AC275" s="147">
        <f t="shared" si="541"/>
        <v>10.169036809195264</v>
      </c>
      <c r="AD275" s="147">
        <f t="shared" si="542"/>
        <v>141.16598725741412</v>
      </c>
      <c r="AE275" s="147">
        <f t="shared" si="543"/>
        <v>186.00527705007514</v>
      </c>
      <c r="AF275" s="147">
        <f t="shared" si="544"/>
        <v>3.2362918617994634</v>
      </c>
      <c r="AG275" s="147">
        <f t="shared" si="545"/>
        <v>3.6941259641781907</v>
      </c>
      <c r="AH275" s="147">
        <f t="shared" si="546"/>
        <v>2.8088362733406438</v>
      </c>
      <c r="AI275" s="147">
        <f t="shared" si="547"/>
        <v>13.905297347684085</v>
      </c>
      <c r="AJ275" s="147">
        <f t="shared" si="548"/>
        <v>14.705297347684086</v>
      </c>
      <c r="AK275" s="147">
        <f t="shared" si="549"/>
        <v>15.193418981454361</v>
      </c>
      <c r="AL275" s="147">
        <f t="shared" si="550"/>
        <v>13.777873082535908</v>
      </c>
      <c r="AM275" s="147">
        <f t="shared" si="627"/>
        <v>68.002705171921491</v>
      </c>
      <c r="AN275" s="147">
        <f t="shared" si="528"/>
        <v>65.817970347598276</v>
      </c>
      <c r="AO275" s="147">
        <f t="shared" si="529"/>
        <v>72.58014310405764</v>
      </c>
      <c r="AP275" s="147">
        <f t="shared" si="551"/>
        <v>5.6308184787428655</v>
      </c>
      <c r="AQ275" s="147">
        <f t="shared" si="552"/>
        <v>0.30894864983976655</v>
      </c>
      <c r="AR275" s="147">
        <f t="shared" si="553"/>
        <v>0.30665671585501014</v>
      </c>
      <c r="AS275" s="147">
        <f t="shared" si="554"/>
        <v>0.29145883062378408</v>
      </c>
      <c r="AT275" s="147">
        <f t="shared" si="555"/>
        <v>3.1346113792993485E-2</v>
      </c>
      <c r="AU275" s="147">
        <f t="shared" si="556"/>
        <v>0.11323257844835052</v>
      </c>
      <c r="AV275" s="147">
        <f t="shared" si="557"/>
        <v>0.10797471102255964</v>
      </c>
      <c r="AW275" s="147">
        <f t="shared" si="558"/>
        <v>0.10755853057248438</v>
      </c>
      <c r="AX275" s="147">
        <f t="shared" si="628"/>
        <v>3.3996184420841825E-2</v>
      </c>
      <c r="AY275" s="147">
        <f t="shared" si="629"/>
        <v>3.7280237499945822E-2</v>
      </c>
      <c r="AZ275" s="147">
        <f t="shared" si="630"/>
        <v>2.97092348992248E-2</v>
      </c>
      <c r="BA275" s="147">
        <f t="shared" si="631"/>
        <v>8.7301146223968812E-2</v>
      </c>
      <c r="BB275" s="147">
        <f t="shared" si="632"/>
        <v>0.14857359654549304</v>
      </c>
      <c r="BC275" s="147">
        <f t="shared" si="559"/>
        <v>-1.5187935125408576E-2</v>
      </c>
      <c r="BD275" s="147">
        <f t="shared" si="560"/>
        <v>-1.3206900109050936E-2</v>
      </c>
      <c r="BE275" s="147">
        <f t="shared" si="561"/>
        <v>-1.6508625136313671E-2</v>
      </c>
      <c r="BF275" s="147">
        <f t="shared" si="562"/>
        <v>0</v>
      </c>
      <c r="BG275" s="147">
        <f t="shared" si="563"/>
        <v>0</v>
      </c>
      <c r="BH275" s="147">
        <f t="shared" si="564"/>
        <v>0</v>
      </c>
      <c r="BI275" s="147">
        <f t="shared" si="633"/>
        <v>1.880824929543325E-2</v>
      </c>
      <c r="BJ275" s="147">
        <f t="shared" si="634"/>
        <v>2.4073337390894886E-2</v>
      </c>
      <c r="BK275" s="147">
        <f t="shared" si="635"/>
        <v>1.3200609762911129E-2</v>
      </c>
      <c r="BL275" s="147">
        <f t="shared" si="565"/>
        <v>4.5104730339109897</v>
      </c>
      <c r="BM275" s="147">
        <f t="shared" si="566"/>
        <v>5.0200978273486898</v>
      </c>
      <c r="BN275" s="147">
        <f t="shared" si="567"/>
        <v>3.4409620545348827</v>
      </c>
      <c r="BO275" s="150">
        <f t="shared" si="636"/>
        <v>3.5375024155916536E-4</v>
      </c>
      <c r="BP275" s="150">
        <f t="shared" si="636"/>
        <v>5.7952557313585779E-4</v>
      </c>
      <c r="BQ275" s="150">
        <f t="shared" si="636"/>
        <v>1.7425609811266461E-4</v>
      </c>
      <c r="BR275" s="147" t="e">
        <f t="shared" si="568"/>
        <v>#NUM!</v>
      </c>
      <c r="BS275" s="147">
        <f t="shared" si="569"/>
        <v>184.43886989734889</v>
      </c>
      <c r="BT275" s="147">
        <f t="shared" si="570"/>
        <v>0.42958700378337428</v>
      </c>
      <c r="BU275" s="147">
        <f t="shared" si="571"/>
        <v>0.42958700378337428</v>
      </c>
      <c r="BV275" s="147">
        <f t="shared" si="572"/>
        <v>0.14319566792779143</v>
      </c>
      <c r="BW275" s="147">
        <f t="shared" si="573"/>
        <v>14.988346878615914</v>
      </c>
      <c r="CA275" s="150">
        <f t="shared" si="574"/>
        <v>0.15667402437131481</v>
      </c>
      <c r="CB275" s="150">
        <f t="shared" si="637"/>
        <v>0.15667402437131481</v>
      </c>
      <c r="CC275" s="150">
        <f t="shared" si="638"/>
        <v>0</v>
      </c>
      <c r="CD275" s="150">
        <f t="shared" si="639"/>
        <v>4.7038750607266415E-2</v>
      </c>
      <c r="CE275" s="150">
        <f t="shared" si="575"/>
        <v>3.1850815481857836E-2</v>
      </c>
      <c r="CI275" s="152">
        <f t="shared" si="576"/>
        <v>0.42385472380263445</v>
      </c>
      <c r="CJ275" s="152">
        <f t="shared" si="577"/>
        <v>0.42385472380263445</v>
      </c>
      <c r="CK275" s="152">
        <f t="shared" si="578"/>
        <v>0.42385472380263445</v>
      </c>
      <c r="CL275" s="152">
        <f t="shared" si="579"/>
        <v>0.42385472380263445</v>
      </c>
      <c r="CM275" s="152">
        <f t="shared" si="580"/>
        <v>0.42385472380263445</v>
      </c>
      <c r="CN275" s="152">
        <f t="shared" si="581"/>
        <v>0.42385472380263445</v>
      </c>
      <c r="CO275" s="152">
        <f t="shared" si="582"/>
        <v>0.42385472380263445</v>
      </c>
      <c r="CP275" s="152">
        <f t="shared" si="583"/>
        <v>0.42385472380263445</v>
      </c>
      <c r="CQ275" s="152">
        <f t="shared" si="584"/>
        <v>0.39496955969920744</v>
      </c>
      <c r="CR275" s="152">
        <f t="shared" si="585"/>
        <v>0.33879787472213907</v>
      </c>
      <c r="CS275" s="152">
        <f t="shared" si="586"/>
        <v>0.28262618974507075</v>
      </c>
      <c r="CT275" s="152">
        <f t="shared" si="587"/>
        <v>0.22645450476800238</v>
      </c>
      <c r="CU275" s="152">
        <f t="shared" si="588"/>
        <v>0.17028281979093415</v>
      </c>
      <c r="CV275" s="152">
        <f t="shared" si="589"/>
        <v>0.13746338794705157</v>
      </c>
      <c r="CW275" s="152">
        <f t="shared" si="590"/>
        <v>0.13746338794705157</v>
      </c>
      <c r="CX275" s="152">
        <f t="shared" si="591"/>
        <v>0.13746338794705157</v>
      </c>
      <c r="CY275" s="152">
        <f t="shared" si="592"/>
        <v>0.13746338794705157</v>
      </c>
      <c r="CZ275" s="152">
        <f t="shared" si="593"/>
        <v>0.13746338794705157</v>
      </c>
      <c r="DA275" s="152">
        <f t="shared" si="594"/>
        <v>0.13746338794705157</v>
      </c>
      <c r="DC275" s="154">
        <f t="shared" si="640"/>
        <v>0.15447563837783784</v>
      </c>
      <c r="DD275" s="154">
        <f t="shared" si="641"/>
        <v>0.15447563837783784</v>
      </c>
      <c r="DE275" s="154">
        <f t="shared" si="642"/>
        <v>0.15447563837783784</v>
      </c>
      <c r="DF275" s="154">
        <f t="shared" si="643"/>
        <v>0.15447563837783784</v>
      </c>
      <c r="DG275" s="154">
        <f t="shared" si="644"/>
        <v>0.15447563837783784</v>
      </c>
      <c r="DH275" s="154">
        <f t="shared" si="645"/>
        <v>0.15447563837783784</v>
      </c>
      <c r="DI275" s="154">
        <f t="shared" si="646"/>
        <v>0.15447563837783784</v>
      </c>
      <c r="DJ275" s="154">
        <f t="shared" si="647"/>
        <v>0.15447563837783784</v>
      </c>
      <c r="DK275" s="154">
        <f t="shared" si="648"/>
        <v>0.14340037011298587</v>
      </c>
      <c r="DL275" s="154">
        <f t="shared" si="649"/>
        <v>0.12187759742546127</v>
      </c>
      <c r="DM275" s="154">
        <f t="shared" si="650"/>
        <v>0.10038340538639978</v>
      </c>
      <c r="DN275" s="154">
        <f t="shared" si="651"/>
        <v>7.8937072846383904E-2</v>
      </c>
      <c r="DO275" s="154">
        <f t="shared" si="652"/>
        <v>5.7580247405502182E-2</v>
      </c>
      <c r="DP275" s="154">
        <f t="shared" si="653"/>
        <v>4.5180910392451319E-2</v>
      </c>
      <c r="DQ275" s="154">
        <f t="shared" si="654"/>
        <v>-7.0742331317896819E-10</v>
      </c>
      <c r="DR275" s="154">
        <f t="shared" si="655"/>
        <v>-7.0742331317896819E-10</v>
      </c>
      <c r="DS275" s="154">
        <f t="shared" si="656"/>
        <v>-7.0742331317896819E-10</v>
      </c>
      <c r="DT275" s="154">
        <f t="shared" si="657"/>
        <v>-7.0742331317896819E-10</v>
      </c>
      <c r="DU275" s="154">
        <f t="shared" si="658"/>
        <v>-7.0742331317896819E-10</v>
      </c>
      <c r="DW275" s="155">
        <f t="shared" si="595"/>
        <v>2.9843174807124482E-2</v>
      </c>
      <c r="DX275" s="155">
        <f t="shared" si="596"/>
        <v>2.2899473436480411E-2</v>
      </c>
      <c r="DY275" s="155">
        <f t="shared" si="597"/>
        <v>-2.5413338092777689E-2</v>
      </c>
      <c r="DZ275" s="155">
        <f t="shared" si="598"/>
        <v>2.7733791901195837E-2</v>
      </c>
      <c r="EA275" s="156">
        <f t="shared" si="599"/>
        <v>2.9843174807124482E-2</v>
      </c>
      <c r="EB275" s="156">
        <f t="shared" si="600"/>
        <v>2.2899473436480411E-2</v>
      </c>
      <c r="EC275" s="156">
        <f t="shared" si="601"/>
        <v>2.021132996025141E-2</v>
      </c>
      <c r="ED275" s="156">
        <f t="shared" si="602"/>
        <v>-3.1725433132969286E-2</v>
      </c>
      <c r="EE275" s="156">
        <f t="shared" si="603"/>
        <v>-3.3366241756331898E-2</v>
      </c>
      <c r="EF275" s="156">
        <f t="shared" si="604"/>
        <v>-1.7369366059090202E-2</v>
      </c>
      <c r="EG275" s="156">
        <f t="shared" si="605"/>
        <v>-1.4395210794309346E-2</v>
      </c>
      <c r="EH275" s="156">
        <f t="shared" si="606"/>
        <v>3.4753113132841219E-2</v>
      </c>
      <c r="EI275" s="156">
        <f t="shared" si="607"/>
        <v>3.5875492333906175E-2</v>
      </c>
      <c r="EJ275" s="156">
        <f t="shared" si="608"/>
        <v>1.1311499283317851E-2</v>
      </c>
      <c r="EK275" s="156">
        <f t="shared" si="609"/>
        <v>8.1417004327103137E-3</v>
      </c>
      <c r="EL275" s="156">
        <f t="shared" si="610"/>
        <v>-3.6724837376095568E-2</v>
      </c>
      <c r="EM275" s="156">
        <f t="shared" si="611"/>
        <v>-3.7294684230789778E-2</v>
      </c>
      <c r="EN275" s="156">
        <f t="shared" si="612"/>
        <v>-4.9099383257167192E-3</v>
      </c>
      <c r="EO275" s="156">
        <f t="shared" si="613"/>
        <v>-1.6408086233626012E-3</v>
      </c>
      <c r="EP275" s="156">
        <f t="shared" si="614"/>
        <v>3.7580696019341636E-2</v>
      </c>
      <c r="EQ275" s="156">
        <f t="shared" si="615"/>
        <v>3.7580696019341636E-2</v>
      </c>
      <c r="ER275" s="156">
        <f t="shared" si="616"/>
        <v>-1.6408086233626405E-3</v>
      </c>
      <c r="ES275" s="156">
        <f t="shared" si="617"/>
        <v>-3.6724837376095554E-2</v>
      </c>
      <c r="ET275" s="156">
        <f t="shared" si="618"/>
        <v>8.1417004327103831E-3</v>
      </c>
      <c r="EU275" s="156">
        <f t="shared" si="619"/>
        <v>1.131149928331792E-2</v>
      </c>
      <c r="EV275" s="156">
        <f t="shared" si="620"/>
        <v>3.5875492333906162E-2</v>
      </c>
      <c r="EW275" s="156">
        <f t="shared" si="621"/>
        <v>3.4753113132841199E-2</v>
      </c>
      <c r="EX275" s="156">
        <f t="shared" si="622"/>
        <v>-1.4395210794309398E-2</v>
      </c>
      <c r="EY275" s="156">
        <f t="shared" si="623"/>
        <v>-1.7369366059090254E-2</v>
      </c>
      <c r="EZ275" s="156">
        <f t="shared" si="624"/>
        <v>-3.3366241756331877E-2</v>
      </c>
    </row>
    <row r="276" spans="15:156" ht="20.100000000000001" customHeight="1" x14ac:dyDescent="0.2">
      <c r="O276" s="158">
        <v>266</v>
      </c>
      <c r="P276" s="158">
        <f t="shared" si="625"/>
        <v>-0.82030474843733492</v>
      </c>
      <c r="Q276" s="147">
        <f t="shared" si="626"/>
        <v>2.3212879051524582</v>
      </c>
      <c r="R276" s="147">
        <f t="shared" si="530"/>
        <v>237.88677445596727</v>
      </c>
      <c r="S276" s="147">
        <f t="shared" si="531"/>
        <v>206.85806474431936</v>
      </c>
      <c r="T276" s="147">
        <f t="shared" si="532"/>
        <v>258.57258093039923</v>
      </c>
      <c r="U276" s="147">
        <f t="shared" si="533"/>
        <v>1</v>
      </c>
      <c r="V276" s="147">
        <f t="shared" si="534"/>
        <v>1</v>
      </c>
      <c r="W276" s="147">
        <f t="shared" si="535"/>
        <v>6.0532999503364292E-2</v>
      </c>
      <c r="X276" s="147">
        <f t="shared" si="536"/>
        <v>6.9612949428868934E-2</v>
      </c>
      <c r="Y276" s="147">
        <f t="shared" si="537"/>
        <v>5.5690359543095147E-2</v>
      </c>
      <c r="Z276" s="147">
        <f t="shared" si="538"/>
        <v>10.558103940318928</v>
      </c>
      <c r="AA276" s="147">
        <f t="shared" si="539"/>
        <v>10.558103940318928</v>
      </c>
      <c r="AB276" s="147">
        <f t="shared" si="540"/>
        <v>10.589857523045705</v>
      </c>
      <c r="AC276" s="147">
        <f t="shared" si="541"/>
        <v>10.065024930348208</v>
      </c>
      <c r="AD276" s="147">
        <f t="shared" si="542"/>
        <v>139.43225130098796</v>
      </c>
      <c r="AE276" s="147">
        <f t="shared" si="543"/>
        <v>183.78059201148025</v>
      </c>
      <c r="AF276" s="147">
        <f t="shared" si="544"/>
        <v>3.2291345188922236</v>
      </c>
      <c r="AG276" s="147">
        <f t="shared" si="545"/>
        <v>3.6859560810535394</v>
      </c>
      <c r="AH276" s="147">
        <f t="shared" si="546"/>
        <v>2.8026242859065391</v>
      </c>
      <c r="AI276" s="147">
        <f t="shared" si="547"/>
        <v>13.787238459211151</v>
      </c>
      <c r="AJ276" s="147">
        <f t="shared" si="548"/>
        <v>14.587238459211152</v>
      </c>
      <c r="AK276" s="147">
        <f t="shared" si="549"/>
        <v>15.075813604099245</v>
      </c>
      <c r="AL276" s="147">
        <f t="shared" si="550"/>
        <v>13.667649216254748</v>
      </c>
      <c r="AM276" s="147">
        <f t="shared" si="627"/>
        <v>68.553071425835725</v>
      </c>
      <c r="AN276" s="147">
        <f t="shared" si="528"/>
        <v>66.331411773895326</v>
      </c>
      <c r="AO276" s="147">
        <f t="shared" si="529"/>
        <v>73.1654715582482</v>
      </c>
      <c r="AP276" s="147">
        <f t="shared" si="551"/>
        <v>5.5599295100193942</v>
      </c>
      <c r="AQ276" s="147">
        <f t="shared" si="552"/>
        <v>0.30578863280570112</v>
      </c>
      <c r="AR276" s="147">
        <f t="shared" si="553"/>
        <v>0.30352014139121186</v>
      </c>
      <c r="AS276" s="147">
        <f t="shared" si="554"/>
        <v>0.28847770456941352</v>
      </c>
      <c r="AT276" s="147">
        <f t="shared" si="555"/>
        <v>3.0708158743380426E-2</v>
      </c>
      <c r="AU276" s="147">
        <f t="shared" si="556"/>
        <v>0.11182584693403698</v>
      </c>
      <c r="AV276" s="147">
        <f t="shared" si="557"/>
        <v>0.106602374054177</v>
      </c>
      <c r="AW276" s="147">
        <f t="shared" si="558"/>
        <v>0.10621926388959051</v>
      </c>
      <c r="AX276" s="147">
        <f t="shared" si="628"/>
        <v>3.3845769795249746E-2</v>
      </c>
      <c r="AY276" s="147">
        <f t="shared" si="629"/>
        <v>3.7104528493870685E-2</v>
      </c>
      <c r="AZ276" s="147">
        <f t="shared" si="630"/>
        <v>2.9576945090428523E-2</v>
      </c>
      <c r="BA276" s="147">
        <f t="shared" si="631"/>
        <v>8.6648607354509286E-2</v>
      </c>
      <c r="BB276" s="147">
        <f t="shared" si="632"/>
        <v>0.14686948345032144</v>
      </c>
      <c r="BC276" s="147">
        <f t="shared" si="559"/>
        <v>-1.5331996721534723E-2</v>
      </c>
      <c r="BD276" s="147">
        <f t="shared" si="560"/>
        <v>-1.3332171062204103E-2</v>
      </c>
      <c r="BE276" s="147">
        <f t="shared" si="561"/>
        <v>-1.6665213827755133E-2</v>
      </c>
      <c r="BF276" s="147">
        <f t="shared" si="562"/>
        <v>0</v>
      </c>
      <c r="BG276" s="147">
        <f t="shared" si="563"/>
        <v>0</v>
      </c>
      <c r="BH276" s="147">
        <f t="shared" si="564"/>
        <v>0</v>
      </c>
      <c r="BI276" s="147">
        <f t="shared" si="633"/>
        <v>1.8513773073715024E-2</v>
      </c>
      <c r="BJ276" s="147">
        <f t="shared" si="634"/>
        <v>2.3772357431666582E-2</v>
      </c>
      <c r="BK276" s="147">
        <f t="shared" si="635"/>
        <v>1.2911731262673389E-2</v>
      </c>
      <c r="BL276" s="147">
        <f t="shared" si="565"/>
        <v>4.4041817595158061</v>
      </c>
      <c r="BM276" s="147">
        <f t="shared" si="566"/>
        <v>4.9175038527247876</v>
      </c>
      <c r="BN276" s="147">
        <f t="shared" si="567"/>
        <v>3.3386196768691807</v>
      </c>
      <c r="BO276" s="150">
        <f t="shared" si="636"/>
        <v>3.4275979342501546E-4</v>
      </c>
      <c r="BP276" s="150">
        <f t="shared" si="636"/>
        <v>5.6512497785891338E-4</v>
      </c>
      <c r="BQ276" s="150">
        <f t="shared" si="636"/>
        <v>1.6671280419949735E-4</v>
      </c>
      <c r="BR276" s="147" t="e">
        <f t="shared" si="568"/>
        <v>#NUM!</v>
      </c>
      <c r="BS276" s="147">
        <f t="shared" si="569"/>
        <v>182.61546514985363</v>
      </c>
      <c r="BT276" s="147">
        <f t="shared" si="570"/>
        <v>0.42613549840522535</v>
      </c>
      <c r="BU276" s="147">
        <f t="shared" si="571"/>
        <v>0.42613549840522535</v>
      </c>
      <c r="BV276" s="147">
        <f t="shared" si="572"/>
        <v>0.14204516613507512</v>
      </c>
      <c r="BW276" s="147">
        <f t="shared" si="573"/>
        <v>14.867923403497956</v>
      </c>
      <c r="CA276" s="150">
        <f t="shared" si="574"/>
        <v>0.15507167585614498</v>
      </c>
      <c r="CB276" s="150">
        <f t="shared" si="637"/>
        <v>0.15507167585614498</v>
      </c>
      <c r="CC276" s="150">
        <f t="shared" si="638"/>
        <v>0</v>
      </c>
      <c r="CD276" s="150">
        <f t="shared" si="639"/>
        <v>4.6934768466935707E-2</v>
      </c>
      <c r="CE276" s="150">
        <f t="shared" si="575"/>
        <v>3.1602771745400986E-2</v>
      </c>
      <c r="CI276" s="152">
        <f t="shared" si="576"/>
        <v>0.42040321842448541</v>
      </c>
      <c r="CJ276" s="152">
        <f t="shared" si="577"/>
        <v>0.42040321842448541</v>
      </c>
      <c r="CK276" s="152">
        <f t="shared" si="578"/>
        <v>0.42040321842448541</v>
      </c>
      <c r="CL276" s="152">
        <f t="shared" si="579"/>
        <v>0.42040321842448541</v>
      </c>
      <c r="CM276" s="152">
        <f t="shared" si="580"/>
        <v>0.42040321842448541</v>
      </c>
      <c r="CN276" s="152">
        <f t="shared" si="581"/>
        <v>0.42040321842448541</v>
      </c>
      <c r="CO276" s="152">
        <f t="shared" si="582"/>
        <v>0.42040321842448541</v>
      </c>
      <c r="CP276" s="152">
        <f t="shared" si="583"/>
        <v>0.42040321842448541</v>
      </c>
      <c r="CQ276" s="152">
        <f t="shared" si="584"/>
        <v>0.39175013140526643</v>
      </c>
      <c r="CR276" s="152">
        <f t="shared" si="585"/>
        <v>0.33602975634002175</v>
      </c>
      <c r="CS276" s="152">
        <f t="shared" si="586"/>
        <v>0.28030938127477695</v>
      </c>
      <c r="CT276" s="152">
        <f t="shared" si="587"/>
        <v>0.2245890062095322</v>
      </c>
      <c r="CU276" s="152">
        <f t="shared" si="588"/>
        <v>0.16886863114428755</v>
      </c>
      <c r="CV276" s="152">
        <f t="shared" si="589"/>
        <v>0.13631288615433521</v>
      </c>
      <c r="CW276" s="152">
        <f t="shared" si="590"/>
        <v>0.13631288615433521</v>
      </c>
      <c r="CX276" s="152">
        <f t="shared" si="591"/>
        <v>0.13631288615433521</v>
      </c>
      <c r="CY276" s="152">
        <f t="shared" si="592"/>
        <v>0.13631288615433521</v>
      </c>
      <c r="CZ276" s="152">
        <f t="shared" si="593"/>
        <v>0.13631288615433521</v>
      </c>
      <c r="DA276" s="152">
        <f t="shared" si="594"/>
        <v>0.13631288615433521</v>
      </c>
      <c r="DC276" s="154">
        <f t="shared" si="640"/>
        <v>0.15287746965168292</v>
      </c>
      <c r="DD276" s="154">
        <f t="shared" si="641"/>
        <v>0.15287746965168292</v>
      </c>
      <c r="DE276" s="154">
        <f t="shared" si="642"/>
        <v>0.15287746965168292</v>
      </c>
      <c r="DF276" s="154">
        <f t="shared" si="643"/>
        <v>0.15287746965168292</v>
      </c>
      <c r="DG276" s="154">
        <f t="shared" si="644"/>
        <v>0.15287746965168292</v>
      </c>
      <c r="DH276" s="154">
        <f t="shared" si="645"/>
        <v>0.15287746965168292</v>
      </c>
      <c r="DI276" s="154">
        <f t="shared" si="646"/>
        <v>0.15287746965168292</v>
      </c>
      <c r="DJ276" s="154">
        <f t="shared" si="647"/>
        <v>0.15287746965168292</v>
      </c>
      <c r="DK276" s="154">
        <f t="shared" si="648"/>
        <v>0.14191210772446008</v>
      </c>
      <c r="DL276" s="154">
        <f t="shared" si="649"/>
        <v>0.1206031030522435</v>
      </c>
      <c r="DM276" s="154">
        <f t="shared" si="650"/>
        <v>9.9322749302607066E-2</v>
      </c>
      <c r="DN276" s="154">
        <f t="shared" si="651"/>
        <v>7.8090364250432129E-2</v>
      </c>
      <c r="DO276" s="154">
        <f t="shared" si="652"/>
        <v>5.6947666899164459E-2</v>
      </c>
      <c r="DP276" s="154">
        <f t="shared" si="653"/>
        <v>4.4673572015566938E-2</v>
      </c>
      <c r="DQ276" s="154">
        <f t="shared" si="654"/>
        <v>-7.1133955513727634E-10</v>
      </c>
      <c r="DR276" s="154">
        <f t="shared" si="655"/>
        <v>-7.1133955513727634E-10</v>
      </c>
      <c r="DS276" s="154">
        <f t="shared" si="656"/>
        <v>-7.1133955513727634E-10</v>
      </c>
      <c r="DT276" s="154">
        <f t="shared" si="657"/>
        <v>-7.1133955513727634E-10</v>
      </c>
      <c r="DU276" s="154">
        <f t="shared" si="658"/>
        <v>-7.1133955513727634E-10</v>
      </c>
      <c r="DW276" s="155">
        <f t="shared" si="595"/>
        <v>2.8775807951136885E-2</v>
      </c>
      <c r="DX276" s="155">
        <f t="shared" si="596"/>
        <v>2.3302189821116578E-2</v>
      </c>
      <c r="DY276" s="155">
        <f t="shared" si="597"/>
        <v>-2.5252725749685775E-2</v>
      </c>
      <c r="DZ276" s="155">
        <f t="shared" si="598"/>
        <v>2.7080232936797621E-2</v>
      </c>
      <c r="EA276" s="156">
        <f t="shared" si="599"/>
        <v>2.8775807951136885E-2</v>
      </c>
      <c r="EB276" s="156">
        <f t="shared" si="600"/>
        <v>2.3302189821116578E-2</v>
      </c>
      <c r="EC276" s="156">
        <f t="shared" si="601"/>
        <v>2.1238127966066809E-2</v>
      </c>
      <c r="ED276" s="156">
        <f t="shared" si="602"/>
        <v>-3.0331190121672326E-2</v>
      </c>
      <c r="EE276" s="156">
        <f t="shared" si="603"/>
        <v>-3.1738801782815532E-2</v>
      </c>
      <c r="EF276" s="156">
        <f t="shared" si="604"/>
        <v>-1.9070596086415537E-2</v>
      </c>
      <c r="EG276" s="156">
        <f t="shared" si="605"/>
        <v>-1.681015417960089E-2</v>
      </c>
      <c r="EH276" s="156">
        <f t="shared" si="606"/>
        <v>3.2991785192046041E-2</v>
      </c>
      <c r="EI276" s="156">
        <f t="shared" si="607"/>
        <v>3.4084035940143573E-2</v>
      </c>
      <c r="EJ276" s="156">
        <f t="shared" si="608"/>
        <v>1.4467814891373989E-2</v>
      </c>
      <c r="EK276" s="156">
        <f t="shared" si="609"/>
        <v>1.2054989863295951E-2</v>
      </c>
      <c r="EL276" s="156">
        <f t="shared" si="610"/>
        <v>-3.5010232691256048E-2</v>
      </c>
      <c r="EM276" s="156">
        <f t="shared" si="611"/>
        <v>-3.5765863107912993E-2</v>
      </c>
      <c r="EN276" s="156">
        <f t="shared" si="612"/>
        <v>-9.5834341363673081E-3</v>
      </c>
      <c r="EO276" s="156">
        <f t="shared" si="613"/>
        <v>-7.065188881649748E-3</v>
      </c>
      <c r="EP276" s="156">
        <f t="shared" si="614"/>
        <v>3.6347245834680166E-2</v>
      </c>
      <c r="EQ276" s="156">
        <f t="shared" si="615"/>
        <v>3.6751548433353168E-2</v>
      </c>
      <c r="ER276" s="156">
        <f t="shared" si="616"/>
        <v>4.5125227368909941E-3</v>
      </c>
      <c r="ES276" s="156">
        <f t="shared" si="617"/>
        <v>-3.7021906672804847E-2</v>
      </c>
      <c r="ET276" s="156">
        <f t="shared" si="618"/>
        <v>6.4621978474027099E-4</v>
      </c>
      <c r="EU276" s="156">
        <f t="shared" si="619"/>
        <v>3.2271632866025437E-3</v>
      </c>
      <c r="EV276" s="156">
        <f t="shared" si="620"/>
        <v>3.6886645155417244E-2</v>
      </c>
      <c r="EW276" s="156">
        <f t="shared" si="621"/>
        <v>3.6571675610665058E-2</v>
      </c>
      <c r="EX276" s="156">
        <f t="shared" si="622"/>
        <v>-5.792384373325743E-3</v>
      </c>
      <c r="EY276" s="156">
        <f t="shared" si="623"/>
        <v>-8.329385545630669E-3</v>
      </c>
      <c r="EZ276" s="156">
        <f t="shared" si="624"/>
        <v>-3.6078532538509664E-2</v>
      </c>
    </row>
    <row r="277" spans="15:156" ht="20.100000000000001" customHeight="1" x14ac:dyDescent="0.2">
      <c r="O277" s="158">
        <v>267</v>
      </c>
      <c r="P277" s="158">
        <f t="shared" si="625"/>
        <v>-0.81157810217736315</v>
      </c>
      <c r="Q277" s="147">
        <f t="shared" si="626"/>
        <v>2.3300145514124297</v>
      </c>
      <c r="R277" s="147">
        <f t="shared" si="530"/>
        <v>235.94188285518908</v>
      </c>
      <c r="S277" s="147">
        <f t="shared" si="531"/>
        <v>205.16685465668616</v>
      </c>
      <c r="T277" s="147">
        <f t="shared" si="532"/>
        <v>256.45856832085769</v>
      </c>
      <c r="U277" s="147">
        <f t="shared" si="533"/>
        <v>1</v>
      </c>
      <c r="V277" s="147">
        <f t="shared" si="534"/>
        <v>1</v>
      </c>
      <c r="W277" s="147">
        <f t="shared" si="535"/>
        <v>6.1031978831999477E-2</v>
      </c>
      <c r="X277" s="147">
        <f t="shared" si="536"/>
        <v>7.0186775656799399E-2</v>
      </c>
      <c r="Y277" s="147">
        <f t="shared" si="537"/>
        <v>5.6149420525439517E-2</v>
      </c>
      <c r="Z277" s="147">
        <f t="shared" si="538"/>
        <v>10.446573565283193</v>
      </c>
      <c r="AA277" s="147">
        <f t="shared" si="539"/>
        <v>10.446573565283193</v>
      </c>
      <c r="AB277" s="147">
        <f t="shared" si="540"/>
        <v>10.479778700030751</v>
      </c>
      <c r="AC277" s="147">
        <f t="shared" si="541"/>
        <v>9.9604016060458935</v>
      </c>
      <c r="AD277" s="147">
        <f t="shared" si="542"/>
        <v>137.68983932833524</v>
      </c>
      <c r="AE277" s="147">
        <f t="shared" si="543"/>
        <v>181.54429967337634</v>
      </c>
      <c r="AF277" s="147">
        <f t="shared" si="544"/>
        <v>3.2219098809579751</v>
      </c>
      <c r="AG277" s="147">
        <f t="shared" si="545"/>
        <v>3.6777093827598155</v>
      </c>
      <c r="AH277" s="147">
        <f t="shared" si="546"/>
        <v>2.7963538919006701</v>
      </c>
      <c r="AI277" s="147">
        <f t="shared" si="547"/>
        <v>13.668483446241169</v>
      </c>
      <c r="AJ277" s="147">
        <f t="shared" si="548"/>
        <v>14.468483446241169</v>
      </c>
      <c r="AK277" s="147">
        <f t="shared" si="549"/>
        <v>14.957488082790567</v>
      </c>
      <c r="AL277" s="147">
        <f t="shared" si="550"/>
        <v>13.556755497946565</v>
      </c>
      <c r="AM277" s="147">
        <f t="shared" si="627"/>
        <v>69.115744142472266</v>
      </c>
      <c r="AN277" s="147">
        <f t="shared" si="528"/>
        <v>66.856145528242564</v>
      </c>
      <c r="AO277" s="147">
        <f t="shared" si="529"/>
        <v>73.763962192242047</v>
      </c>
      <c r="AP277" s="147">
        <f t="shared" si="551"/>
        <v>5.4886973573442264</v>
      </c>
      <c r="AQ277" s="147">
        <f t="shared" si="552"/>
        <v>0.30261003925830449</v>
      </c>
      <c r="AR277" s="147">
        <f t="shared" si="553"/>
        <v>0.3003651282238517</v>
      </c>
      <c r="AS277" s="147">
        <f t="shared" si="554"/>
        <v>0.28547905363233039</v>
      </c>
      <c r="AT277" s="147">
        <f t="shared" si="555"/>
        <v>3.0073070084310299E-2</v>
      </c>
      <c r="AU277" s="147">
        <f t="shared" si="556"/>
        <v>0.11041199477044204</v>
      </c>
      <c r="AV277" s="147">
        <f t="shared" si="557"/>
        <v>0.10522355240561976</v>
      </c>
      <c r="AW277" s="147">
        <f t="shared" si="558"/>
        <v>0.10487339740259599</v>
      </c>
      <c r="AX277" s="147">
        <f t="shared" si="628"/>
        <v>3.3693312750643092E-2</v>
      </c>
      <c r="AY277" s="147">
        <f t="shared" si="629"/>
        <v>3.692650945828542E-2</v>
      </c>
      <c r="AZ277" s="147">
        <f t="shared" si="630"/>
        <v>2.9442902573621147E-2</v>
      </c>
      <c r="BA277" s="147">
        <f t="shared" si="631"/>
        <v>8.5990060465525778E-2</v>
      </c>
      <c r="BB277" s="147">
        <f t="shared" si="632"/>
        <v>0.14515620532865744</v>
      </c>
      <c r="BC277" s="147">
        <f t="shared" si="559"/>
        <v>-1.5474890726750283E-2</v>
      </c>
      <c r="BD277" s="147">
        <f t="shared" si="560"/>
        <v>-1.3456426718913289E-2</v>
      </c>
      <c r="BE277" s="147">
        <f t="shared" si="561"/>
        <v>-1.6820533398641615E-2</v>
      </c>
      <c r="BF277" s="147">
        <f t="shared" si="562"/>
        <v>0</v>
      </c>
      <c r="BG277" s="147">
        <f t="shared" si="563"/>
        <v>0</v>
      </c>
      <c r="BH277" s="147">
        <f t="shared" si="564"/>
        <v>0</v>
      </c>
      <c r="BI277" s="147">
        <f t="shared" si="633"/>
        <v>1.8218422023892809E-2</v>
      </c>
      <c r="BJ277" s="147">
        <f t="shared" si="634"/>
        <v>2.3470082739372129E-2</v>
      </c>
      <c r="BK277" s="147">
        <f t="shared" si="635"/>
        <v>1.2622369174979532E-2</v>
      </c>
      <c r="BL277" s="147">
        <f t="shared" si="565"/>
        <v>4.2984887949677137</v>
      </c>
      <c r="BM277" s="147">
        <f t="shared" si="566"/>
        <v>4.8152830541691598</v>
      </c>
      <c r="BN277" s="147">
        <f t="shared" si="567"/>
        <v>3.2371147274325764</v>
      </c>
      <c r="BO277" s="150">
        <f t="shared" si="636"/>
        <v>3.3191090104066259E-4</v>
      </c>
      <c r="BP277" s="150">
        <f t="shared" si="636"/>
        <v>5.5084478379297354E-4</v>
      </c>
      <c r="BQ277" s="150">
        <f t="shared" si="636"/>
        <v>1.5932420358947348E-4</v>
      </c>
      <c r="BR277" s="147" t="e">
        <f t="shared" si="568"/>
        <v>#NUM!</v>
      </c>
      <c r="BS277" s="147">
        <f t="shared" si="569"/>
        <v>180.77622819312998</v>
      </c>
      <c r="BT277" s="147">
        <f t="shared" si="570"/>
        <v>0.42265154115902215</v>
      </c>
      <c r="BU277" s="147">
        <f t="shared" si="571"/>
        <v>0.42265154115902215</v>
      </c>
      <c r="BV277" s="147">
        <f t="shared" si="572"/>
        <v>0.14088384705300741</v>
      </c>
      <c r="BW277" s="147">
        <f t="shared" si="573"/>
        <v>14.746367678449316</v>
      </c>
      <c r="CA277" s="150">
        <f t="shared" si="574"/>
        <v>0.15345576293150656</v>
      </c>
      <c r="CB277" s="150">
        <f t="shared" si="637"/>
        <v>0.15345576293150656</v>
      </c>
      <c r="CC277" s="150">
        <f t="shared" si="638"/>
        <v>0</v>
      </c>
      <c r="CD277" s="150">
        <f t="shared" si="639"/>
        <v>4.6828544454574045E-2</v>
      </c>
      <c r="CE277" s="150">
        <f t="shared" si="575"/>
        <v>3.1353653727823762E-2</v>
      </c>
      <c r="CI277" s="152">
        <f t="shared" si="576"/>
        <v>0.41691926117828232</v>
      </c>
      <c r="CJ277" s="152">
        <f t="shared" si="577"/>
        <v>0.41691926117828232</v>
      </c>
      <c r="CK277" s="152">
        <f t="shared" si="578"/>
        <v>0.41691926117828232</v>
      </c>
      <c r="CL277" s="152">
        <f t="shared" si="579"/>
        <v>0.41691926117828232</v>
      </c>
      <c r="CM277" s="152">
        <f t="shared" si="580"/>
        <v>0.41691926117828232</v>
      </c>
      <c r="CN277" s="152">
        <f t="shared" si="581"/>
        <v>0.41691926117828232</v>
      </c>
      <c r="CO277" s="152">
        <f t="shared" si="582"/>
        <v>0.41691926117828232</v>
      </c>
      <c r="CP277" s="152">
        <f t="shared" si="583"/>
        <v>0.41691926117828232</v>
      </c>
      <c r="CQ277" s="152">
        <f t="shared" si="584"/>
        <v>0.38850043328678274</v>
      </c>
      <c r="CR277" s="152">
        <f t="shared" si="585"/>
        <v>0.33323561145565306</v>
      </c>
      <c r="CS277" s="152">
        <f t="shared" si="586"/>
        <v>0.27797078962452332</v>
      </c>
      <c r="CT277" s="152">
        <f t="shared" si="587"/>
        <v>0.22270596779339361</v>
      </c>
      <c r="CU277" s="152">
        <f t="shared" si="588"/>
        <v>0.16744114596226395</v>
      </c>
      <c r="CV277" s="152">
        <f t="shared" si="589"/>
        <v>0.1351515670722675</v>
      </c>
      <c r="CW277" s="152">
        <f t="shared" si="590"/>
        <v>0.1351515670722675</v>
      </c>
      <c r="CX277" s="152">
        <f t="shared" si="591"/>
        <v>0.1351515670722675</v>
      </c>
      <c r="CY277" s="152">
        <f t="shared" si="592"/>
        <v>0.1351515670722675</v>
      </c>
      <c r="CZ277" s="152">
        <f t="shared" si="593"/>
        <v>0.1351515670722675</v>
      </c>
      <c r="DA277" s="152">
        <f t="shared" si="594"/>
        <v>0.1351515670722675</v>
      </c>
      <c r="DC277" s="154">
        <f t="shared" si="640"/>
        <v>0.15126582910886985</v>
      </c>
      <c r="DD277" s="154">
        <f t="shared" si="641"/>
        <v>0.15126582910886985</v>
      </c>
      <c r="DE277" s="154">
        <f t="shared" si="642"/>
        <v>0.15126582910886985</v>
      </c>
      <c r="DF277" s="154">
        <f t="shared" si="643"/>
        <v>0.15126582910886985</v>
      </c>
      <c r="DG277" s="154">
        <f t="shared" si="644"/>
        <v>0.15126582910886985</v>
      </c>
      <c r="DH277" s="154">
        <f t="shared" si="645"/>
        <v>0.15126582910886985</v>
      </c>
      <c r="DI277" s="154">
        <f t="shared" si="646"/>
        <v>0.15126582910886985</v>
      </c>
      <c r="DJ277" s="154">
        <f t="shared" si="647"/>
        <v>0.15126582910886985</v>
      </c>
      <c r="DK277" s="154">
        <f t="shared" si="648"/>
        <v>0.14041132792201189</v>
      </c>
      <c r="DL277" s="154">
        <f t="shared" si="649"/>
        <v>0.1193179475469449</v>
      </c>
      <c r="DM277" s="154">
        <f t="shared" si="650"/>
        <v>9.8253288856884641E-2</v>
      </c>
      <c r="DN277" s="154">
        <f t="shared" si="651"/>
        <v>7.7236708658438069E-2</v>
      </c>
      <c r="DO277" s="154">
        <f t="shared" si="652"/>
        <v>5.6309997273288843E-2</v>
      </c>
      <c r="DP277" s="154">
        <f t="shared" si="653"/>
        <v>4.4162229838160406E-2</v>
      </c>
      <c r="DQ277" s="154">
        <f t="shared" si="654"/>
        <v>-7.1533685325326957E-10</v>
      </c>
      <c r="DR277" s="154">
        <f t="shared" si="655"/>
        <v>-7.1533685325326957E-10</v>
      </c>
      <c r="DS277" s="154">
        <f t="shared" si="656"/>
        <v>-7.1533685325326957E-10</v>
      </c>
      <c r="DT277" s="154">
        <f t="shared" si="657"/>
        <v>-7.1533685325326957E-10</v>
      </c>
      <c r="DU277" s="154">
        <f t="shared" si="658"/>
        <v>-7.1533685325326957E-10</v>
      </c>
      <c r="DW277" s="155">
        <f t="shared" si="595"/>
        <v>2.7706793581574164E-2</v>
      </c>
      <c r="DX277" s="155">
        <f t="shared" si="596"/>
        <v>2.3663837254145635E-2</v>
      </c>
      <c r="DY277" s="155">
        <f t="shared" si="597"/>
        <v>-2.5081468324132952E-2</v>
      </c>
      <c r="DZ277" s="155">
        <f t="shared" si="598"/>
        <v>2.6430352832835312E-2</v>
      </c>
      <c r="EA277" s="156">
        <f t="shared" si="599"/>
        <v>2.7706793581574164E-2</v>
      </c>
      <c r="EB277" s="156">
        <f t="shared" si="600"/>
        <v>2.3663837254145635E-2</v>
      </c>
      <c r="EC277" s="156">
        <f t="shared" si="601"/>
        <v>2.2181345251097846E-2</v>
      </c>
      <c r="ED277" s="156">
        <f t="shared" si="602"/>
        <v>-2.8907291934981549E-2</v>
      </c>
      <c r="EE277" s="156">
        <f t="shared" si="603"/>
        <v>-3.0028557410516341E-2</v>
      </c>
      <c r="EF277" s="156">
        <f t="shared" si="604"/>
        <v>-2.0638055722523245E-2</v>
      </c>
      <c r="EG277" s="156">
        <f t="shared" si="605"/>
        <v>-1.9038198717746813E-2</v>
      </c>
      <c r="EH277" s="156">
        <f t="shared" si="606"/>
        <v>3.106751669744838E-2</v>
      </c>
      <c r="EI277" s="156">
        <f t="shared" si="607"/>
        <v>3.2021322080589276E-2</v>
      </c>
      <c r="EJ277" s="156">
        <f t="shared" si="608"/>
        <v>1.7386159333614072E-2</v>
      </c>
      <c r="EK277" s="156">
        <f t="shared" si="609"/>
        <v>1.5686465695244942E-2</v>
      </c>
      <c r="EL277" s="156">
        <f t="shared" si="610"/>
        <v>-3.2887359245682132E-2</v>
      </c>
      <c r="EM277" s="156">
        <f t="shared" si="611"/>
        <v>-3.3663254445054872E-2</v>
      </c>
      <c r="EN277" s="156">
        <f t="shared" si="612"/>
        <v>-1.3943776544758001E-2</v>
      </c>
      <c r="EO277" s="156">
        <f t="shared" si="613"/>
        <v>-1.2162868471982056E-2</v>
      </c>
      <c r="EP277" s="156">
        <f t="shared" si="614"/>
        <v>3.4346881003897795E-2</v>
      </c>
      <c r="EQ277" s="156">
        <f t="shared" si="615"/>
        <v>3.4936365149331516E-2</v>
      </c>
      <c r="ER277" s="156">
        <f t="shared" si="616"/>
        <v>1.0348622822154877E-2</v>
      </c>
      <c r="ES277" s="156">
        <f t="shared" si="617"/>
        <v>-3.58267057261277E-2</v>
      </c>
      <c r="ET277" s="156">
        <f t="shared" si="618"/>
        <v>-6.6400874223235228E-3</v>
      </c>
      <c r="EU277" s="156">
        <f t="shared" si="619"/>
        <v>-4.7559625100733081E-3</v>
      </c>
      <c r="EV277" s="156">
        <f t="shared" si="620"/>
        <v>3.6125121795855961E-2</v>
      </c>
      <c r="EW277" s="156">
        <f t="shared" si="621"/>
        <v>3.6324521417768235E-2</v>
      </c>
      <c r="EX277" s="156">
        <f t="shared" si="622"/>
        <v>2.8588018351656916E-3</v>
      </c>
      <c r="EY277" s="156">
        <f t="shared" si="623"/>
        <v>9.5380538314095847E-4</v>
      </c>
      <c r="EZ277" s="156">
        <f t="shared" si="624"/>
        <v>-3.6424358051360926E-2</v>
      </c>
    </row>
    <row r="278" spans="15:156" ht="20.100000000000001" customHeight="1" x14ac:dyDescent="0.2">
      <c r="O278" s="158">
        <v>268</v>
      </c>
      <c r="P278" s="158">
        <f t="shared" si="625"/>
        <v>-0.80285145591739149</v>
      </c>
      <c r="Q278" s="147">
        <f t="shared" si="626"/>
        <v>2.3387411976724013</v>
      </c>
      <c r="R278" s="147">
        <f t="shared" si="530"/>
        <v>233.97902336654528</v>
      </c>
      <c r="S278" s="147">
        <f t="shared" si="531"/>
        <v>203.46002031873505</v>
      </c>
      <c r="T278" s="147">
        <f t="shared" si="532"/>
        <v>254.3250253984188</v>
      </c>
      <c r="U278" s="147">
        <f t="shared" si="533"/>
        <v>1</v>
      </c>
      <c r="V278" s="147">
        <f t="shared" si="534"/>
        <v>1</v>
      </c>
      <c r="W278" s="147">
        <f t="shared" si="535"/>
        <v>6.1543978570426573E-2</v>
      </c>
      <c r="X278" s="147">
        <f t="shared" si="536"/>
        <v>7.077557535599055E-2</v>
      </c>
      <c r="Y278" s="147">
        <f t="shared" si="537"/>
        <v>5.6620460284792437E-2</v>
      </c>
      <c r="Z278" s="147">
        <f t="shared" si="538"/>
        <v>10.334433726120675</v>
      </c>
      <c r="AA278" s="147">
        <f t="shared" si="539"/>
        <v>10.334433726120675</v>
      </c>
      <c r="AB278" s="147">
        <f t="shared" si="540"/>
        <v>10.369075712513975</v>
      </c>
      <c r="AC278" s="147">
        <f t="shared" si="541"/>
        <v>9.8551850507904923</v>
      </c>
      <c r="AD278" s="147">
        <f t="shared" si="542"/>
        <v>135.9391118656194</v>
      </c>
      <c r="AE278" s="147">
        <f t="shared" si="543"/>
        <v>179.29684556302303</v>
      </c>
      <c r="AF278" s="147">
        <f t="shared" si="544"/>
        <v>3.2146184981808674</v>
      </c>
      <c r="AG278" s="147">
        <f t="shared" si="545"/>
        <v>3.6693864973150214</v>
      </c>
      <c r="AH278" s="147">
        <f t="shared" si="546"/>
        <v>2.7900255688378164</v>
      </c>
      <c r="AI278" s="147">
        <f t="shared" si="547"/>
        <v>13.549052224301542</v>
      </c>
      <c r="AJ278" s="147">
        <f t="shared" si="548"/>
        <v>14.349052224301543</v>
      </c>
      <c r="AK278" s="147">
        <f t="shared" si="549"/>
        <v>14.838462209828997</v>
      </c>
      <c r="AL278" s="147">
        <f t="shared" si="550"/>
        <v>13.445210619628309</v>
      </c>
      <c r="AM278" s="147">
        <f t="shared" si="627"/>
        <v>69.691014038293119</v>
      </c>
      <c r="AN278" s="147">
        <f t="shared" si="528"/>
        <v>67.392428262384229</v>
      </c>
      <c r="AO278" s="147">
        <f t="shared" si="529"/>
        <v>74.375926736329916</v>
      </c>
      <c r="AP278" s="147">
        <f t="shared" si="551"/>
        <v>5.4171371566052855</v>
      </c>
      <c r="AQ278" s="147">
        <f t="shared" si="552"/>
        <v>0.29941342257799569</v>
      </c>
      <c r="AR278" s="147">
        <f t="shared" si="553"/>
        <v>0.29719222562809916</v>
      </c>
      <c r="AS278" s="147">
        <f t="shared" si="554"/>
        <v>0.28246339986566571</v>
      </c>
      <c r="AT278" s="147">
        <f t="shared" si="555"/>
        <v>2.9441072991261006E-2</v>
      </c>
      <c r="AU278" s="147">
        <f t="shared" si="556"/>
        <v>0.1089913217204008</v>
      </c>
      <c r="AV278" s="147">
        <f t="shared" si="557"/>
        <v>0.10383854588190514</v>
      </c>
      <c r="AW278" s="147">
        <f t="shared" si="558"/>
        <v>0.10352121450016576</v>
      </c>
      <c r="AX278" s="147">
        <f t="shared" si="628"/>
        <v>3.3538797956034365E-2</v>
      </c>
      <c r="AY278" s="147">
        <f t="shared" si="629"/>
        <v>3.6746164272480696E-2</v>
      </c>
      <c r="AZ278" s="147">
        <f t="shared" si="630"/>
        <v>2.9307094183246563E-2</v>
      </c>
      <c r="BA278" s="147">
        <f t="shared" si="631"/>
        <v>8.5325550465786743E-2</v>
      </c>
      <c r="BB278" s="147">
        <f t="shared" si="632"/>
        <v>0.14343409326009818</v>
      </c>
      <c r="BC278" s="147">
        <f t="shared" si="559"/>
        <v>-1.5616606259123528E-2</v>
      </c>
      <c r="BD278" s="147">
        <f t="shared" si="560"/>
        <v>-1.3579657616629156E-2</v>
      </c>
      <c r="BE278" s="147">
        <f t="shared" si="561"/>
        <v>-1.6974572020786446E-2</v>
      </c>
      <c r="BF278" s="147">
        <f t="shared" si="562"/>
        <v>0</v>
      </c>
      <c r="BG278" s="147">
        <f t="shared" si="563"/>
        <v>0</v>
      </c>
      <c r="BH278" s="147">
        <f t="shared" si="564"/>
        <v>0</v>
      </c>
      <c r="BI278" s="147">
        <f t="shared" si="633"/>
        <v>1.7922191696910839E-2</v>
      </c>
      <c r="BJ278" s="147">
        <f t="shared" si="634"/>
        <v>2.316650665585154E-2</v>
      </c>
      <c r="BK278" s="147">
        <f t="shared" si="635"/>
        <v>1.2332522162460117E-2</v>
      </c>
      <c r="BL278" s="147">
        <f t="shared" si="565"/>
        <v>4.1934169098312051</v>
      </c>
      <c r="BM278" s="147">
        <f t="shared" si="566"/>
        <v>4.7134579149136648</v>
      </c>
      <c r="BN278" s="147">
        <f t="shared" si="567"/>
        <v>3.1364690121942318</v>
      </c>
      <c r="BO278" s="150">
        <f t="shared" si="636"/>
        <v>3.2120495522081982E-4</v>
      </c>
      <c r="BP278" s="150">
        <f t="shared" si="636"/>
        <v>5.3668703063561372E-4</v>
      </c>
      <c r="BQ278" s="150">
        <f t="shared" si="636"/>
        <v>1.5209110288756997E-4</v>
      </c>
      <c r="BR278" s="147" t="e">
        <f t="shared" si="568"/>
        <v>#NUM!</v>
      </c>
      <c r="BS278" s="147">
        <f t="shared" si="569"/>
        <v>178.92136125285805</v>
      </c>
      <c r="BT278" s="147">
        <f t="shared" si="570"/>
        <v>0.41913539736159783</v>
      </c>
      <c r="BU278" s="147">
        <f t="shared" si="571"/>
        <v>0.41913539736159783</v>
      </c>
      <c r="BV278" s="147">
        <f t="shared" si="572"/>
        <v>0.13971179912053258</v>
      </c>
      <c r="BW278" s="147">
        <f t="shared" si="573"/>
        <v>14.62368896040908</v>
      </c>
      <c r="CA278" s="150">
        <f t="shared" si="574"/>
        <v>0.15182647857400589</v>
      </c>
      <c r="CB278" s="150">
        <f t="shared" si="637"/>
        <v>0.15182647857400589</v>
      </c>
      <c r="CC278" s="150">
        <f t="shared" si="638"/>
        <v>0</v>
      </c>
      <c r="CD278" s="150">
        <f t="shared" si="639"/>
        <v>4.6720027800247546E-2</v>
      </c>
      <c r="CE278" s="150">
        <f t="shared" si="575"/>
        <v>3.110342154112402E-2</v>
      </c>
      <c r="CI278" s="152">
        <f t="shared" si="576"/>
        <v>0.41340311738085789</v>
      </c>
      <c r="CJ278" s="152">
        <f t="shared" si="577"/>
        <v>0.41340311738085789</v>
      </c>
      <c r="CK278" s="152">
        <f t="shared" si="578"/>
        <v>0.41340311738085789</v>
      </c>
      <c r="CL278" s="152">
        <f t="shared" si="579"/>
        <v>0.41340311738085789</v>
      </c>
      <c r="CM278" s="152">
        <f t="shared" si="580"/>
        <v>0.41340311738085789</v>
      </c>
      <c r="CN278" s="152">
        <f t="shared" si="581"/>
        <v>0.41340311738085789</v>
      </c>
      <c r="CO278" s="152">
        <f t="shared" si="582"/>
        <v>0.41340311738085789</v>
      </c>
      <c r="CP278" s="152">
        <f t="shared" si="583"/>
        <v>0.41340311738085789</v>
      </c>
      <c r="CQ278" s="152">
        <f t="shared" si="584"/>
        <v>0.38522071282084963</v>
      </c>
      <c r="CR278" s="152">
        <f t="shared" si="585"/>
        <v>0.33041565285398389</v>
      </c>
      <c r="CS278" s="152">
        <f t="shared" si="586"/>
        <v>0.27561059288711809</v>
      </c>
      <c r="CT278" s="152">
        <f t="shared" si="587"/>
        <v>0.22080553292025229</v>
      </c>
      <c r="CU278" s="152">
        <f t="shared" si="588"/>
        <v>0.16600047295338657</v>
      </c>
      <c r="CV278" s="152">
        <f t="shared" si="589"/>
        <v>0.13397951913979272</v>
      </c>
      <c r="CW278" s="152">
        <f t="shared" si="590"/>
        <v>0.13397951913979272</v>
      </c>
      <c r="CX278" s="152">
        <f t="shared" si="591"/>
        <v>0.13397951913979272</v>
      </c>
      <c r="CY278" s="152">
        <f t="shared" si="592"/>
        <v>0.13397951913979272</v>
      </c>
      <c r="CZ278" s="152">
        <f t="shared" si="593"/>
        <v>0.13397951913979272</v>
      </c>
      <c r="DA278" s="152">
        <f t="shared" si="594"/>
        <v>0.13397951913979272</v>
      </c>
      <c r="DC278" s="154">
        <f t="shared" si="640"/>
        <v>0.14964091192878029</v>
      </c>
      <c r="DD278" s="154">
        <f t="shared" si="641"/>
        <v>0.14964091192878029</v>
      </c>
      <c r="DE278" s="154">
        <f t="shared" si="642"/>
        <v>0.14964091192878029</v>
      </c>
      <c r="DF278" s="154">
        <f t="shared" si="643"/>
        <v>0.14964091192878029</v>
      </c>
      <c r="DG278" s="154">
        <f t="shared" si="644"/>
        <v>0.14964091192878029</v>
      </c>
      <c r="DH278" s="154">
        <f t="shared" si="645"/>
        <v>0.14964091192878029</v>
      </c>
      <c r="DI278" s="154">
        <f t="shared" si="646"/>
        <v>0.14964091192878029</v>
      </c>
      <c r="DJ278" s="154">
        <f t="shared" si="647"/>
        <v>0.14964091192878029</v>
      </c>
      <c r="DK278" s="154">
        <f t="shared" si="648"/>
        <v>0.13889821368323721</v>
      </c>
      <c r="DL278" s="154">
        <f t="shared" si="649"/>
        <v>0.11802229014503587</v>
      </c>
      <c r="DM278" s="154">
        <f t="shared" si="650"/>
        <v>9.7175159513550491E-2</v>
      </c>
      <c r="DN278" s="154">
        <f t="shared" si="651"/>
        <v>7.637621770925794E-2</v>
      </c>
      <c r="DO278" s="154">
        <f t="shared" si="652"/>
        <v>5.5667326224870702E-2</v>
      </c>
      <c r="DP278" s="154">
        <f t="shared" si="653"/>
        <v>4.364695745159354E-2</v>
      </c>
      <c r="DQ278" s="154">
        <f t="shared" si="654"/>
        <v>-7.1941690442731003E-10</v>
      </c>
      <c r="DR278" s="154">
        <f t="shared" si="655"/>
        <v>-7.1941690442731003E-10</v>
      </c>
      <c r="DS278" s="154">
        <f t="shared" si="656"/>
        <v>-7.1941690442731003E-10</v>
      </c>
      <c r="DT278" s="154">
        <f t="shared" si="657"/>
        <v>-7.1941690442731003E-10</v>
      </c>
      <c r="DU278" s="154">
        <f t="shared" si="658"/>
        <v>-7.1941690442731003E-10</v>
      </c>
      <c r="DW278" s="155">
        <f t="shared" si="595"/>
        <v>2.6637568041546433E-2</v>
      </c>
      <c r="DX278" s="155">
        <f t="shared" si="596"/>
        <v>2.3984573994867267E-2</v>
      </c>
      <c r="DY278" s="155">
        <f t="shared" si="597"/>
        <v>-2.4899600958459708E-2</v>
      </c>
      <c r="DZ278" s="155">
        <f t="shared" si="598"/>
        <v>2.5784291593773753E-2</v>
      </c>
      <c r="EA278" s="156">
        <f t="shared" si="599"/>
        <v>2.6637568041546433E-2</v>
      </c>
      <c r="EB278" s="156">
        <f t="shared" si="600"/>
        <v>2.3984573994867267E-2</v>
      </c>
      <c r="EC278" s="156">
        <f t="shared" si="601"/>
        <v>2.3040325522402504E-2</v>
      </c>
      <c r="ED278" s="156">
        <f t="shared" si="602"/>
        <v>-2.7458390715863285E-2</v>
      </c>
      <c r="EE278" s="156">
        <f t="shared" si="603"/>
        <v>-2.8245759570733713E-2</v>
      </c>
      <c r="EF278" s="156">
        <f t="shared" si="604"/>
        <v>-2.2068005962378748E-2</v>
      </c>
      <c r="EG278" s="156">
        <f t="shared" si="605"/>
        <v>-2.1068799936405584E-2</v>
      </c>
      <c r="EH278" s="156">
        <f t="shared" si="606"/>
        <v>2.8998715318492907E-2</v>
      </c>
      <c r="EI278" s="156">
        <f t="shared" si="607"/>
        <v>2.9716340598546186E-2</v>
      </c>
      <c r="EJ278" s="156">
        <f t="shared" si="608"/>
        <v>2.0043924823109745E-2</v>
      </c>
      <c r="EK278" s="156">
        <f t="shared" si="609"/>
        <v>1.8994629274946828E-2</v>
      </c>
      <c r="EL278" s="156">
        <f t="shared" si="610"/>
        <v>-3.0397761095031527E-2</v>
      </c>
      <c r="EM278" s="156">
        <f t="shared" si="611"/>
        <v>-3.1042146602038648E-2</v>
      </c>
      <c r="EN278" s="156">
        <f t="shared" si="612"/>
        <v>-1.7922191696910832E-2</v>
      </c>
      <c r="EO278" s="156">
        <f t="shared" si="613"/>
        <v>-1.6827918688993988E-2</v>
      </c>
      <c r="EP278" s="156">
        <f t="shared" si="614"/>
        <v>3.1648712035087401E-2</v>
      </c>
      <c r="EQ278" s="156">
        <f t="shared" si="615"/>
        <v>3.2216718387631703E-2</v>
      </c>
      <c r="ER278" s="156">
        <f t="shared" si="616"/>
        <v>1.5713143454296873E-2</v>
      </c>
      <c r="ES278" s="156">
        <f t="shared" si="617"/>
        <v>-3.323433355965337E-2</v>
      </c>
      <c r="ET278" s="156">
        <f t="shared" si="618"/>
        <v>-1.3427542356253319E-2</v>
      </c>
      <c r="EU278" s="156">
        <f t="shared" si="619"/>
        <v>-1.2259501145775013E-2</v>
      </c>
      <c r="EV278" s="156">
        <f t="shared" si="620"/>
        <v>3.3682702571795217E-2</v>
      </c>
      <c r="EW278" s="156">
        <f t="shared" si="621"/>
        <v>3.4090034399275923E-2</v>
      </c>
      <c r="EX278" s="156">
        <f t="shared" si="622"/>
        <v>1.1076523621581964E-2</v>
      </c>
      <c r="EY278" s="156">
        <f t="shared" si="623"/>
        <v>9.8800510595636847E-3</v>
      </c>
      <c r="EZ278" s="156">
        <f t="shared" si="624"/>
        <v>-3.445583277100836E-2</v>
      </c>
    </row>
    <row r="279" spans="15:156" ht="20.100000000000001" customHeight="1" x14ac:dyDescent="0.2">
      <c r="O279" s="158">
        <v>269</v>
      </c>
      <c r="P279" s="158">
        <f t="shared" si="625"/>
        <v>-0.79412480965741994</v>
      </c>
      <c r="Q279" s="147">
        <f t="shared" si="626"/>
        <v>2.3474678439323733</v>
      </c>
      <c r="R279" s="147">
        <f t="shared" si="530"/>
        <v>231.99834546938541</v>
      </c>
      <c r="S279" s="147">
        <f t="shared" si="531"/>
        <v>201.73769171250905</v>
      </c>
      <c r="T279" s="147">
        <f t="shared" si="532"/>
        <v>252.17211464063632</v>
      </c>
      <c r="U279" s="147">
        <f t="shared" si="533"/>
        <v>1</v>
      </c>
      <c r="V279" s="147">
        <f t="shared" si="534"/>
        <v>1</v>
      </c>
      <c r="W279" s="147">
        <f t="shared" si="535"/>
        <v>6.2069408171276076E-2</v>
      </c>
      <c r="X279" s="147">
        <f t="shared" si="536"/>
        <v>7.1379819396967484E-2</v>
      </c>
      <c r="Y279" s="147">
        <f t="shared" si="537"/>
        <v>5.7103855517573986E-2</v>
      </c>
      <c r="Z279" s="147">
        <f t="shared" si="538"/>
        <v>10.221703841216103</v>
      </c>
      <c r="AA279" s="147">
        <f t="shared" si="539"/>
        <v>10.221703841216103</v>
      </c>
      <c r="AB279" s="147">
        <f t="shared" si="540"/>
        <v>10.257767782176936</v>
      </c>
      <c r="AC279" s="147">
        <f t="shared" si="541"/>
        <v>9.7493935336383757</v>
      </c>
      <c r="AD279" s="147">
        <f t="shared" si="542"/>
        <v>134.18043144949041</v>
      </c>
      <c r="AE279" s="147">
        <f t="shared" si="543"/>
        <v>177.03867752228666</v>
      </c>
      <c r="AF279" s="147">
        <f t="shared" si="544"/>
        <v>3.2072609258279283</v>
      </c>
      <c r="AG279" s="147">
        <f t="shared" si="545"/>
        <v>3.6609880585391075</v>
      </c>
      <c r="AH279" s="147">
        <f t="shared" si="546"/>
        <v>2.7836397986442796</v>
      </c>
      <c r="AI279" s="147">
        <f t="shared" si="547"/>
        <v>13.428964767044031</v>
      </c>
      <c r="AJ279" s="147">
        <f t="shared" si="548"/>
        <v>14.228964767044031</v>
      </c>
      <c r="AK279" s="147">
        <f t="shared" si="549"/>
        <v>14.718755840716044</v>
      </c>
      <c r="AL279" s="147">
        <f t="shared" si="550"/>
        <v>13.333033332282657</v>
      </c>
      <c r="AM279" s="147">
        <f t="shared" si="627"/>
        <v>70.279181681306753</v>
      </c>
      <c r="AN279" s="147">
        <f t="shared" si="528"/>
        <v>67.94052505672596</v>
      </c>
      <c r="AO279" s="147">
        <f t="shared" si="529"/>
        <v>75.001687543879925</v>
      </c>
      <c r="AP279" s="147">
        <f t="shared" si="551"/>
        <v>5.3452641358011261</v>
      </c>
      <c r="AQ279" s="147">
        <f t="shared" si="552"/>
        <v>0.29619933780262225</v>
      </c>
      <c r="AR279" s="147">
        <f t="shared" si="553"/>
        <v>0.29400198452425613</v>
      </c>
      <c r="AS279" s="147">
        <f t="shared" si="554"/>
        <v>0.27943126688614983</v>
      </c>
      <c r="AT279" s="147">
        <f t="shared" si="555"/>
        <v>2.8812388968066985E-2</v>
      </c>
      <c r="AU279" s="147">
        <f t="shared" si="556"/>
        <v>0.10756412942485763</v>
      </c>
      <c r="AV279" s="147">
        <f t="shared" si="557"/>
        <v>0.10244765612862457</v>
      </c>
      <c r="AW279" s="147">
        <f t="shared" si="558"/>
        <v>0.10216300026921042</v>
      </c>
      <c r="AX279" s="147">
        <f t="shared" si="628"/>
        <v>3.3382209385701189E-2</v>
      </c>
      <c r="AY279" s="147">
        <f t="shared" si="629"/>
        <v>3.6563476090576238E-2</v>
      </c>
      <c r="AZ279" s="147">
        <f t="shared" si="630"/>
        <v>2.9169506147057312E-2</v>
      </c>
      <c r="BA279" s="147">
        <f t="shared" si="631"/>
        <v>8.4655122041274455E-2</v>
      </c>
      <c r="BB279" s="147">
        <f t="shared" si="632"/>
        <v>0.14170347988860627</v>
      </c>
      <c r="BC279" s="147">
        <f t="shared" si="559"/>
        <v>-1.5757132526468001E-2</v>
      </c>
      <c r="BD279" s="147">
        <f t="shared" si="560"/>
        <v>-1.3701854370841737E-2</v>
      </c>
      <c r="BE279" s="147">
        <f t="shared" si="561"/>
        <v>-1.7127317963552179E-2</v>
      </c>
      <c r="BF279" s="147">
        <f t="shared" si="562"/>
        <v>0</v>
      </c>
      <c r="BG279" s="147">
        <f t="shared" si="563"/>
        <v>0</v>
      </c>
      <c r="BH279" s="147">
        <f t="shared" si="564"/>
        <v>0</v>
      </c>
      <c r="BI279" s="147">
        <f t="shared" si="633"/>
        <v>1.7625076859233188E-2</v>
      </c>
      <c r="BJ279" s="147">
        <f t="shared" si="634"/>
        <v>2.28616217197345E-2</v>
      </c>
      <c r="BK279" s="147">
        <f t="shared" si="635"/>
        <v>1.2042188183505134E-2</v>
      </c>
      <c r="BL279" s="147">
        <f t="shared" si="565"/>
        <v>4.0889886701128519</v>
      </c>
      <c r="BM279" s="147">
        <f t="shared" si="566"/>
        <v>4.6120507945437996</v>
      </c>
      <c r="BN279" s="147">
        <f t="shared" si="567"/>
        <v>3.0367040591349728</v>
      </c>
      <c r="BO279" s="150">
        <f t="shared" si="636"/>
        <v>3.1064333429387723E-4</v>
      </c>
      <c r="BP279" s="150">
        <f t="shared" si="636"/>
        <v>5.2265374765623628E-4</v>
      </c>
      <c r="BQ279" s="150">
        <f t="shared" si="636"/>
        <v>1.4501429624695067E-4</v>
      </c>
      <c r="BR279" s="147" t="e">
        <f t="shared" si="568"/>
        <v>#NUM!</v>
      </c>
      <c r="BS279" s="147">
        <f t="shared" si="569"/>
        <v>177.05106985838069</v>
      </c>
      <c r="BT279" s="147">
        <f t="shared" si="570"/>
        <v>0.41558733478091553</v>
      </c>
      <c r="BU279" s="147">
        <f t="shared" si="571"/>
        <v>0.41558733478091553</v>
      </c>
      <c r="BV279" s="147">
        <f t="shared" si="572"/>
        <v>0.13852911159363848</v>
      </c>
      <c r="BW279" s="147">
        <f t="shared" si="573"/>
        <v>14.499896591836594</v>
      </c>
      <c r="CA279" s="150">
        <f t="shared" si="574"/>
        <v>0.1501840190668248</v>
      </c>
      <c r="CB279" s="150">
        <f t="shared" si="637"/>
        <v>0.1501840190668248</v>
      </c>
      <c r="CC279" s="150">
        <f t="shared" si="638"/>
        <v>0</v>
      </c>
      <c r="CD279" s="150">
        <f t="shared" si="639"/>
        <v>4.660916598386685E-2</v>
      </c>
      <c r="CE279" s="150">
        <f t="shared" si="575"/>
        <v>3.0852033457398849E-2</v>
      </c>
      <c r="CI279" s="152">
        <f t="shared" si="576"/>
        <v>0.40985505480017553</v>
      </c>
      <c r="CJ279" s="152">
        <f t="shared" si="577"/>
        <v>0.40985505480017553</v>
      </c>
      <c r="CK279" s="152">
        <f t="shared" si="578"/>
        <v>0.40985505480017553</v>
      </c>
      <c r="CL279" s="152">
        <f t="shared" si="579"/>
        <v>0.40985505480017553</v>
      </c>
      <c r="CM279" s="152">
        <f t="shared" si="580"/>
        <v>0.40985505480017553</v>
      </c>
      <c r="CN279" s="152">
        <f t="shared" si="581"/>
        <v>0.40985505480017553</v>
      </c>
      <c r="CO279" s="152">
        <f t="shared" si="582"/>
        <v>0.40985505480017553</v>
      </c>
      <c r="CP279" s="152">
        <f t="shared" si="583"/>
        <v>0.40985505480017553</v>
      </c>
      <c r="CQ279" s="152">
        <f t="shared" si="584"/>
        <v>0.3819112197708785</v>
      </c>
      <c r="CR279" s="152">
        <f t="shared" si="585"/>
        <v>0.32757009528577963</v>
      </c>
      <c r="CS279" s="152">
        <f t="shared" si="586"/>
        <v>0.27322897080068065</v>
      </c>
      <c r="CT279" s="152">
        <f t="shared" si="587"/>
        <v>0.2188878463155817</v>
      </c>
      <c r="CU279" s="152">
        <f t="shared" si="588"/>
        <v>0.16454672183048283</v>
      </c>
      <c r="CV279" s="152">
        <f t="shared" si="589"/>
        <v>0.13279683161289865</v>
      </c>
      <c r="CW279" s="152">
        <f t="shared" si="590"/>
        <v>0.13279683161289865</v>
      </c>
      <c r="CX279" s="152">
        <f t="shared" si="591"/>
        <v>0.13279683161289865</v>
      </c>
      <c r="CY279" s="152">
        <f t="shared" si="592"/>
        <v>0.13279683161289865</v>
      </c>
      <c r="CZ279" s="152">
        <f t="shared" si="593"/>
        <v>0.13279683161289865</v>
      </c>
      <c r="DA279" s="152">
        <f t="shared" si="594"/>
        <v>0.13279683161289865</v>
      </c>
      <c r="DC279" s="154">
        <f t="shared" si="640"/>
        <v>0.14800291667627696</v>
      </c>
      <c r="DD279" s="154">
        <f t="shared" si="641"/>
        <v>0.14800291667627696</v>
      </c>
      <c r="DE279" s="154">
        <f t="shared" si="642"/>
        <v>0.14800291667627696</v>
      </c>
      <c r="DF279" s="154">
        <f t="shared" si="643"/>
        <v>0.14800291667627696</v>
      </c>
      <c r="DG279" s="154">
        <f t="shared" si="644"/>
        <v>0.14800291667627696</v>
      </c>
      <c r="DH279" s="154">
        <f t="shared" si="645"/>
        <v>0.14800291667627696</v>
      </c>
      <c r="DI279" s="154">
        <f t="shared" si="646"/>
        <v>0.14800291667627696</v>
      </c>
      <c r="DJ279" s="154">
        <f t="shared" si="647"/>
        <v>0.14800291667627696</v>
      </c>
      <c r="DK279" s="154">
        <f t="shared" si="648"/>
        <v>0.1373729511704371</v>
      </c>
      <c r="DL279" s="154">
        <f t="shared" si="649"/>
        <v>0.11671629287532173</v>
      </c>
      <c r="DM279" s="154">
        <f t="shared" si="650"/>
        <v>9.6088499137025607E-2</v>
      </c>
      <c r="DN279" s="154">
        <f t="shared" si="651"/>
        <v>7.5509005045350061E-2</v>
      </c>
      <c r="DO279" s="154">
        <f t="shared" si="652"/>
        <v>5.5019743051528493E-2</v>
      </c>
      <c r="DP279" s="154">
        <f t="shared" si="653"/>
        <v>4.3127829806379317E-2</v>
      </c>
      <c r="DQ279" s="154">
        <f t="shared" si="654"/>
        <v>-7.235814605654194E-10</v>
      </c>
      <c r="DR279" s="154">
        <f t="shared" si="655"/>
        <v>-7.235814605654194E-10</v>
      </c>
      <c r="DS279" s="154">
        <f t="shared" si="656"/>
        <v>-7.235814605654194E-10</v>
      </c>
      <c r="DT279" s="154">
        <f t="shared" si="657"/>
        <v>-7.235814605654194E-10</v>
      </c>
      <c r="DU279" s="154">
        <f t="shared" si="658"/>
        <v>-7.235814605654194E-10</v>
      </c>
      <c r="DW279" s="155">
        <f t="shared" si="595"/>
        <v>2.5569558081618995E-2</v>
      </c>
      <c r="DX279" s="155">
        <f t="shared" si="596"/>
        <v>2.4264604606014532E-2</v>
      </c>
      <c r="DY279" s="155">
        <f t="shared" si="597"/>
        <v>-2.470715930926692E-2</v>
      </c>
      <c r="DZ279" s="155">
        <f t="shared" si="598"/>
        <v>2.5142187972450086E-2</v>
      </c>
      <c r="EA279" s="156">
        <f t="shared" si="599"/>
        <v>2.5569558081618995E-2</v>
      </c>
      <c r="EB279" s="156">
        <f t="shared" si="600"/>
        <v>2.4264604606014532E-2</v>
      </c>
      <c r="EC279" s="156">
        <f t="shared" si="601"/>
        <v>2.3814658669142633E-2</v>
      </c>
      <c r="ED279" s="156">
        <f t="shared" si="602"/>
        <v>-2.5989139455698383E-2</v>
      </c>
      <c r="EE279" s="156">
        <f t="shared" si="603"/>
        <v>-2.6400804286137121E-2</v>
      </c>
      <c r="EF279" s="156">
        <f t="shared" si="604"/>
        <v>-2.3357458556542338E-2</v>
      </c>
      <c r="EG279" s="156">
        <f t="shared" si="605"/>
        <v>-2.2893143535796974E-2</v>
      </c>
      <c r="EH279" s="156">
        <f t="shared" si="606"/>
        <v>2.6804427175839932E-2</v>
      </c>
      <c r="EI279" s="156">
        <f t="shared" si="607"/>
        <v>2.7199885177364699E-2</v>
      </c>
      <c r="EJ279" s="156">
        <f t="shared" si="608"/>
        <v>2.2421855041759704E-2</v>
      </c>
      <c r="EK279" s="156">
        <f t="shared" si="609"/>
        <v>2.1943736633471315E-2</v>
      </c>
      <c r="EL279" s="156">
        <f t="shared" si="610"/>
        <v>-2.7587057830373247E-2</v>
      </c>
      <c r="EM279" s="156">
        <f t="shared" si="611"/>
        <v>-2.7965827198324772E-2</v>
      </c>
      <c r="EN279" s="156">
        <f t="shared" si="612"/>
        <v>-2.1458933950430699E-2</v>
      </c>
      <c r="EO279" s="156">
        <f t="shared" si="613"/>
        <v>-2.0967594668231296E-2</v>
      </c>
      <c r="EP279" s="156">
        <f t="shared" si="614"/>
        <v>2.8336077904400733E-2</v>
      </c>
      <c r="EQ279" s="156">
        <f t="shared" si="615"/>
        <v>2.8697697166649168E-2</v>
      </c>
      <c r="ER279" s="156">
        <f t="shared" si="616"/>
        <v>2.046986845357842E-2</v>
      </c>
      <c r="ES279" s="156">
        <f t="shared" si="617"/>
        <v>-2.9394603411517378E-2</v>
      </c>
      <c r="ET279" s="156">
        <f t="shared" si="618"/>
        <v>-1.9455863575156974E-2</v>
      </c>
      <c r="EU279" s="156">
        <f t="shared" si="619"/>
        <v>-1.8939893787097359E-2</v>
      </c>
      <c r="EV279" s="156">
        <f t="shared" si="620"/>
        <v>2.9729678109743803E-2</v>
      </c>
      <c r="EW279" s="156">
        <f t="shared" si="621"/>
        <v>3.0055696860020208E-2</v>
      </c>
      <c r="EX279" s="156">
        <f t="shared" si="622"/>
        <v>1.8418154723915212E-2</v>
      </c>
      <c r="EY279" s="156">
        <f t="shared" si="623"/>
        <v>1.7890805312383597E-2</v>
      </c>
      <c r="EZ279" s="156">
        <f t="shared" si="624"/>
        <v>-3.0372560353876914E-2</v>
      </c>
    </row>
    <row r="280" spans="15:156" ht="20.100000000000001" customHeight="1" x14ac:dyDescent="0.2">
      <c r="O280" s="158">
        <v>270</v>
      </c>
      <c r="P280" s="158">
        <f t="shared" si="625"/>
        <v>-0.78539816339744828</v>
      </c>
      <c r="Q280" s="147">
        <f t="shared" si="626"/>
        <v>2.3561944901923448</v>
      </c>
      <c r="R280" s="147">
        <f t="shared" si="530"/>
        <v>230.00000000000003</v>
      </c>
      <c r="S280" s="147">
        <f t="shared" si="531"/>
        <v>200.00000000000003</v>
      </c>
      <c r="T280" s="147">
        <f t="shared" si="532"/>
        <v>250.00000000000003</v>
      </c>
      <c r="U280" s="147">
        <f t="shared" si="533"/>
        <v>1</v>
      </c>
      <c r="V280" s="147">
        <f t="shared" si="534"/>
        <v>1</v>
      </c>
      <c r="W280" s="147">
        <f t="shared" si="535"/>
        <v>6.2608695652173904E-2</v>
      </c>
      <c r="X280" s="147">
        <f t="shared" si="536"/>
        <v>7.1999999999999995E-2</v>
      </c>
      <c r="Y280" s="147">
        <f t="shared" si="537"/>
        <v>5.7599999999999991E-2</v>
      </c>
      <c r="Z280" s="147">
        <f t="shared" si="538"/>
        <v>10.108403377203159</v>
      </c>
      <c r="AA280" s="147">
        <f t="shared" si="539"/>
        <v>10.108403377203159</v>
      </c>
      <c r="AB280" s="147">
        <f t="shared" si="540"/>
        <v>10.145874183349175</v>
      </c>
      <c r="AC280" s="147">
        <f t="shared" si="541"/>
        <v>9.6430453736846715</v>
      </c>
      <c r="AD280" s="147">
        <f t="shared" si="542"/>
        <v>132.4141625887392</v>
      </c>
      <c r="AE280" s="147">
        <f t="shared" si="543"/>
        <v>174.77024565283898</v>
      </c>
      <c r="AF280" s="147">
        <f t="shared" si="544"/>
        <v>3.1998377242067795</v>
      </c>
      <c r="AG280" s="147">
        <f t="shared" si="545"/>
        <v>3.6525147060057028</v>
      </c>
      <c r="AH280" s="147">
        <f t="shared" si="546"/>
        <v>2.7771970676211852</v>
      </c>
      <c r="AI280" s="147">
        <f t="shared" si="547"/>
        <v>13.308241101409937</v>
      </c>
      <c r="AJ280" s="147">
        <f t="shared" si="548"/>
        <v>14.108241101409938</v>
      </c>
      <c r="AK280" s="147">
        <f t="shared" si="549"/>
        <v>14.598388889354879</v>
      </c>
      <c r="AL280" s="147">
        <f t="shared" si="550"/>
        <v>13.220242441305857</v>
      </c>
      <c r="AM280" s="147">
        <f t="shared" si="627"/>
        <v>70.880557881879611</v>
      </c>
      <c r="AN280" s="147">
        <f t="shared" si="528"/>
        <v>68.500709741278257</v>
      </c>
      <c r="AO280" s="147">
        <f t="shared" si="529"/>
        <v>75.641578014905377</v>
      </c>
      <c r="AP280" s="147">
        <f t="shared" si="551"/>
        <v>5.2730936137514117</v>
      </c>
      <c r="AQ280" s="147">
        <f t="shared" si="552"/>
        <v>0.29296834149027429</v>
      </c>
      <c r="AR280" s="147">
        <f t="shared" si="553"/>
        <v>0.29079495734158961</v>
      </c>
      <c r="AS280" s="147">
        <f t="shared" si="554"/>
        <v>0.27638317974469412</v>
      </c>
      <c r="AT280" s="147">
        <f t="shared" si="555"/>
        <v>2.818723573843232E-2</v>
      </c>
      <c r="AU280" s="147">
        <f t="shared" si="556"/>
        <v>0.1061307213763726</v>
      </c>
      <c r="AV280" s="147">
        <f t="shared" si="557"/>
        <v>0.10105118660596633</v>
      </c>
      <c r="AW280" s="147">
        <f t="shared" si="558"/>
        <v>0.10079904146938588</v>
      </c>
      <c r="AX280" s="147">
        <f t="shared" si="628"/>
        <v>3.3223530288449196E-2</v>
      </c>
      <c r="AY280" s="147">
        <f t="shared" si="629"/>
        <v>3.6378427310460357E-2</v>
      </c>
      <c r="AZ280" s="147">
        <f t="shared" si="630"/>
        <v>2.9030124059168352E-2</v>
      </c>
      <c r="BA280" s="147">
        <f t="shared" si="631"/>
        <v>8.3978819622963816E-2</v>
      </c>
      <c r="BB280" s="147">
        <f t="shared" si="632"/>
        <v>0.13996469937160635</v>
      </c>
      <c r="BC280" s="147">
        <f t="shared" si="559"/>
        <v>-1.5896458827164353E-2</v>
      </c>
      <c r="BD280" s="147">
        <f t="shared" si="560"/>
        <v>-1.3823007675795088E-2</v>
      </c>
      <c r="BE280" s="147">
        <f t="shared" si="561"/>
        <v>-1.7278759594743863E-2</v>
      </c>
      <c r="BF280" s="147">
        <f t="shared" si="562"/>
        <v>0</v>
      </c>
      <c r="BG280" s="147">
        <f t="shared" si="563"/>
        <v>0</v>
      </c>
      <c r="BH280" s="147">
        <f t="shared" si="564"/>
        <v>0</v>
      </c>
      <c r="BI280" s="147">
        <f t="shared" si="633"/>
        <v>1.7327071461284843E-2</v>
      </c>
      <c r="BJ280" s="147">
        <f t="shared" si="634"/>
        <v>2.2555419634665268E-2</v>
      </c>
      <c r="BK280" s="147">
        <f t="shared" si="635"/>
        <v>1.1751364464424489E-2</v>
      </c>
      <c r="BL280" s="147">
        <f t="shared" si="565"/>
        <v>3.9852264360955143</v>
      </c>
      <c r="BM280" s="147">
        <f t="shared" si="566"/>
        <v>4.511083926933054</v>
      </c>
      <c r="BN280" s="147">
        <f t="shared" si="567"/>
        <v>2.9378411161061226</v>
      </c>
      <c r="BO280" s="150">
        <f t="shared" si="636"/>
        <v>3.0022740542447169E-4</v>
      </c>
      <c r="BP280" s="150">
        <f t="shared" si="636"/>
        <v>5.0874695489584352E-4</v>
      </c>
      <c r="BQ280" s="150">
        <f t="shared" si="636"/>
        <v>1.3809456677573866E-4</v>
      </c>
      <c r="BR280" s="147" t="e">
        <f t="shared" si="568"/>
        <v>#NUM!</v>
      </c>
      <c r="BS280" s="147">
        <f t="shared" si="569"/>
        <v>175.16556291390734</v>
      </c>
      <c r="BT280" s="147">
        <f t="shared" si="570"/>
        <v>0.412007623615678</v>
      </c>
      <c r="BU280" s="147">
        <f t="shared" si="571"/>
        <v>0.412007623615678</v>
      </c>
      <c r="BV280" s="147">
        <f t="shared" si="572"/>
        <v>0.13733587453855933</v>
      </c>
      <c r="BW280" s="147">
        <f t="shared" si="573"/>
        <v>14.375000000000004</v>
      </c>
      <c r="CA280" s="150">
        <f t="shared" si="574"/>
        <v>0.14852858407462705</v>
      </c>
      <c r="CB280" s="150">
        <f t="shared" si="637"/>
        <v>0.14852858407462705</v>
      </c>
      <c r="CC280" s="150">
        <f t="shared" si="638"/>
        <v>0</v>
      </c>
      <c r="CD280" s="150">
        <f t="shared" si="639"/>
        <v>4.6495904663703812E-2</v>
      </c>
      <c r="CE280" s="150">
        <f t="shared" si="575"/>
        <v>3.0599445836539459E-2</v>
      </c>
      <c r="CI280" s="152">
        <f t="shared" si="576"/>
        <v>0.40627534363493811</v>
      </c>
      <c r="CJ280" s="152">
        <f t="shared" si="577"/>
        <v>0.40627534363493811</v>
      </c>
      <c r="CK280" s="152">
        <f t="shared" si="578"/>
        <v>0.40627534363493811</v>
      </c>
      <c r="CL280" s="152">
        <f t="shared" si="579"/>
        <v>0.40627534363493811</v>
      </c>
      <c r="CM280" s="152">
        <f t="shared" si="580"/>
        <v>0.40627534363493811</v>
      </c>
      <c r="CN280" s="152">
        <f t="shared" si="581"/>
        <v>0.40627534363493811</v>
      </c>
      <c r="CO280" s="152">
        <f t="shared" si="582"/>
        <v>0.40627534363493811</v>
      </c>
      <c r="CP280" s="152">
        <f t="shared" si="583"/>
        <v>0.40627534363493811</v>
      </c>
      <c r="CQ280" s="152">
        <f t="shared" si="584"/>
        <v>0.37857220616757864</v>
      </c>
      <c r="CR280" s="152">
        <f t="shared" si="585"/>
        <v>0.32469915545126626</v>
      </c>
      <c r="CS280" s="152">
        <f t="shared" si="586"/>
        <v>0.27082610473495389</v>
      </c>
      <c r="CT280" s="152">
        <f t="shared" si="587"/>
        <v>0.21695305401864154</v>
      </c>
      <c r="CU280" s="152">
        <f t="shared" si="588"/>
        <v>0.16308000330232922</v>
      </c>
      <c r="CV280" s="152">
        <f t="shared" si="589"/>
        <v>0.13160359455781948</v>
      </c>
      <c r="CW280" s="152">
        <f t="shared" si="590"/>
        <v>0.13160359455781948</v>
      </c>
      <c r="CX280" s="152">
        <f t="shared" si="591"/>
        <v>0.13160359455781948</v>
      </c>
      <c r="CY280" s="152">
        <f t="shared" si="592"/>
        <v>0.13160359455781948</v>
      </c>
      <c r="CZ280" s="152">
        <f t="shared" si="593"/>
        <v>0.13160359455781948</v>
      </c>
      <c r="DA280" s="152">
        <f t="shared" si="594"/>
        <v>0.13160359455781948</v>
      </c>
      <c r="DC280" s="154">
        <f t="shared" si="640"/>
        <v>0.14635204537997867</v>
      </c>
      <c r="DD280" s="154">
        <f t="shared" si="641"/>
        <v>0.14635204537997867</v>
      </c>
      <c r="DE280" s="154">
        <f t="shared" si="642"/>
        <v>0.14635204537997867</v>
      </c>
      <c r="DF280" s="154">
        <f t="shared" si="643"/>
        <v>0.14635204537997867</v>
      </c>
      <c r="DG280" s="154">
        <f t="shared" si="644"/>
        <v>0.14635204537997867</v>
      </c>
      <c r="DH280" s="154">
        <f t="shared" si="645"/>
        <v>0.14635204537997867</v>
      </c>
      <c r="DI280" s="154">
        <f t="shared" si="646"/>
        <v>0.14635204537997867</v>
      </c>
      <c r="DJ280" s="154">
        <f t="shared" si="647"/>
        <v>0.14635204537997867</v>
      </c>
      <c r="DK280" s="154">
        <f t="shared" si="648"/>
        <v>0.13583572980448735</v>
      </c>
      <c r="DL280" s="154">
        <f t="shared" si="649"/>
        <v>0.11540012062518691</v>
      </c>
      <c r="DM280" s="154">
        <f t="shared" si="650"/>
        <v>9.499344804834349E-2</v>
      </c>
      <c r="DN280" s="154">
        <f t="shared" si="651"/>
        <v>7.4635186360362593E-2</v>
      </c>
      <c r="DO280" s="154">
        <f t="shared" si="652"/>
        <v>5.4367338689816046E-2</v>
      </c>
      <c r="DP280" s="154">
        <f t="shared" si="653"/>
        <v>4.2604923244763747E-2</v>
      </c>
      <c r="DQ280" s="154">
        <f t="shared" si="654"/>
        <v>-7.2783233066646438E-10</v>
      </c>
      <c r="DR280" s="154">
        <f t="shared" si="655"/>
        <v>-7.2783233066646438E-10</v>
      </c>
      <c r="DS280" s="154">
        <f t="shared" si="656"/>
        <v>-7.2783233066646438E-10</v>
      </c>
      <c r="DT280" s="154">
        <f t="shared" si="657"/>
        <v>-7.2783233066646438E-10</v>
      </c>
      <c r="DU280" s="154">
        <f t="shared" si="658"/>
        <v>-7.2783233066646438E-10</v>
      </c>
      <c r="DW280" s="155">
        <f t="shared" si="595"/>
        <v>2.4504179456756828E-2</v>
      </c>
      <c r="DX280" s="155">
        <f t="shared" si="596"/>
        <v>2.4504179456756824E-2</v>
      </c>
      <c r="DY280" s="155">
        <f t="shared" si="597"/>
        <v>-2.4504179456756828E-2</v>
      </c>
      <c r="DZ280" s="155">
        <f t="shared" si="598"/>
        <v>2.4504179456756828E-2</v>
      </c>
      <c r="EA280" s="156">
        <f t="shared" si="599"/>
        <v>2.4504179456756828E-2</v>
      </c>
      <c r="EB280" s="156">
        <f t="shared" si="600"/>
        <v>2.4504179456756824E-2</v>
      </c>
      <c r="EC280" s="156">
        <f t="shared" si="601"/>
        <v>2.4504179456756814E-2</v>
      </c>
      <c r="ED280" s="156">
        <f t="shared" si="602"/>
        <v>-2.4504179456756842E-2</v>
      </c>
      <c r="EE280" s="156">
        <f t="shared" si="603"/>
        <v>-2.4504179456756821E-2</v>
      </c>
      <c r="EF280" s="156">
        <f t="shared" si="604"/>
        <v>-2.4504179456756835E-2</v>
      </c>
      <c r="EG280" s="156">
        <f t="shared" si="605"/>
        <v>-2.450417945675681E-2</v>
      </c>
      <c r="EH280" s="156">
        <f t="shared" si="606"/>
        <v>2.4504179456756845E-2</v>
      </c>
      <c r="EI280" s="156">
        <f t="shared" si="607"/>
        <v>2.4504179456756814E-2</v>
      </c>
      <c r="EJ280" s="156">
        <f t="shared" si="608"/>
        <v>2.4504179456756842E-2</v>
      </c>
      <c r="EK280" s="156">
        <f t="shared" si="609"/>
        <v>2.4504179456756793E-2</v>
      </c>
      <c r="EL280" s="156">
        <f t="shared" si="610"/>
        <v>-2.4504179456756862E-2</v>
      </c>
      <c r="EM280" s="156">
        <f t="shared" si="611"/>
        <v>-2.4504179456756817E-2</v>
      </c>
      <c r="EN280" s="156">
        <f t="shared" si="612"/>
        <v>-2.4504179456756835E-2</v>
      </c>
      <c r="EO280" s="156">
        <f t="shared" si="613"/>
        <v>-2.4504179456756793E-2</v>
      </c>
      <c r="EP280" s="156">
        <f t="shared" si="614"/>
        <v>2.4504179456756862E-2</v>
      </c>
      <c r="EQ280" s="156">
        <f t="shared" si="615"/>
        <v>2.4504179456756862E-2</v>
      </c>
      <c r="ER280" s="156">
        <f t="shared" si="616"/>
        <v>2.450417945675679E-2</v>
      </c>
      <c r="ES280" s="156">
        <f t="shared" si="617"/>
        <v>-2.4504179456756821E-2</v>
      </c>
      <c r="ET280" s="156">
        <f t="shared" si="618"/>
        <v>-2.4504179456756835E-2</v>
      </c>
      <c r="EU280" s="156">
        <f t="shared" si="619"/>
        <v>-2.4504179456756786E-2</v>
      </c>
      <c r="EV280" s="156">
        <f t="shared" si="620"/>
        <v>2.4504179456756869E-2</v>
      </c>
      <c r="EW280" s="156">
        <f t="shared" si="621"/>
        <v>2.4504179456756869E-2</v>
      </c>
      <c r="EX280" s="156">
        <f t="shared" si="622"/>
        <v>2.4504179456756786E-2</v>
      </c>
      <c r="EY280" s="156">
        <f t="shared" si="623"/>
        <v>2.4504179456756738E-2</v>
      </c>
      <c r="EZ280" s="156">
        <f t="shared" si="624"/>
        <v>-2.4504179456756914E-2</v>
      </c>
    </row>
    <row r="281" spans="15:156" ht="20.100000000000001" customHeight="1" x14ac:dyDescent="0.2">
      <c r="O281" s="158">
        <v>271</v>
      </c>
      <c r="P281" s="158">
        <f t="shared" si="625"/>
        <v>-0.77667151713747673</v>
      </c>
      <c r="Q281" s="147">
        <f t="shared" si="626"/>
        <v>2.3649211364523164</v>
      </c>
      <c r="R281" s="147">
        <f t="shared" si="530"/>
        <v>227.98413914013344</v>
      </c>
      <c r="S281" s="147">
        <f t="shared" si="531"/>
        <v>198.2470775131595</v>
      </c>
      <c r="T281" s="147">
        <f t="shared" si="532"/>
        <v>247.80884689144938</v>
      </c>
      <c r="U281" s="147">
        <f t="shared" si="533"/>
        <v>1</v>
      </c>
      <c r="V281" s="147">
        <f t="shared" si="534"/>
        <v>1</v>
      </c>
      <c r="W281" s="147">
        <f t="shared" si="535"/>
        <v>6.316228863249497E-2</v>
      </c>
      <c r="X281" s="147">
        <f t="shared" si="536"/>
        <v>7.2636631927369216E-2</v>
      </c>
      <c r="Y281" s="147">
        <f t="shared" si="537"/>
        <v>5.8109305541895369E-2</v>
      </c>
      <c r="Z281" s="147">
        <f t="shared" si="538"/>
        <v>9.9945518441673382</v>
      </c>
      <c r="AA281" s="147">
        <f t="shared" si="539"/>
        <v>9.9945518441673382</v>
      </c>
      <c r="AB281" s="147">
        <f t="shared" si="540"/>
        <v>10.03341423825125</v>
      </c>
      <c r="AC281" s="147">
        <f t="shared" si="541"/>
        <v>9.5361589355420513</v>
      </c>
      <c r="AD281" s="147">
        <f t="shared" si="542"/>
        <v>130.64067172815203</v>
      </c>
      <c r="AE281" s="147">
        <f t="shared" si="543"/>
        <v>172.49200226389729</v>
      </c>
      <c r="AF281" s="147">
        <f t="shared" si="544"/>
        <v>3.1923494586229637</v>
      </c>
      <c r="AG281" s="147">
        <f t="shared" si="545"/>
        <v>3.6439670849934083</v>
      </c>
      <c r="AH281" s="147">
        <f t="shared" si="546"/>
        <v>2.7706978664074438</v>
      </c>
      <c r="AI281" s="147">
        <f t="shared" si="547"/>
        <v>13.186901302790302</v>
      </c>
      <c r="AJ281" s="147">
        <f t="shared" si="548"/>
        <v>13.986901302790303</v>
      </c>
      <c r="AK281" s="147">
        <f t="shared" si="549"/>
        <v>14.477381323244659</v>
      </c>
      <c r="AL281" s="147">
        <f t="shared" si="550"/>
        <v>13.106856801949496</v>
      </c>
      <c r="AM281" s="147">
        <f t="shared" si="627"/>
        <v>71.495464102581892</v>
      </c>
      <c r="AN281" s="147">
        <f t="shared" si="528"/>
        <v>69.07326523163519</v>
      </c>
      <c r="AO281" s="147">
        <f t="shared" si="529"/>
        <v>76.295943040383364</v>
      </c>
      <c r="AP281" s="147">
        <f t="shared" si="551"/>
        <v>5.2006409989067501</v>
      </c>
      <c r="AQ281" s="147">
        <f t="shared" si="552"/>
        <v>0.28972099158192466</v>
      </c>
      <c r="AR281" s="147">
        <f t="shared" si="553"/>
        <v>0.28757169788198989</v>
      </c>
      <c r="AS281" s="147">
        <f t="shared" si="554"/>
        <v>0.27331966479680647</v>
      </c>
      <c r="AT281" s="147">
        <f t="shared" si="555"/>
        <v>2.7565827140910163E-2</v>
      </c>
      <c r="AU281" s="147">
        <f t="shared" si="556"/>
        <v>0.10469140289454128</v>
      </c>
      <c r="AV281" s="147">
        <f t="shared" si="557"/>
        <v>9.9649442564593224E-2</v>
      </c>
      <c r="AW281" s="147">
        <f t="shared" si="558"/>
        <v>9.9429626509406371E-2</v>
      </c>
      <c r="AX281" s="147">
        <f t="shared" si="628"/>
        <v>3.3062743155403383E-2</v>
      </c>
      <c r="AY281" s="147">
        <f t="shared" si="629"/>
        <v>3.6190999541303268E-2</v>
      </c>
      <c r="AZ281" s="147">
        <f t="shared" si="630"/>
        <v>2.8888932851813553E-2</v>
      </c>
      <c r="BA281" s="147">
        <f t="shared" si="631"/>
        <v>8.3296687353655294E-2</v>
      </c>
      <c r="BB281" s="147">
        <f t="shared" si="632"/>
        <v>0.13821808733038798</v>
      </c>
      <c r="BC281" s="147">
        <f t="shared" si="559"/>
        <v>-1.6034574550975379E-2</v>
      </c>
      <c r="BD281" s="147">
        <f t="shared" si="560"/>
        <v>-1.3943108305195979E-2</v>
      </c>
      <c r="BE281" s="147">
        <f t="shared" si="561"/>
        <v>-1.7428885381494973E-2</v>
      </c>
      <c r="BF281" s="147">
        <f t="shared" si="562"/>
        <v>0</v>
      </c>
      <c r="BG281" s="147">
        <f t="shared" si="563"/>
        <v>0</v>
      </c>
      <c r="BH281" s="147">
        <f t="shared" si="564"/>
        <v>0</v>
      </c>
      <c r="BI281" s="147">
        <f t="shared" si="633"/>
        <v>1.7028168604428004E-2</v>
      </c>
      <c r="BJ281" s="147">
        <f t="shared" si="634"/>
        <v>2.2247891236107289E-2</v>
      </c>
      <c r="BK281" s="147">
        <f t="shared" si="635"/>
        <v>1.146004747031858E-2</v>
      </c>
      <c r="BL281" s="147">
        <f t="shared" si="565"/>
        <v>3.8821523604135657</v>
      </c>
      <c r="BM281" s="147">
        <f t="shared" si="566"/>
        <v>4.4105794183889033</v>
      </c>
      <c r="BN281" s="147">
        <f t="shared" si="567"/>
        <v>2.8399011489409189</v>
      </c>
      <c r="BO281" s="150">
        <f t="shared" si="636"/>
        <v>2.8995852602082758E-4</v>
      </c>
      <c r="BP281" s="150">
        <f t="shared" si="636"/>
        <v>4.9496866445365956E-4</v>
      </c>
      <c r="BQ281" s="150">
        <f t="shared" si="636"/>
        <v>1.3133268802195528E-4</v>
      </c>
      <c r="BR281" s="147" t="e">
        <f t="shared" si="568"/>
        <v>#NUM!</v>
      </c>
      <c r="BS281" s="147">
        <f t="shared" si="569"/>
        <v>173.26505277396515</v>
      </c>
      <c r="BT281" s="147">
        <f t="shared" si="570"/>
        <v>0.40839653647474966</v>
      </c>
      <c r="BU281" s="147">
        <f t="shared" si="571"/>
        <v>0.40839653647474966</v>
      </c>
      <c r="BV281" s="147">
        <f t="shared" si="572"/>
        <v>0.13613217882491657</v>
      </c>
      <c r="BW281" s="147">
        <f t="shared" si="573"/>
        <v>14.249008696258336</v>
      </c>
      <c r="CA281" s="150">
        <f t="shared" si="574"/>
        <v>0.14686037672267721</v>
      </c>
      <c r="CB281" s="150">
        <f t="shared" si="637"/>
        <v>0.14686037672267721</v>
      </c>
      <c r="CC281" s="150">
        <f t="shared" si="638"/>
        <v>0</v>
      </c>
      <c r="CD281" s="150">
        <f t="shared" si="639"/>
        <v>4.6380187601295822E-2</v>
      </c>
      <c r="CE281" s="150">
        <f t="shared" si="575"/>
        <v>3.0345613050320443E-2</v>
      </c>
      <c r="CI281" s="152">
        <f t="shared" si="576"/>
        <v>0.40266425649400989</v>
      </c>
      <c r="CJ281" s="152">
        <f t="shared" si="577"/>
        <v>0.40266425649400989</v>
      </c>
      <c r="CK281" s="152">
        <f t="shared" si="578"/>
        <v>0.40266425649400989</v>
      </c>
      <c r="CL281" s="152">
        <f t="shared" si="579"/>
        <v>0.40266425649400989</v>
      </c>
      <c r="CM281" s="152">
        <f t="shared" si="580"/>
        <v>0.40266425649400989</v>
      </c>
      <c r="CN281" s="152">
        <f t="shared" si="581"/>
        <v>0.40266425649400989</v>
      </c>
      <c r="CO281" s="152">
        <f t="shared" si="582"/>
        <v>0.40266425649400989</v>
      </c>
      <c r="CP281" s="152">
        <f t="shared" si="583"/>
        <v>0.40266425649400989</v>
      </c>
      <c r="CQ281" s="152">
        <f t="shared" si="584"/>
        <v>0.37520392628976335</v>
      </c>
      <c r="CR281" s="152">
        <f t="shared" si="585"/>
        <v>0.32180305198362752</v>
      </c>
      <c r="CS281" s="152">
        <f t="shared" si="586"/>
        <v>0.26840217767749175</v>
      </c>
      <c r="CT281" s="152">
        <f t="shared" si="587"/>
        <v>0.21500130337135601</v>
      </c>
      <c r="CU281" s="152">
        <f t="shared" si="588"/>
        <v>0.16160042906522035</v>
      </c>
      <c r="CV281" s="152">
        <f t="shared" si="589"/>
        <v>0.13039989884417671</v>
      </c>
      <c r="CW281" s="152">
        <f t="shared" si="590"/>
        <v>0.13039989884417671</v>
      </c>
      <c r="CX281" s="152">
        <f t="shared" si="591"/>
        <v>0.13039989884417671</v>
      </c>
      <c r="CY281" s="152">
        <f t="shared" si="592"/>
        <v>0.13039989884417671</v>
      </c>
      <c r="CZ281" s="152">
        <f t="shared" si="593"/>
        <v>0.13039989884417671</v>
      </c>
      <c r="DA281" s="152">
        <f t="shared" si="594"/>
        <v>0.13039989884417671</v>
      </c>
      <c r="DC281" s="154">
        <f t="shared" si="640"/>
        <v>0.14468850361492658</v>
      </c>
      <c r="DD281" s="154">
        <f t="shared" si="641"/>
        <v>0.14468850361492658</v>
      </c>
      <c r="DE281" s="154">
        <f t="shared" si="642"/>
        <v>0.14468850361492658</v>
      </c>
      <c r="DF281" s="154">
        <f t="shared" si="643"/>
        <v>0.14468850361492658</v>
      </c>
      <c r="DG281" s="154">
        <f t="shared" si="644"/>
        <v>0.14468850361492658</v>
      </c>
      <c r="DH281" s="154">
        <f t="shared" si="645"/>
        <v>0.14468850361492658</v>
      </c>
      <c r="DI281" s="154">
        <f t="shared" si="646"/>
        <v>0.14468850361492658</v>
      </c>
      <c r="DJ281" s="154">
        <f t="shared" si="647"/>
        <v>0.14468850361492658</v>
      </c>
      <c r="DK281" s="154">
        <f t="shared" si="648"/>
        <v>0.13428674234283519</v>
      </c>
      <c r="DL281" s="154">
        <f t="shared" si="649"/>
        <v>0.11407394120945193</v>
      </c>
      <c r="DM281" s="154">
        <f t="shared" si="650"/>
        <v>9.389014908474963E-2</v>
      </c>
      <c r="DN281" s="154">
        <f t="shared" si="651"/>
        <v>7.3754879449277957E-2</v>
      </c>
      <c r="DO281" s="154">
        <f t="shared" si="652"/>
        <v>5.3710205755538115E-2</v>
      </c>
      <c r="DP281" s="154">
        <f t="shared" si="653"/>
        <v>4.2078315534970281E-2</v>
      </c>
      <c r="DQ281" s="154">
        <f t="shared" si="654"/>
        <v>-7.3217138300794408E-10</v>
      </c>
      <c r="DR281" s="154">
        <f t="shared" si="655"/>
        <v>-7.3217138300794408E-10</v>
      </c>
      <c r="DS281" s="154">
        <f t="shared" si="656"/>
        <v>-7.3217138300794408E-10</v>
      </c>
      <c r="DT281" s="154">
        <f t="shared" si="657"/>
        <v>-7.3217138300794408E-10</v>
      </c>
      <c r="DU281" s="154">
        <f t="shared" si="658"/>
        <v>-7.3217138300794408E-10</v>
      </c>
      <c r="DW281" s="155">
        <f t="shared" si="595"/>
        <v>2.3442835549085498E-2</v>
      </c>
      <c r="DX281" s="155">
        <f t="shared" si="596"/>
        <v>2.4703594181856282E-2</v>
      </c>
      <c r="DY281" s="155">
        <f t="shared" si="597"/>
        <v>-2.4290697810762811E-2</v>
      </c>
      <c r="DZ281" s="155">
        <f t="shared" si="598"/>
        <v>2.3870402257806907E-2</v>
      </c>
      <c r="EA281" s="156">
        <f t="shared" si="599"/>
        <v>2.3442835549085498E-2</v>
      </c>
      <c r="EB281" s="156">
        <f t="shared" si="600"/>
        <v>2.4703594181856282E-2</v>
      </c>
      <c r="EC281" s="156">
        <f t="shared" si="601"/>
        <v>2.5108965598852881E-2</v>
      </c>
      <c r="ED281" s="156">
        <f t="shared" si="602"/>
        <v>-2.3008127925559972E-2</v>
      </c>
      <c r="EE281" s="156">
        <f t="shared" si="603"/>
        <v>-2.2566411803383618E-2</v>
      </c>
      <c r="EF281" s="156">
        <f t="shared" si="604"/>
        <v>-2.5506688581692034E-2</v>
      </c>
      <c r="EG281" s="156">
        <f t="shared" si="605"/>
        <v>-2.5896641980100402E-2</v>
      </c>
      <c r="EH281" s="156">
        <f t="shared" si="606"/>
        <v>2.2117821733566169E-2</v>
      </c>
      <c r="EI281" s="156">
        <f t="shared" si="607"/>
        <v>2.1662494360988545E-2</v>
      </c>
      <c r="EJ281" s="156">
        <f t="shared" si="608"/>
        <v>2.62787070104952E-2</v>
      </c>
      <c r="EK281" s="156">
        <f t="shared" si="609"/>
        <v>2.6652767292167038E-2</v>
      </c>
      <c r="EL281" s="156">
        <f t="shared" si="610"/>
        <v>-2.1200568382779297E-2</v>
      </c>
      <c r="EM281" s="156">
        <f t="shared" si="611"/>
        <v>-2.073218450606611E-2</v>
      </c>
      <c r="EN281" s="156">
        <f t="shared" si="612"/>
        <v>-2.7018708882730544E-2</v>
      </c>
      <c r="EO281" s="156">
        <f t="shared" si="613"/>
        <v>-2.7376420312832279E-2</v>
      </c>
      <c r="EP281" s="156">
        <f t="shared" si="614"/>
        <v>2.0257485405115176E-2</v>
      </c>
      <c r="EQ281" s="156">
        <f t="shared" si="615"/>
        <v>1.9776615677871198E-2</v>
      </c>
      <c r="ER281" s="156">
        <f t="shared" si="616"/>
        <v>2.7725792620105369E-2</v>
      </c>
      <c r="ES281" s="156">
        <f t="shared" si="617"/>
        <v>-1.8796952089826905E-2</v>
      </c>
      <c r="ET281" s="156">
        <f t="shared" si="618"/>
        <v>-2.8399096750003551E-2</v>
      </c>
      <c r="EU281" s="156">
        <f t="shared" si="619"/>
        <v>-2.8722823477668163E-2</v>
      </c>
      <c r="EV281" s="156">
        <f t="shared" si="620"/>
        <v>1.8298456644045828E-2</v>
      </c>
      <c r="EW281" s="156">
        <f t="shared" si="621"/>
        <v>1.7794387311109744E-2</v>
      </c>
      <c r="EX281" s="156">
        <f t="shared" si="622"/>
        <v>2.9037800955057307E-2</v>
      </c>
      <c r="EY281" s="156">
        <f t="shared" si="623"/>
        <v>2.934393323698007E-2</v>
      </c>
      <c r="EZ281" s="156">
        <f t="shared" si="624"/>
        <v>-1.728489763542054E-2</v>
      </c>
    </row>
    <row r="282" spans="15:156" ht="20.100000000000001" customHeight="1" x14ac:dyDescent="0.2">
      <c r="O282" s="158">
        <v>272</v>
      </c>
      <c r="P282" s="158">
        <f t="shared" si="625"/>
        <v>-0.76794487087750496</v>
      </c>
      <c r="Q282" s="147">
        <f t="shared" si="626"/>
        <v>2.3736477827122884</v>
      </c>
      <c r="R282" s="147">
        <f t="shared" si="530"/>
        <v>225.95091640539474</v>
      </c>
      <c r="S282" s="147">
        <f t="shared" si="531"/>
        <v>196.4790577438215</v>
      </c>
      <c r="T282" s="147">
        <f t="shared" si="532"/>
        <v>245.5988221797769</v>
      </c>
      <c r="U282" s="147">
        <f t="shared" si="533"/>
        <v>1</v>
      </c>
      <c r="V282" s="147">
        <f t="shared" si="534"/>
        <v>1</v>
      </c>
      <c r="W282" s="147">
        <f t="shared" si="535"/>
        <v>6.3730655440953951E-2</v>
      </c>
      <c r="X282" s="147">
        <f t="shared" si="536"/>
        <v>7.3290253757097037E-2</v>
      </c>
      <c r="Y282" s="147">
        <f t="shared" si="537"/>
        <v>5.8632203005677626E-2</v>
      </c>
      <c r="Z282" s="147">
        <f t="shared" si="538"/>
        <v>9.8801687908454845</v>
      </c>
      <c r="AA282" s="147">
        <f t="shared" si="539"/>
        <v>9.8801687908454845</v>
      </c>
      <c r="AB282" s="147">
        <f t="shared" si="540"/>
        <v>9.9204073122331877</v>
      </c>
      <c r="AC282" s="147">
        <f t="shared" si="541"/>
        <v>9.4287526248151536</v>
      </c>
      <c r="AD282" s="147">
        <f t="shared" si="542"/>
        <v>128.86032721472998</v>
      </c>
      <c r="AE282" s="147">
        <f t="shared" si="543"/>
        <v>170.20440182270647</v>
      </c>
      <c r="AF282" s="147">
        <f t="shared" si="544"/>
        <v>3.1847966993368972</v>
      </c>
      <c r="AG282" s="147">
        <f t="shared" si="545"/>
        <v>3.6353458464366568</v>
      </c>
      <c r="AH282" s="147">
        <f t="shared" si="546"/>
        <v>2.7641426899423895</v>
      </c>
      <c r="AI282" s="147">
        <f t="shared" si="547"/>
        <v>13.064965490182381</v>
      </c>
      <c r="AJ282" s="147">
        <f t="shared" si="548"/>
        <v>13.864965490182382</v>
      </c>
      <c r="AK282" s="147">
        <f t="shared" si="549"/>
        <v>14.355753158669845</v>
      </c>
      <c r="AL282" s="147">
        <f t="shared" si="550"/>
        <v>12.992895314757543</v>
      </c>
      <c r="AM282" s="147">
        <f t="shared" si="627"/>
        <v>72.124232888144448</v>
      </c>
      <c r="AN282" s="147">
        <f t="shared" ref="AN282:AN345" si="659">1000/AK282</f>
        <v>69.658483880803686</v>
      </c>
      <c r="AO282" s="147">
        <f t="shared" ref="AO282:AO345" si="660">1000/AL282</f>
        <v>76.965139468505043</v>
      </c>
      <c r="AP282" s="147">
        <f t="shared" si="551"/>
        <v>5.1279217882647519</v>
      </c>
      <c r="AQ282" s="147">
        <f t="shared" si="552"/>
        <v>0.28645784726393569</v>
      </c>
      <c r="AR282" s="147">
        <f t="shared" si="553"/>
        <v>0.28433276118349848</v>
      </c>
      <c r="AS282" s="147">
        <f t="shared" si="554"/>
        <v>0.27024124957288187</v>
      </c>
      <c r="AT282" s="147">
        <f t="shared" si="555"/>
        <v>2.69483730274108E-2</v>
      </c>
      <c r="AU282" s="147">
        <f t="shared" si="556"/>
        <v>0.10324648110346245</v>
      </c>
      <c r="AV282" s="147">
        <f t="shared" si="557"/>
        <v>9.8242731023502894E-2</v>
      </c>
      <c r="AW282" s="147">
        <f t="shared" si="558"/>
        <v>9.8055045425299997E-2</v>
      </c>
      <c r="AX282" s="147">
        <f t="shared" si="628"/>
        <v>3.2899829686245205E-2</v>
      </c>
      <c r="AY282" s="147">
        <f t="shared" si="629"/>
        <v>3.6001173569568105E-2</v>
      </c>
      <c r="AZ282" s="147">
        <f t="shared" si="630"/>
        <v>2.8745916765731964E-2</v>
      </c>
      <c r="BA282" s="147">
        <f t="shared" si="631"/>
        <v>8.2608769053822542E-2</v>
      </c>
      <c r="BB282" s="147">
        <f t="shared" si="632"/>
        <v>0.13646398080192434</v>
      </c>
      <c r="BC282" s="147">
        <f t="shared" si="559"/>
        <v>-1.6171469179853966E-2</v>
      </c>
      <c r="BD282" s="147">
        <f t="shared" si="560"/>
        <v>-1.4062147112916493E-2</v>
      </c>
      <c r="BE282" s="147">
        <f t="shared" si="561"/>
        <v>-1.7577683891145619E-2</v>
      </c>
      <c r="BF282" s="147">
        <f t="shared" si="562"/>
        <v>0</v>
      </c>
      <c r="BG282" s="147">
        <f t="shared" si="563"/>
        <v>0</v>
      </c>
      <c r="BH282" s="147">
        <f t="shared" si="564"/>
        <v>0</v>
      </c>
      <c r="BI282" s="147">
        <f t="shared" si="633"/>
        <v>1.6728360506391239E-2</v>
      </c>
      <c r="BJ282" s="147">
        <f t="shared" si="634"/>
        <v>2.1939026456651613E-2</v>
      </c>
      <c r="BK282" s="147">
        <f t="shared" si="635"/>
        <v>1.1168232874586344E-2</v>
      </c>
      <c r="BL282" s="147">
        <f t="shared" si="565"/>
        <v>3.7797883863789137</v>
      </c>
      <c r="BM282" s="147">
        <f t="shared" si="566"/>
        <v>4.3105592460196798</v>
      </c>
      <c r="BN282" s="147">
        <f t="shared" si="567"/>
        <v>2.7429048398278701</v>
      </c>
      <c r="BO282" s="150">
        <f t="shared" si="636"/>
        <v>2.7983804523179013E-4</v>
      </c>
      <c r="BP282" s="150">
        <f t="shared" si="636"/>
        <v>4.8132088186565941E-4</v>
      </c>
      <c r="BQ282" s="150">
        <f t="shared" si="636"/>
        <v>1.2472942554099116E-4</v>
      </c>
      <c r="BR282" s="147" t="e">
        <f t="shared" si="568"/>
        <v>#NUM!</v>
      </c>
      <c r="BS282" s="147">
        <f t="shared" si="569"/>
        <v>171.34975532336804</v>
      </c>
      <c r="BT282" s="147">
        <f t="shared" si="570"/>
        <v>0.40475434835639734</v>
      </c>
      <c r="BU282" s="147">
        <f t="shared" si="571"/>
        <v>0.40475434835639734</v>
      </c>
      <c r="BV282" s="147">
        <f t="shared" si="572"/>
        <v>0.13491811611879909</v>
      </c>
      <c r="BW282" s="147">
        <f t="shared" si="573"/>
        <v>14.121932275337173</v>
      </c>
      <c r="CA282" s="150">
        <f t="shared" si="574"/>
        <v>0.1451796036804312</v>
      </c>
      <c r="CB282" s="150">
        <f t="shared" si="637"/>
        <v>0.1451796036804312</v>
      </c>
      <c r="CC282" s="150">
        <f t="shared" si="638"/>
        <v>0</v>
      </c>
      <c r="CD282" s="150">
        <f t="shared" si="639"/>
        <v>4.626195658252575E-2</v>
      </c>
      <c r="CE282" s="150">
        <f t="shared" si="575"/>
        <v>3.0090487402671784E-2</v>
      </c>
      <c r="CI282" s="152">
        <f t="shared" si="576"/>
        <v>0.39902206837565746</v>
      </c>
      <c r="CJ282" s="152">
        <f t="shared" si="577"/>
        <v>0.39902206837565746</v>
      </c>
      <c r="CK282" s="152">
        <f t="shared" si="578"/>
        <v>0.39902206837565746</v>
      </c>
      <c r="CL282" s="152">
        <f t="shared" si="579"/>
        <v>0.39902206837565746</v>
      </c>
      <c r="CM282" s="152">
        <f t="shared" si="580"/>
        <v>0.39902206837565746</v>
      </c>
      <c r="CN282" s="152">
        <f t="shared" si="581"/>
        <v>0.39902206837565746</v>
      </c>
      <c r="CO282" s="152">
        <f t="shared" si="582"/>
        <v>0.39902206837565746</v>
      </c>
      <c r="CP282" s="152">
        <f t="shared" si="583"/>
        <v>0.39902206837565746</v>
      </c>
      <c r="CQ282" s="152">
        <f t="shared" si="584"/>
        <v>0.37180663664498581</v>
      </c>
      <c r="CR282" s="152">
        <f t="shared" si="585"/>
        <v>0.3188820054323549</v>
      </c>
      <c r="CS282" s="152">
        <f t="shared" si="586"/>
        <v>0.2659573742197241</v>
      </c>
      <c r="CT282" s="152">
        <f t="shared" si="587"/>
        <v>0.21303274300709327</v>
      </c>
      <c r="CU282" s="152">
        <f t="shared" si="588"/>
        <v>0.16010811179446255</v>
      </c>
      <c r="CV282" s="152">
        <f t="shared" si="589"/>
        <v>0.12918583613805926</v>
      </c>
      <c r="CW282" s="152">
        <f t="shared" si="590"/>
        <v>0.12918583613805926</v>
      </c>
      <c r="CX282" s="152">
        <f t="shared" si="591"/>
        <v>0.12918583613805926</v>
      </c>
      <c r="CY282" s="152">
        <f t="shared" si="592"/>
        <v>0.12918583613805926</v>
      </c>
      <c r="CZ282" s="152">
        <f t="shared" si="593"/>
        <v>0.12918583613805926</v>
      </c>
      <c r="DA282" s="152">
        <f t="shared" si="594"/>
        <v>0.12918583613805926</v>
      </c>
      <c r="DC282" s="154">
        <f t="shared" si="640"/>
        <v>0.14301250058990961</v>
      </c>
      <c r="DD282" s="154">
        <f t="shared" si="641"/>
        <v>0.14301250058990961</v>
      </c>
      <c r="DE282" s="154">
        <f t="shared" si="642"/>
        <v>0.14301250058990961</v>
      </c>
      <c r="DF282" s="154">
        <f t="shared" si="643"/>
        <v>0.14301250058990961</v>
      </c>
      <c r="DG282" s="154">
        <f t="shared" si="644"/>
        <v>0.14301250058990961</v>
      </c>
      <c r="DH282" s="154">
        <f t="shared" si="645"/>
        <v>0.14301250058990961</v>
      </c>
      <c r="DI282" s="154">
        <f t="shared" si="646"/>
        <v>0.14301250058990961</v>
      </c>
      <c r="DJ282" s="154">
        <f t="shared" si="647"/>
        <v>0.14301250058990961</v>
      </c>
      <c r="DK282" s="154">
        <f t="shared" si="648"/>
        <v>0.13272618496187449</v>
      </c>
      <c r="DL282" s="154">
        <f t="shared" si="649"/>
        <v>0.11273792544305947</v>
      </c>
      <c r="DM282" s="154">
        <f t="shared" si="650"/>
        <v>9.2778747662575003E-2</v>
      </c>
      <c r="DN282" s="154">
        <f t="shared" si="651"/>
        <v>7.286820426126342E-2</v>
      </c>
      <c r="DO282" s="154">
        <f t="shared" si="652"/>
        <v>5.3048438586183431E-2</v>
      </c>
      <c r="DP282" s="154">
        <f t="shared" si="653"/>
        <v>4.1548085907200265E-2</v>
      </c>
      <c r="DQ282" s="154">
        <f t="shared" si="654"/>
        <v>-7.3660054743578972E-10</v>
      </c>
      <c r="DR282" s="154">
        <f t="shared" si="655"/>
        <v>-7.3660054743578972E-10</v>
      </c>
      <c r="DS282" s="154">
        <f t="shared" si="656"/>
        <v>-7.3660054743578972E-10</v>
      </c>
      <c r="DT282" s="154">
        <f t="shared" si="657"/>
        <v>-7.3660054743578972E-10</v>
      </c>
      <c r="DU282" s="154">
        <f t="shared" si="658"/>
        <v>-7.3660054743578972E-10</v>
      </c>
      <c r="DW282" s="155">
        <f t="shared" si="595"/>
        <v>2.2386916018062274E-2</v>
      </c>
      <c r="DX282" s="155">
        <f t="shared" si="596"/>
        <v>2.4863189098090117E-2</v>
      </c>
      <c r="DY282" s="155">
        <f t="shared" si="597"/>
        <v>-2.4066751013320904E-2</v>
      </c>
      <c r="DZ282" s="155">
        <f t="shared" si="598"/>
        <v>2.3240991299640766E-2</v>
      </c>
      <c r="EA282" s="156">
        <f t="shared" si="599"/>
        <v>2.2386916018062274E-2</v>
      </c>
      <c r="EB282" s="156">
        <f t="shared" si="600"/>
        <v>2.4863189098090117E-2</v>
      </c>
      <c r="EC282" s="156">
        <f t="shared" si="601"/>
        <v>2.5629335216823968E-2</v>
      </c>
      <c r="ED282" s="156">
        <f t="shared" si="602"/>
        <v>-2.1505565727755856E-2</v>
      </c>
      <c r="EE282" s="156">
        <f t="shared" si="603"/>
        <v>-2.0598014218288607E-2</v>
      </c>
      <c r="EF282" s="156">
        <f t="shared" si="604"/>
        <v>-2.6364255938492571E-2</v>
      </c>
      <c r="EG282" s="156">
        <f t="shared" si="605"/>
        <v>-2.7067055875402455E-2</v>
      </c>
      <c r="EH282" s="156">
        <f t="shared" si="606"/>
        <v>1.9665367201377196E-2</v>
      </c>
      <c r="EI282" s="156">
        <f t="shared" si="607"/>
        <v>1.8708760963748551E-2</v>
      </c>
      <c r="EJ282" s="156">
        <f t="shared" si="608"/>
        <v>2.773687877408846E-2</v>
      </c>
      <c r="EK282" s="156">
        <f t="shared" si="609"/>
        <v>2.8372908558526901E-2</v>
      </c>
      <c r="EL282" s="156">
        <f t="shared" si="610"/>
        <v>-1.7729360982749257E-2</v>
      </c>
      <c r="EM282" s="156">
        <f t="shared" si="611"/>
        <v>-1.6728360506391211E-2</v>
      </c>
      <c r="EN282" s="156">
        <f t="shared" si="612"/>
        <v>-2.8974370324398275E-2</v>
      </c>
      <c r="EO282" s="156">
        <f t="shared" si="613"/>
        <v>-2.9540531283189005E-2</v>
      </c>
      <c r="EP282" s="156">
        <f t="shared" si="614"/>
        <v>1.5706979099562472E-2</v>
      </c>
      <c r="EQ282" s="156">
        <f t="shared" si="615"/>
        <v>1.4666461158175676E-2</v>
      </c>
      <c r="ER282" s="156">
        <f t="shared" si="616"/>
        <v>3.007070165498113E-2</v>
      </c>
      <c r="ES282" s="156">
        <f t="shared" si="617"/>
        <v>-1.2533108285464896E-2</v>
      </c>
      <c r="ET282" s="156">
        <f t="shared" si="618"/>
        <v>-3.1020531549797337E-2</v>
      </c>
      <c r="EU282" s="156">
        <f t="shared" si="619"/>
        <v>-3.1439033851404549E-2</v>
      </c>
      <c r="EV282" s="156">
        <f t="shared" si="620"/>
        <v>1.1442872515998733E-2</v>
      </c>
      <c r="EW282" s="156">
        <f t="shared" si="621"/>
        <v>1.0338695369011103E-2</v>
      </c>
      <c r="EX282" s="156">
        <f t="shared" si="622"/>
        <v>3.1819232533075795E-2</v>
      </c>
      <c r="EY282" s="156">
        <f t="shared" si="623"/>
        <v>3.2160664381282511E-2</v>
      </c>
      <c r="EZ282" s="156">
        <f t="shared" si="624"/>
        <v>-9.2219221142702673E-3</v>
      </c>
    </row>
    <row r="283" spans="15:156" ht="20.100000000000001" customHeight="1" x14ac:dyDescent="0.2">
      <c r="O283" s="158">
        <v>273</v>
      </c>
      <c r="P283" s="158">
        <f t="shared" si="625"/>
        <v>-0.7592182246175333</v>
      </c>
      <c r="Q283" s="147">
        <f t="shared" si="626"/>
        <v>2.3823744289722599</v>
      </c>
      <c r="R283" s="147">
        <f t="shared" si="530"/>
        <v>223.90048663356734</v>
      </c>
      <c r="S283" s="147">
        <f t="shared" si="531"/>
        <v>194.69607533353681</v>
      </c>
      <c r="T283" s="147">
        <f t="shared" si="532"/>
        <v>243.37009416692101</v>
      </c>
      <c r="U283" s="147">
        <f t="shared" si="533"/>
        <v>1</v>
      </c>
      <c r="V283" s="147">
        <f t="shared" si="534"/>
        <v>1</v>
      </c>
      <c r="W283" s="147">
        <f t="shared" si="535"/>
        <v>6.4314286299729462E-2</v>
      </c>
      <c r="X283" s="147">
        <f t="shared" si="536"/>
        <v>7.3961429244688889E-2</v>
      </c>
      <c r="Y283" s="147">
        <f t="shared" si="537"/>
        <v>5.9169143395751113E-2</v>
      </c>
      <c r="Z283" s="147">
        <f t="shared" si="538"/>
        <v>9.7652737998233512</v>
      </c>
      <c r="AA283" s="147">
        <f t="shared" si="539"/>
        <v>9.7652737998233512</v>
      </c>
      <c r="AB283" s="147">
        <f t="shared" si="540"/>
        <v>9.8068728090096275</v>
      </c>
      <c r="AC283" s="147">
        <f t="shared" si="541"/>
        <v>9.3208448835718904</v>
      </c>
      <c r="AD283" s="147">
        <f t="shared" si="542"/>
        <v>127.07349926644014</v>
      </c>
      <c r="AE283" s="147">
        <f t="shared" si="543"/>
        <v>167.90790090797029</v>
      </c>
      <c r="AF283" s="147">
        <f t="shared" si="544"/>
        <v>3.1771800215204422</v>
      </c>
      <c r="AG283" s="147">
        <f t="shared" si="545"/>
        <v>3.6266516468761445</v>
      </c>
      <c r="AH283" s="147">
        <f t="shared" si="546"/>
        <v>2.7575320374280912</v>
      </c>
      <c r="AI283" s="147">
        <f t="shared" si="547"/>
        <v>12.942453821343793</v>
      </c>
      <c r="AJ283" s="147">
        <f t="shared" si="548"/>
        <v>13.742453821343794</v>
      </c>
      <c r="AK283" s="147">
        <f t="shared" si="549"/>
        <v>14.233524455885773</v>
      </c>
      <c r="AL283" s="147">
        <f t="shared" si="550"/>
        <v>12.878376920999983</v>
      </c>
      <c r="AM283" s="147">
        <f t="shared" si="627"/>
        <v>72.767208316674257</v>
      </c>
      <c r="AN283" s="147">
        <f t="shared" si="659"/>
        <v>70.256667847750478</v>
      </c>
      <c r="AO283" s="147">
        <f t="shared" si="660"/>
        <v>77.649536594115446</v>
      </c>
      <c r="AP283" s="147">
        <f t="shared" si="551"/>
        <v>5.0549515663994971</v>
      </c>
      <c r="AQ283" s="147">
        <f t="shared" si="552"/>
        <v>0.28317946883047196</v>
      </c>
      <c r="AR283" s="147">
        <f t="shared" si="553"/>
        <v>0.28107870338374014</v>
      </c>
      <c r="AS283" s="147">
        <f t="shared" si="554"/>
        <v>0.26714846264840381</v>
      </c>
      <c r="AT283" s="147">
        <f t="shared" si="555"/>
        <v>2.6335079165294865E-2</v>
      </c>
      <c r="AU283" s="147">
        <f t="shared" si="556"/>
        <v>0.10179626491139532</v>
      </c>
      <c r="AV283" s="147">
        <f t="shared" si="557"/>
        <v>9.6831360749998832E-2</v>
      </c>
      <c r="AW283" s="147">
        <f t="shared" si="558"/>
        <v>9.6675589860738639E-2</v>
      </c>
      <c r="AX283" s="147">
        <f t="shared" si="628"/>
        <v>3.2734770753807374E-2</v>
      </c>
      <c r="AY283" s="147">
        <f t="shared" si="629"/>
        <v>3.5808929323437037E-2</v>
      </c>
      <c r="AZ283" s="147">
        <f t="shared" si="630"/>
        <v>2.8601059319105337E-2</v>
      </c>
      <c r="BA283" s="147">
        <f t="shared" si="631"/>
        <v>8.1915108186429497E-2</v>
      </c>
      <c r="BB283" s="147">
        <f t="shared" si="632"/>
        <v>0.13470271819221816</v>
      </c>
      <c r="BC283" s="147">
        <f t="shared" si="559"/>
        <v>-1.6307132288744117E-2</v>
      </c>
      <c r="BD283" s="147">
        <f t="shared" si="560"/>
        <v>-1.4180115033690535E-2</v>
      </c>
      <c r="BE283" s="147">
        <f t="shared" si="561"/>
        <v>-1.7725143792113176E-2</v>
      </c>
      <c r="BF283" s="147">
        <f t="shared" si="562"/>
        <v>0</v>
      </c>
      <c r="BG283" s="147">
        <f t="shared" si="563"/>
        <v>0</v>
      </c>
      <c r="BH283" s="147">
        <f t="shared" si="564"/>
        <v>0</v>
      </c>
      <c r="BI283" s="147">
        <f t="shared" si="633"/>
        <v>1.6427638465063257E-2</v>
      </c>
      <c r="BJ283" s="147">
        <f t="shared" si="634"/>
        <v>2.1628814289746501E-2</v>
      </c>
      <c r="BK283" s="147">
        <f t="shared" si="635"/>
        <v>1.0875915526992162E-2</v>
      </c>
      <c r="BL283" s="147">
        <f t="shared" si="565"/>
        <v>3.6781562465679722</v>
      </c>
      <c r="BM283" s="147">
        <f t="shared" si="566"/>
        <v>4.2110452563315626</v>
      </c>
      <c r="BN283" s="147">
        <f t="shared" si="567"/>
        <v>2.6468725859555606</v>
      </c>
      <c r="BO283" s="150">
        <f t="shared" si="636"/>
        <v>2.6986730553882587E-4</v>
      </c>
      <c r="BP283" s="150">
        <f t="shared" si="636"/>
        <v>4.6780560758034244E-4</v>
      </c>
      <c r="BQ283" s="150">
        <f t="shared" si="636"/>
        <v>1.1828553855026918E-4</v>
      </c>
      <c r="BR283" s="147" t="e">
        <f t="shared" si="568"/>
        <v>#NUM!</v>
      </c>
      <c r="BS283" s="147">
        <f t="shared" si="569"/>
        <v>169.41989006198983</v>
      </c>
      <c r="BT283" s="147">
        <f t="shared" si="570"/>
        <v>0.40108133662734752</v>
      </c>
      <c r="BU283" s="147">
        <f t="shared" si="571"/>
        <v>0.40108133662734752</v>
      </c>
      <c r="BV283" s="147">
        <f t="shared" si="572"/>
        <v>0.13369377887578252</v>
      </c>
      <c r="BW283" s="147">
        <f t="shared" si="573"/>
        <v>13.993780414597957</v>
      </c>
      <c r="CA283" s="150">
        <f t="shared" si="574"/>
        <v>0.1434864752498658</v>
      </c>
      <c r="CB283" s="150">
        <f t="shared" si="637"/>
        <v>0.1434864752498658</v>
      </c>
      <c r="CC283" s="150">
        <f t="shared" si="638"/>
        <v>0</v>
      </c>
      <c r="CD283" s="150">
        <f t="shared" si="639"/>
        <v>4.6141151334649765E-2</v>
      </c>
      <c r="CE283" s="150">
        <f t="shared" si="575"/>
        <v>2.9834019045905647E-2</v>
      </c>
      <c r="CI283" s="152">
        <f t="shared" si="576"/>
        <v>0.39534905664660774</v>
      </c>
      <c r="CJ283" s="152">
        <f t="shared" si="577"/>
        <v>0.39534905664660774</v>
      </c>
      <c r="CK283" s="152">
        <f t="shared" si="578"/>
        <v>0.39534905664660774</v>
      </c>
      <c r="CL283" s="152">
        <f t="shared" si="579"/>
        <v>0.39534905664660774</v>
      </c>
      <c r="CM283" s="152">
        <f t="shared" si="580"/>
        <v>0.39534905664660774</v>
      </c>
      <c r="CN283" s="152">
        <f t="shared" si="581"/>
        <v>0.39534905664660774</v>
      </c>
      <c r="CO283" s="152">
        <f t="shared" si="582"/>
        <v>0.39534905664660774</v>
      </c>
      <c r="CP283" s="152">
        <f t="shared" si="583"/>
        <v>0.39534905664660774</v>
      </c>
      <c r="CQ283" s="152">
        <f t="shared" si="584"/>
        <v>0.368380595950006</v>
      </c>
      <c r="CR283" s="152">
        <f t="shared" si="585"/>
        <v>0.31593623824645301</v>
      </c>
      <c r="CS283" s="152">
        <f t="shared" si="586"/>
        <v>0.26349188054290001</v>
      </c>
      <c r="CT283" s="152">
        <f t="shared" si="587"/>
        <v>0.21104752283934694</v>
      </c>
      <c r="CU283" s="152">
        <f t="shared" si="588"/>
        <v>0.15860316513579403</v>
      </c>
      <c r="CV283" s="152">
        <f t="shared" si="589"/>
        <v>0.12796149889504263</v>
      </c>
      <c r="CW283" s="152">
        <f t="shared" si="590"/>
        <v>0.12796149889504263</v>
      </c>
      <c r="CX283" s="152">
        <f t="shared" si="591"/>
        <v>0.12796149889504263</v>
      </c>
      <c r="CY283" s="152">
        <f t="shared" si="592"/>
        <v>0.12796149889504263</v>
      </c>
      <c r="CZ283" s="152">
        <f t="shared" si="593"/>
        <v>0.12796149889504263</v>
      </c>
      <c r="DA283" s="152">
        <f t="shared" si="594"/>
        <v>0.12796149889504263</v>
      </c>
      <c r="DC283" s="154">
        <f t="shared" si="640"/>
        <v>0.14132424923973017</v>
      </c>
      <c r="DD283" s="154">
        <f t="shared" si="641"/>
        <v>0.14132424923973017</v>
      </c>
      <c r="DE283" s="154">
        <f t="shared" si="642"/>
        <v>0.14132424923973017</v>
      </c>
      <c r="DF283" s="154">
        <f t="shared" si="643"/>
        <v>0.14132424923973017</v>
      </c>
      <c r="DG283" s="154">
        <f t="shared" si="644"/>
        <v>0.14132424923973017</v>
      </c>
      <c r="DH283" s="154">
        <f t="shared" si="645"/>
        <v>0.14132424923973017</v>
      </c>
      <c r="DI283" s="154">
        <f t="shared" si="646"/>
        <v>0.14132424923973017</v>
      </c>
      <c r="DJ283" s="154">
        <f t="shared" si="647"/>
        <v>0.14132424923973017</v>
      </c>
      <c r="DK283" s="154">
        <f t="shared" si="648"/>
        <v>0.13115425734396446</v>
      </c>
      <c r="DL283" s="154">
        <f t="shared" si="649"/>
        <v>0.11139224721782032</v>
      </c>
      <c r="DM283" s="154">
        <f t="shared" si="650"/>
        <v>9.1659391843577964E-2</v>
      </c>
      <c r="DN283" s="154">
        <f t="shared" si="651"/>
        <v>7.1975282955386868E-2</v>
      </c>
      <c r="DO283" s="154">
        <f t="shared" si="652"/>
        <v>5.2382133285596988E-2</v>
      </c>
      <c r="DP283" s="154">
        <f t="shared" si="653"/>
        <v>4.1014315091487619E-2</v>
      </c>
      <c r="DQ283" s="154">
        <f t="shared" si="654"/>
        <v>-7.4112181776394062E-10</v>
      </c>
      <c r="DR283" s="154">
        <f t="shared" si="655"/>
        <v>-7.4112181776394062E-10</v>
      </c>
      <c r="DS283" s="154">
        <f t="shared" si="656"/>
        <v>-7.4112181776394062E-10</v>
      </c>
      <c r="DT283" s="154">
        <f t="shared" si="657"/>
        <v>-7.4112181776394062E-10</v>
      </c>
      <c r="DU283" s="154">
        <f t="shared" si="658"/>
        <v>-7.4112181776394062E-10</v>
      </c>
      <c r="DW283" s="155">
        <f t="shared" si="595"/>
        <v>2.1337795479618369E-2</v>
      </c>
      <c r="DX283" s="155">
        <f t="shared" si="596"/>
        <v>2.4983348579109273E-2</v>
      </c>
      <c r="DY283" s="155">
        <f t="shared" si="597"/>
        <v>-2.3832375837625045E-2</v>
      </c>
      <c r="DZ283" s="155">
        <f t="shared" si="598"/>
        <v>2.2616080210538018E-2</v>
      </c>
      <c r="EA283" s="156">
        <f t="shared" si="599"/>
        <v>2.1337795479618369E-2</v>
      </c>
      <c r="EB283" s="156">
        <f t="shared" si="600"/>
        <v>2.4983348579109273E-2</v>
      </c>
      <c r="EC283" s="156">
        <f t="shared" si="601"/>
        <v>2.6065843698709429E-2</v>
      </c>
      <c r="ED283" s="156">
        <f t="shared" si="602"/>
        <v>-2.0001025334461069E-2</v>
      </c>
      <c r="EE283" s="156">
        <f t="shared" si="603"/>
        <v>-1.860943376911621E-2</v>
      </c>
      <c r="EF283" s="156">
        <f t="shared" si="604"/>
        <v>-2.7076894152546015E-2</v>
      </c>
      <c r="EG283" s="156">
        <f t="shared" si="605"/>
        <v>-2.8013728721602286E-2</v>
      </c>
      <c r="EH283" s="156">
        <f t="shared" si="606"/>
        <v>1.7166835039336126E-2</v>
      </c>
      <c r="EI283" s="156">
        <f t="shared" si="607"/>
        <v>1.5677183207965243E-2</v>
      </c>
      <c r="EJ283" s="156">
        <f t="shared" si="608"/>
        <v>2.8873779607443084E-2</v>
      </c>
      <c r="EK283" s="156">
        <f t="shared" si="609"/>
        <v>2.9654689470371663E-2</v>
      </c>
      <c r="EL283" s="156">
        <f t="shared" si="610"/>
        <v>-1.4144561307129024E-2</v>
      </c>
      <c r="EM283" s="156">
        <f t="shared" si="611"/>
        <v>-1.2573170146926365E-2</v>
      </c>
      <c r="EN283" s="156">
        <f t="shared" si="612"/>
        <v>-3.0354317890734145E-2</v>
      </c>
      <c r="EO283" s="156">
        <f t="shared" si="613"/>
        <v>-3.0970747235660928E-2</v>
      </c>
      <c r="EP283" s="156">
        <f t="shared" si="614"/>
        <v>1.096731680130124E-2</v>
      </c>
      <c r="EQ283" s="156">
        <f t="shared" si="615"/>
        <v>9.331402802652676E-3</v>
      </c>
      <c r="ER283" s="156">
        <f t="shared" si="616"/>
        <v>3.1502287915164975E-2</v>
      </c>
      <c r="ES283" s="156">
        <f t="shared" si="617"/>
        <v>-5.9873986565516339E-3</v>
      </c>
      <c r="ET283" s="156">
        <f t="shared" si="618"/>
        <v>-3.2305112280919673E-2</v>
      </c>
      <c r="EU283" s="156">
        <f t="shared" si="619"/>
        <v>-3.2574195481387444E-2</v>
      </c>
      <c r="EV283" s="156">
        <f t="shared" si="620"/>
        <v>4.2884741920246536E-3</v>
      </c>
      <c r="EW283" s="156">
        <f t="shared" si="621"/>
        <v>2.5777953178256945E-3</v>
      </c>
      <c r="EX283" s="156">
        <f t="shared" si="622"/>
        <v>3.2753995076245268E-2</v>
      </c>
      <c r="EY283" s="156">
        <f t="shared" si="623"/>
        <v>3.2844018247301411E-2</v>
      </c>
      <c r="EZ283" s="156">
        <f t="shared" si="624"/>
        <v>-8.6005088584075568E-4</v>
      </c>
    </row>
    <row r="284" spans="15:156" ht="20.100000000000001" customHeight="1" x14ac:dyDescent="0.2">
      <c r="O284" s="158">
        <v>274</v>
      </c>
      <c r="P284" s="158">
        <f t="shared" si="625"/>
        <v>-0.75049157835756164</v>
      </c>
      <c r="Q284" s="147">
        <f t="shared" si="626"/>
        <v>2.3911010752322315</v>
      </c>
      <c r="R284" s="147">
        <f t="shared" si="530"/>
        <v>221.83300597281684</v>
      </c>
      <c r="S284" s="147">
        <f t="shared" si="531"/>
        <v>192.89826606331897</v>
      </c>
      <c r="T284" s="147">
        <f t="shared" si="532"/>
        <v>241.12283257914874</v>
      </c>
      <c r="U284" s="147">
        <f t="shared" si="533"/>
        <v>1</v>
      </c>
      <c r="V284" s="147">
        <f t="shared" si="534"/>
        <v>1</v>
      </c>
      <c r="W284" s="147">
        <f t="shared" si="535"/>
        <v>6.4913694591347507E-2</v>
      </c>
      <c r="X284" s="147">
        <f t="shared" si="536"/>
        <v>7.4650748780049639E-2</v>
      </c>
      <c r="Y284" s="147">
        <f t="shared" si="537"/>
        <v>5.9720599024039707E-2</v>
      </c>
      <c r="Z284" s="147">
        <f t="shared" si="538"/>
        <v>9.6498864827326436</v>
      </c>
      <c r="AA284" s="147">
        <f t="shared" si="539"/>
        <v>9.6498864827326436</v>
      </c>
      <c r="AB284" s="147">
        <f t="shared" si="540"/>
        <v>9.6928301658930067</v>
      </c>
      <c r="AC284" s="147">
        <f t="shared" si="541"/>
        <v>9.2124541858128648</v>
      </c>
      <c r="AD284" s="147">
        <f t="shared" si="542"/>
        <v>125.28055994368056</v>
      </c>
      <c r="AE284" s="147">
        <f t="shared" si="543"/>
        <v>165.60295816645504</v>
      </c>
      <c r="AF284" s="147">
        <f t="shared" si="544"/>
        <v>3.169500005213103</v>
      </c>
      <c r="AG284" s="147">
        <f t="shared" si="545"/>
        <v>3.6178851484088281</v>
      </c>
      <c r="AH284" s="147">
        <f t="shared" si="546"/>
        <v>2.7508664122913311</v>
      </c>
      <c r="AI284" s="147">
        <f t="shared" si="547"/>
        <v>12.819386487945746</v>
      </c>
      <c r="AJ284" s="147">
        <f t="shared" si="548"/>
        <v>13.619386487945746</v>
      </c>
      <c r="AK284" s="147">
        <f t="shared" si="549"/>
        <v>14.110715314301835</v>
      </c>
      <c r="AL284" s="147">
        <f t="shared" si="550"/>
        <v>12.763320598104198</v>
      </c>
      <c r="AM284" s="147">
        <f t="shared" si="627"/>
        <v>73.424746473351092</v>
      </c>
      <c r="AN284" s="147">
        <f t="shared" si="659"/>
        <v>70.86812948358866</v>
      </c>
      <c r="AO284" s="147">
        <f t="shared" si="660"/>
        <v>78.34951667268588</v>
      </c>
      <c r="AP284" s="147">
        <f t="shared" si="551"/>
        <v>4.9817460046120443</v>
      </c>
      <c r="AQ284" s="147">
        <f t="shared" si="552"/>
        <v>0.27988641754585464</v>
      </c>
      <c r="AR284" s="147">
        <f t="shared" si="553"/>
        <v>0.27781008158329978</v>
      </c>
      <c r="AS284" s="147">
        <f t="shared" si="554"/>
        <v>0.26404183351409133</v>
      </c>
      <c r="AT284" s="147">
        <f t="shared" si="555"/>
        <v>2.5726147143106563E-2</v>
      </c>
      <c r="AU284" s="147">
        <f t="shared" si="556"/>
        <v>0.10034106499275204</v>
      </c>
      <c r="AV284" s="147">
        <f t="shared" si="557"/>
        <v>9.541564224191186E-2</v>
      </c>
      <c r="AW284" s="147">
        <f t="shared" si="558"/>
        <v>9.5291553049582672E-2</v>
      </c>
      <c r="AX284" s="147">
        <f t="shared" si="628"/>
        <v>3.2567546366931363E-2</v>
      </c>
      <c r="AY284" s="147">
        <f t="shared" si="629"/>
        <v>3.5614245835566084E-2</v>
      </c>
      <c r="AZ284" s="147">
        <f t="shared" si="630"/>
        <v>2.8454343274963299E-2</v>
      </c>
      <c r="BA284" s="147">
        <f t="shared" si="631"/>
        <v>8.1215747820671272E-2</v>
      </c>
      <c r="BB284" s="147">
        <f t="shared" si="632"/>
        <v>0.13293463923129464</v>
      </c>
      <c r="BC284" s="147">
        <f t="shared" si="559"/>
        <v>-1.6441553546374856E-2</v>
      </c>
      <c r="BD284" s="147">
        <f t="shared" si="560"/>
        <v>-1.429700308380422E-2</v>
      </c>
      <c r="BE284" s="147">
        <f t="shared" si="561"/>
        <v>-1.7871253854755281E-2</v>
      </c>
      <c r="BF284" s="147">
        <f t="shared" si="562"/>
        <v>0</v>
      </c>
      <c r="BG284" s="147">
        <f t="shared" si="563"/>
        <v>0</v>
      </c>
      <c r="BH284" s="147">
        <f t="shared" si="564"/>
        <v>0</v>
      </c>
      <c r="BI284" s="147">
        <f t="shared" si="633"/>
        <v>1.6125992820556507E-2</v>
      </c>
      <c r="BJ284" s="147">
        <f t="shared" si="634"/>
        <v>2.1317242751761865E-2</v>
      </c>
      <c r="BK284" s="147">
        <f t="shared" si="635"/>
        <v>1.0583089420208018E-2</v>
      </c>
      <c r="BL284" s="147">
        <f t="shared" si="565"/>
        <v>3.5772774616801128</v>
      </c>
      <c r="BM284" s="147">
        <f t="shared" si="566"/>
        <v>4.1120591640657178</v>
      </c>
      <c r="BN284" s="147">
        <f t="shared" si="567"/>
        <v>2.5518244984389784</v>
      </c>
      <c r="BO284" s="150">
        <f t="shared" si="636"/>
        <v>2.6004764444864003E-4</v>
      </c>
      <c r="BP284" s="150">
        <f t="shared" si="636"/>
        <v>4.5442483853754375E-4</v>
      </c>
      <c r="BQ284" s="150">
        <f t="shared" si="636"/>
        <v>1.1200178167611888E-4</v>
      </c>
      <c r="BR284" s="147" t="e">
        <f t="shared" si="568"/>
        <v>#NUM!</v>
      </c>
      <c r="BS284" s="147">
        <f t="shared" si="569"/>
        <v>167.47568019464873</v>
      </c>
      <c r="BT284" s="147">
        <f t="shared" si="570"/>
        <v>0.3973777810016641</v>
      </c>
      <c r="BU284" s="147">
        <f t="shared" si="571"/>
        <v>0.3973777810016641</v>
      </c>
      <c r="BV284" s="147">
        <f t="shared" si="572"/>
        <v>0.13245926033388805</v>
      </c>
      <c r="BW284" s="147">
        <f t="shared" si="573"/>
        <v>13.864562873301052</v>
      </c>
      <c r="CA284" s="150">
        <f t="shared" si="574"/>
        <v>0.14178120545884207</v>
      </c>
      <c r="CB284" s="150">
        <f t="shared" si="637"/>
        <v>0.14178120545884207</v>
      </c>
      <c r="CC284" s="150">
        <f t="shared" si="638"/>
        <v>0</v>
      </c>
      <c r="CD284" s="150">
        <f t="shared" si="639"/>
        <v>4.6017709439031537E-2</v>
      </c>
      <c r="CE284" s="150">
        <f t="shared" si="575"/>
        <v>2.9576155892656681E-2</v>
      </c>
      <c r="CI284" s="152">
        <f t="shared" si="576"/>
        <v>0.39164550102092421</v>
      </c>
      <c r="CJ284" s="152">
        <f t="shared" si="577"/>
        <v>0.39164550102092421</v>
      </c>
      <c r="CK284" s="152">
        <f t="shared" si="578"/>
        <v>0.39164550102092421</v>
      </c>
      <c r="CL284" s="152">
        <f t="shared" si="579"/>
        <v>0.39164550102092421</v>
      </c>
      <c r="CM284" s="152">
        <f t="shared" si="580"/>
        <v>0.39164550102092421</v>
      </c>
      <c r="CN284" s="152">
        <f t="shared" si="581"/>
        <v>0.39164550102092421</v>
      </c>
      <c r="CO284" s="152">
        <f t="shared" si="582"/>
        <v>0.39164550102092421</v>
      </c>
      <c r="CP284" s="152">
        <f t="shared" si="583"/>
        <v>0.39164550102092421</v>
      </c>
      <c r="CQ284" s="152">
        <f t="shared" si="584"/>
        <v>0.36492606511108727</v>
      </c>
      <c r="CR284" s="152">
        <f t="shared" si="585"/>
        <v>0.31296597475749782</v>
      </c>
      <c r="CS284" s="152">
        <f t="shared" si="586"/>
        <v>0.26100588440390826</v>
      </c>
      <c r="CT284" s="152">
        <f t="shared" si="587"/>
        <v>0.20904579405031876</v>
      </c>
      <c r="CU284" s="152">
        <f t="shared" si="588"/>
        <v>0.15708570369672933</v>
      </c>
      <c r="CV284" s="152">
        <f t="shared" si="589"/>
        <v>0.12672698035314817</v>
      </c>
      <c r="CW284" s="152">
        <f t="shared" si="590"/>
        <v>0.12672698035314817</v>
      </c>
      <c r="CX284" s="152">
        <f t="shared" si="591"/>
        <v>0.12672698035314817</v>
      </c>
      <c r="CY284" s="152">
        <f t="shared" si="592"/>
        <v>0.12672698035314817</v>
      </c>
      <c r="CZ284" s="152">
        <f t="shared" si="593"/>
        <v>0.12672698035314817</v>
      </c>
      <c r="DA284" s="152">
        <f t="shared" si="594"/>
        <v>0.12672698035314817</v>
      </c>
      <c r="DC284" s="154">
        <f t="shared" si="640"/>
        <v>0.1396239663227139</v>
      </c>
      <c r="DD284" s="154">
        <f t="shared" si="641"/>
        <v>0.1396239663227139</v>
      </c>
      <c r="DE284" s="154">
        <f t="shared" si="642"/>
        <v>0.1396239663227139</v>
      </c>
      <c r="DF284" s="154">
        <f t="shared" si="643"/>
        <v>0.1396239663227139</v>
      </c>
      <c r="DG284" s="154">
        <f t="shared" si="644"/>
        <v>0.1396239663227139</v>
      </c>
      <c r="DH284" s="154">
        <f t="shared" si="645"/>
        <v>0.1396239663227139</v>
      </c>
      <c r="DI284" s="154">
        <f t="shared" si="646"/>
        <v>0.1396239663227139</v>
      </c>
      <c r="DJ284" s="154">
        <f t="shared" si="647"/>
        <v>0.1396239663227139</v>
      </c>
      <c r="DK284" s="154">
        <f t="shared" si="648"/>
        <v>0.12957116276937444</v>
      </c>
      <c r="DL284" s="154">
        <f t="shared" si="649"/>
        <v>0.11003708358346526</v>
      </c>
      <c r="DM284" s="154">
        <f t="shared" si="650"/>
        <v>9.0532232404962942E-2</v>
      </c>
      <c r="DN284" s="154">
        <f t="shared" si="651"/>
        <v>7.1076239959367349E-2</v>
      </c>
      <c r="DO284" s="154">
        <f t="shared" si="652"/>
        <v>5.171138777102046E-2</v>
      </c>
      <c r="DP284" s="154">
        <f t="shared" si="653"/>
        <v>4.0477085357513015E-2</v>
      </c>
      <c r="DQ284" s="154">
        <f t="shared" si="654"/>
        <v>-7.4573725428982287E-10</v>
      </c>
      <c r="DR284" s="154">
        <f t="shared" si="655"/>
        <v>-7.4573725428982287E-10</v>
      </c>
      <c r="DS284" s="154">
        <f t="shared" si="656"/>
        <v>-7.4573725428982287E-10</v>
      </c>
      <c r="DT284" s="154">
        <f t="shared" si="657"/>
        <v>-7.4573725428982287E-10</v>
      </c>
      <c r="DU284" s="154">
        <f t="shared" si="658"/>
        <v>-7.4573725428982287E-10</v>
      </c>
      <c r="DW284" s="155">
        <f t="shared" si="595"/>
        <v>2.0296832215798991E-2</v>
      </c>
      <c r="DX284" s="155">
        <f t="shared" si="596"/>
        <v>2.506450038995919E-2</v>
      </c>
      <c r="DY284" s="155">
        <f t="shared" si="597"/>
        <v>-2.3587609083196341E-2</v>
      </c>
      <c r="DZ284" s="155">
        <f t="shared" si="598"/>
        <v>2.1995801315998327E-2</v>
      </c>
      <c r="EA284" s="156">
        <f t="shared" si="599"/>
        <v>2.0296832215798991E-2</v>
      </c>
      <c r="EB284" s="156">
        <f t="shared" si="600"/>
        <v>2.506450038995919E-2</v>
      </c>
      <c r="EC284" s="156">
        <f t="shared" si="601"/>
        <v>2.641927997029694E-2</v>
      </c>
      <c r="ED284" s="156">
        <f t="shared" si="602"/>
        <v>-1.8498978989274703E-2</v>
      </c>
      <c r="EE284" s="156">
        <f t="shared" si="603"/>
        <v>-1.6611000596625566E-2</v>
      </c>
      <c r="EF284" s="156">
        <f t="shared" si="604"/>
        <v>-2.7645347474276119E-2</v>
      </c>
      <c r="EG284" s="156">
        <f t="shared" si="605"/>
        <v>-2.8736729624261263E-2</v>
      </c>
      <c r="EH284" s="156">
        <f t="shared" si="606"/>
        <v>1.4642095078801567E-2</v>
      </c>
      <c r="EI284" s="156">
        <f t="shared" si="607"/>
        <v>1.2601854745571923E-2</v>
      </c>
      <c r="EJ284" s="156">
        <f t="shared" si="608"/>
        <v>2.9688109316122951E-2</v>
      </c>
      <c r="EK284" s="156">
        <f t="shared" si="609"/>
        <v>3.0494851523634792E-2</v>
      </c>
      <c r="EL284" s="156">
        <f t="shared" si="610"/>
        <v>-1.0500219442755887E-2</v>
      </c>
      <c r="EM284" s="156">
        <f t="shared" si="611"/>
        <v>-8.3474281262930321E-3</v>
      </c>
      <c r="EN284" s="156">
        <f t="shared" si="612"/>
        <v>-3.1153025879855266E-2</v>
      </c>
      <c r="EO284" s="156">
        <f t="shared" si="613"/>
        <v>-3.1659425825480259E-2</v>
      </c>
      <c r="EP284" s="156">
        <f t="shared" si="614"/>
        <v>6.1539689790795554E-3</v>
      </c>
      <c r="EQ284" s="156">
        <f t="shared" si="615"/>
        <v>3.9305283135947196E-3</v>
      </c>
      <c r="ER284" s="156">
        <f t="shared" si="616"/>
        <v>3.2011584230877896E-2</v>
      </c>
      <c r="ES284" s="156">
        <f t="shared" si="617"/>
        <v>5.6287476181813472E-4</v>
      </c>
      <c r="ET284" s="156">
        <f t="shared" si="618"/>
        <v>-3.2247073507483875E-2</v>
      </c>
      <c r="EU284" s="156">
        <f t="shared" si="619"/>
        <v>-3.2129257098607894E-2</v>
      </c>
      <c r="EV284" s="156">
        <f t="shared" si="620"/>
        <v>-2.8109457636380395E-3</v>
      </c>
      <c r="EW284" s="156">
        <f t="shared" si="621"/>
        <v>-5.0453221202527787E-3</v>
      </c>
      <c r="EX284" s="156">
        <f t="shared" si="622"/>
        <v>3.1854910178769111E-2</v>
      </c>
      <c r="EY284" s="156">
        <f t="shared" si="623"/>
        <v>3.1425369338583781E-2</v>
      </c>
      <c r="EZ284" s="156">
        <f t="shared" si="624"/>
        <v>7.2551181746514856E-3</v>
      </c>
    </row>
    <row r="285" spans="15:156" ht="20.100000000000001" customHeight="1" x14ac:dyDescent="0.2">
      <c r="O285" s="158">
        <v>275</v>
      </c>
      <c r="P285" s="158">
        <f t="shared" si="625"/>
        <v>-0.74176493209759009</v>
      </c>
      <c r="Q285" s="147">
        <f t="shared" si="626"/>
        <v>2.399827721492203</v>
      </c>
      <c r="R285" s="147">
        <f t="shared" si="530"/>
        <v>219.74863186980005</v>
      </c>
      <c r="S285" s="147">
        <f t="shared" si="531"/>
        <v>191.08576684330438</v>
      </c>
      <c r="T285" s="147">
        <f t="shared" si="532"/>
        <v>238.85720855413049</v>
      </c>
      <c r="U285" s="147">
        <f t="shared" si="533"/>
        <v>1</v>
      </c>
      <c r="V285" s="147">
        <f t="shared" si="534"/>
        <v>1</v>
      </c>
      <c r="W285" s="147">
        <f t="shared" si="535"/>
        <v>6.5529418215135582E-2</v>
      </c>
      <c r="X285" s="147">
        <f t="shared" si="536"/>
        <v>7.5358830947405933E-2</v>
      </c>
      <c r="Y285" s="147">
        <f t="shared" si="537"/>
        <v>6.0287064757924738E-2</v>
      </c>
      <c r="Z285" s="147">
        <f t="shared" si="538"/>
        <v>9.534026475448881</v>
      </c>
      <c r="AA285" s="147">
        <f t="shared" si="539"/>
        <v>9.534026475448881</v>
      </c>
      <c r="AB285" s="147">
        <f t="shared" si="540"/>
        <v>9.5782988490262415</v>
      </c>
      <c r="AC285" s="147">
        <f t="shared" si="541"/>
        <v>9.1035990329403198</v>
      </c>
      <c r="AD285" s="147">
        <f t="shared" si="542"/>
        <v>123.48188312365062</v>
      </c>
      <c r="AE285" s="147">
        <f t="shared" si="543"/>
        <v>163.29003427300273</v>
      </c>
      <c r="AF285" s="147">
        <f t="shared" si="544"/>
        <v>3.1617572352778556</v>
      </c>
      <c r="AG285" s="147">
        <f t="shared" si="545"/>
        <v>3.6090470186375065</v>
      </c>
      <c r="AH285" s="147">
        <f t="shared" si="546"/>
        <v>2.7441463221452707</v>
      </c>
      <c r="AI285" s="147">
        <f t="shared" si="547"/>
        <v>12.695783710726737</v>
      </c>
      <c r="AJ285" s="147">
        <f t="shared" si="548"/>
        <v>13.495783710726737</v>
      </c>
      <c r="AK285" s="147">
        <f t="shared" si="549"/>
        <v>13.987345867663748</v>
      </c>
      <c r="AL285" s="147">
        <f t="shared" si="550"/>
        <v>12.647745355085592</v>
      </c>
      <c r="AM285" s="147">
        <f t="shared" si="627"/>
        <v>74.097215947909618</v>
      </c>
      <c r="AN285" s="147">
        <f t="shared" si="659"/>
        <v>71.493191736383807</v>
      </c>
      <c r="AO285" s="147">
        <f t="shared" si="660"/>
        <v>79.065475460249147</v>
      </c>
      <c r="AP285" s="147">
        <f t="shared" si="551"/>
        <v>4.9083208602100834</v>
      </c>
      <c r="AQ285" s="147">
        <f t="shared" si="552"/>
        <v>0.27657925550690288</v>
      </c>
      <c r="AR285" s="147">
        <f t="shared" si="553"/>
        <v>0.2745274537090841</v>
      </c>
      <c r="AS285" s="147">
        <f t="shared" si="554"/>
        <v>0.26092189244603303</v>
      </c>
      <c r="AT285" s="147">
        <f t="shared" si="555"/>
        <v>2.5121774279997781E-2</v>
      </c>
      <c r="AU285" s="147">
        <f t="shared" si="556"/>
        <v>9.8881193772586848E-2</v>
      </c>
      <c r="AV285" s="147">
        <f t="shared" si="557"/>
        <v>9.3995887712217521E-2</v>
      </c>
      <c r="AW285" s="147">
        <f t="shared" si="558"/>
        <v>9.3903229800791008E-2</v>
      </c>
      <c r="AX285" s="147">
        <f t="shared" si="628"/>
        <v>3.2398135631488384E-2</v>
      </c>
      <c r="AY285" s="147">
        <f t="shared" si="629"/>
        <v>3.541710120407577E-2</v>
      </c>
      <c r="AZ285" s="147">
        <f t="shared" si="630"/>
        <v>2.830575060696737E-2</v>
      </c>
      <c r="BA285" s="147">
        <f t="shared" si="631"/>
        <v>8.0510730594589519E-2</v>
      </c>
      <c r="BB285" s="147">
        <f t="shared" si="632"/>
        <v>0.13116008492996933</v>
      </c>
      <c r="BC285" s="147">
        <f t="shared" si="559"/>
        <v>-1.6574722716046968E-2</v>
      </c>
      <c r="BD285" s="147">
        <f t="shared" si="560"/>
        <v>-1.4412802361779971E-2</v>
      </c>
      <c r="BE285" s="147">
        <f t="shared" si="561"/>
        <v>-1.8016002952224969E-2</v>
      </c>
      <c r="BF285" s="147">
        <f t="shared" si="562"/>
        <v>0</v>
      </c>
      <c r="BG285" s="147">
        <f t="shared" si="563"/>
        <v>0</v>
      </c>
      <c r="BH285" s="147">
        <f t="shared" si="564"/>
        <v>0</v>
      </c>
      <c r="BI285" s="147">
        <f t="shared" si="633"/>
        <v>1.5823412915441416E-2</v>
      </c>
      <c r="BJ285" s="147">
        <f t="shared" si="634"/>
        <v>2.10042988422958E-2</v>
      </c>
      <c r="BK285" s="147">
        <f t="shared" si="635"/>
        <v>1.0289747654742401E-2</v>
      </c>
      <c r="BL285" s="147">
        <f t="shared" si="565"/>
        <v>3.4771733396791751</v>
      </c>
      <c r="BM285" s="147">
        <f t="shared" si="566"/>
        <v>4.0136225512860237</v>
      </c>
      <c r="BN285" s="147">
        <f t="shared" si="567"/>
        <v>2.457780401538181</v>
      </c>
      <c r="BO285" s="150">
        <f t="shared" si="636"/>
        <v>2.503803962925582E-4</v>
      </c>
      <c r="BP285" s="150">
        <f t="shared" si="636"/>
        <v>4.4118056985646871E-4</v>
      </c>
      <c r="BQ285" s="150">
        <f t="shared" si="636"/>
        <v>1.0587890679827674E-4</v>
      </c>
      <c r="BR285" s="147" t="e">
        <f t="shared" si="568"/>
        <v>#NUM!</v>
      </c>
      <c r="BS285" s="147">
        <f t="shared" si="569"/>
        <v>165.51735272643626</v>
      </c>
      <c r="BT285" s="147">
        <f t="shared" si="570"/>
        <v>0.39364396351944669</v>
      </c>
      <c r="BU285" s="147">
        <f t="shared" si="571"/>
        <v>0.39364396351944669</v>
      </c>
      <c r="BV285" s="147">
        <f t="shared" si="572"/>
        <v>0.13121465450648223</v>
      </c>
      <c r="BW285" s="147">
        <f t="shared" si="573"/>
        <v>13.734289491862503</v>
      </c>
      <c r="CA285" s="150">
        <f t="shared" si="574"/>
        <v>0.1400640121598104</v>
      </c>
      <c r="CB285" s="150">
        <f t="shared" si="637"/>
        <v>0.1400640121598104</v>
      </c>
      <c r="CC285" s="150">
        <f t="shared" si="638"/>
        <v>0</v>
      </c>
      <c r="CD285" s="150">
        <f t="shared" si="639"/>
        <v>4.5891566239322404E-2</v>
      </c>
      <c r="CE285" s="150">
        <f t="shared" si="575"/>
        <v>2.9316843523275436E-2</v>
      </c>
      <c r="CI285" s="152">
        <f t="shared" si="576"/>
        <v>0.38791168353870686</v>
      </c>
      <c r="CJ285" s="152">
        <f t="shared" si="577"/>
        <v>0.38791168353870686</v>
      </c>
      <c r="CK285" s="152">
        <f t="shared" si="578"/>
        <v>0.38791168353870686</v>
      </c>
      <c r="CL285" s="152">
        <f t="shared" si="579"/>
        <v>0.38791168353870686</v>
      </c>
      <c r="CM285" s="152">
        <f t="shared" si="580"/>
        <v>0.38791168353870686</v>
      </c>
      <c r="CN285" s="152">
        <f t="shared" si="581"/>
        <v>0.38791168353870686</v>
      </c>
      <c r="CO285" s="152">
        <f t="shared" si="582"/>
        <v>0.38791168353870686</v>
      </c>
      <c r="CP285" s="152">
        <f t="shared" si="583"/>
        <v>0.38791168353870686</v>
      </c>
      <c r="CQ285" s="152">
        <f t="shared" si="584"/>
        <v>0.3614433072041276</v>
      </c>
      <c r="CR285" s="152">
        <f t="shared" si="585"/>
        <v>0.30997144116255371</v>
      </c>
      <c r="CS285" s="152">
        <f t="shared" si="586"/>
        <v>0.25849957512097982</v>
      </c>
      <c r="CT285" s="152">
        <f t="shared" si="587"/>
        <v>0.2070277090794059</v>
      </c>
      <c r="CU285" s="152">
        <f t="shared" si="588"/>
        <v>0.1555558430378321</v>
      </c>
      <c r="CV285" s="152">
        <f t="shared" si="589"/>
        <v>0.12548237452574237</v>
      </c>
      <c r="CW285" s="152">
        <f t="shared" si="590"/>
        <v>0.12548237452574237</v>
      </c>
      <c r="CX285" s="152">
        <f t="shared" si="591"/>
        <v>0.12548237452574237</v>
      </c>
      <c r="CY285" s="152">
        <f t="shared" si="592"/>
        <v>0.12548237452574237</v>
      </c>
      <c r="CZ285" s="152">
        <f t="shared" si="593"/>
        <v>0.12548237452574237</v>
      </c>
      <c r="DA285" s="152">
        <f t="shared" si="594"/>
        <v>0.12548237452574237</v>
      </c>
      <c r="DC285" s="154">
        <f t="shared" si="640"/>
        <v>0.13791187252378942</v>
      </c>
      <c r="DD285" s="154">
        <f t="shared" si="641"/>
        <v>0.13791187252378942</v>
      </c>
      <c r="DE285" s="154">
        <f t="shared" si="642"/>
        <v>0.13791187252378942</v>
      </c>
      <c r="DF285" s="154">
        <f t="shared" si="643"/>
        <v>0.13791187252378942</v>
      </c>
      <c r="DG285" s="154">
        <f t="shared" si="644"/>
        <v>0.13791187252378942</v>
      </c>
      <c r="DH285" s="154">
        <f t="shared" si="645"/>
        <v>0.13791187252378942</v>
      </c>
      <c r="DI285" s="154">
        <f t="shared" si="646"/>
        <v>0.13791187252378942</v>
      </c>
      <c r="DJ285" s="154">
        <f t="shared" si="647"/>
        <v>0.13791187252378942</v>
      </c>
      <c r="DK285" s="154">
        <f t="shared" si="648"/>
        <v>0.12797710821346084</v>
      </c>
      <c r="DL285" s="154">
        <f t="shared" si="649"/>
        <v>0.1086726148332668</v>
      </c>
      <c r="DM285" s="154">
        <f t="shared" si="650"/>
        <v>8.939742291329994E-2</v>
      </c>
      <c r="DN285" s="154">
        <f t="shared" si="651"/>
        <v>7.0171202031541619E-2</v>
      </c>
      <c r="DO285" s="154">
        <f t="shared" si="652"/>
        <v>5.1036301822639712E-2</v>
      </c>
      <c r="DP285" s="154">
        <f t="shared" si="653"/>
        <v>3.9936480556488643E-2</v>
      </c>
      <c r="DQ285" s="154">
        <f t="shared" si="654"/>
        <v>-7.5044898643226422E-10</v>
      </c>
      <c r="DR285" s="154">
        <f t="shared" si="655"/>
        <v>-7.5044898643226422E-10</v>
      </c>
      <c r="DS285" s="154">
        <f t="shared" si="656"/>
        <v>-7.5044898643226422E-10</v>
      </c>
      <c r="DT285" s="154">
        <f t="shared" si="657"/>
        <v>-7.5044898643226422E-10</v>
      </c>
      <c r="DU285" s="154">
        <f t="shared" si="658"/>
        <v>-7.5044898643226422E-10</v>
      </c>
      <c r="DW285" s="155">
        <f t="shared" si="595"/>
        <v>1.9265366916398331E-2</v>
      </c>
      <c r="DX285" s="155">
        <f t="shared" si="596"/>
        <v>2.5107114982545833E-2</v>
      </c>
      <c r="DY285" s="155">
        <f t="shared" si="597"/>
        <v>-2.3332487467087132E-2</v>
      </c>
      <c r="DZ285" s="155">
        <f t="shared" si="598"/>
        <v>2.1380285633462774E-2</v>
      </c>
      <c r="EA285" s="156">
        <f t="shared" si="599"/>
        <v>1.9265366916398331E-2</v>
      </c>
      <c r="EB285" s="156">
        <f t="shared" si="600"/>
        <v>2.5107114982545833E-2</v>
      </c>
      <c r="EC285" s="156">
        <f t="shared" si="601"/>
        <v>2.6690662192896841E-2</v>
      </c>
      <c r="ED285" s="156">
        <f t="shared" si="602"/>
        <v>-1.7003827124353506E-2</v>
      </c>
      <c r="EE285" s="156">
        <f t="shared" si="603"/>
        <v>-1.4612877940700788E-2</v>
      </c>
      <c r="EF285" s="156">
        <f t="shared" si="604"/>
        <v>-2.8071077347697454E-2</v>
      </c>
      <c r="EG285" s="156">
        <f t="shared" si="605"/>
        <v>-2.9237854654102127E-2</v>
      </c>
      <c r="EH285" s="156">
        <f t="shared" si="606"/>
        <v>1.2110715932422474E-2</v>
      </c>
      <c r="EI285" s="156">
        <f t="shared" si="607"/>
        <v>9.5163840632481039E-3</v>
      </c>
      <c r="EJ285" s="156">
        <f t="shared" si="608"/>
        <v>3.0182114232289795E-2</v>
      </c>
      <c r="EK285" s="156">
        <f t="shared" si="609"/>
        <v>3.0896669696710864E-2</v>
      </c>
      <c r="EL285" s="156">
        <f t="shared" si="610"/>
        <v>-6.8496267652027217E-3</v>
      </c>
      <c r="EM285" s="156">
        <f t="shared" si="611"/>
        <v>-4.1307396715563171E-3</v>
      </c>
      <c r="EN285" s="156">
        <f t="shared" si="612"/>
        <v>-3.1376082848820749E-2</v>
      </c>
      <c r="EO285" s="156">
        <f t="shared" si="613"/>
        <v>-3.161670506505429E-2</v>
      </c>
      <c r="EP285" s="156">
        <f t="shared" si="614"/>
        <v>1.3804151548006717E-3</v>
      </c>
      <c r="EQ285" s="156">
        <f t="shared" si="615"/>
        <v>-1.3804151548005785E-3</v>
      </c>
      <c r="ER285" s="156">
        <f t="shared" si="616"/>
        <v>3.161670506505429E-2</v>
      </c>
      <c r="ES285" s="156">
        <f t="shared" si="617"/>
        <v>6.8496267652026037E-3</v>
      </c>
      <c r="ET285" s="156">
        <f t="shared" si="618"/>
        <v>-3.0896669696710885E-2</v>
      </c>
      <c r="EU285" s="156">
        <f t="shared" si="619"/>
        <v>-3.0182114232289815E-2</v>
      </c>
      <c r="EV285" s="156">
        <f t="shared" si="620"/>
        <v>-9.5163840632480415E-3</v>
      </c>
      <c r="EW285" s="156">
        <f t="shared" si="621"/>
        <v>-1.2110715932422259E-2</v>
      </c>
      <c r="EX285" s="156">
        <f t="shared" si="622"/>
        <v>2.9237854654102214E-2</v>
      </c>
      <c r="EY285" s="156">
        <f t="shared" si="623"/>
        <v>2.807107734769743E-2</v>
      </c>
      <c r="EZ285" s="156">
        <f t="shared" si="624"/>
        <v>1.4612877940700831E-2</v>
      </c>
    </row>
    <row r="286" spans="15:156" ht="20.100000000000001" customHeight="1" x14ac:dyDescent="0.2">
      <c r="O286" s="158">
        <v>276</v>
      </c>
      <c r="P286" s="158">
        <f t="shared" si="625"/>
        <v>-0.73303828583761843</v>
      </c>
      <c r="Q286" s="147">
        <f t="shared" si="626"/>
        <v>2.4085543677521746</v>
      </c>
      <c r="R286" s="147">
        <f t="shared" si="530"/>
        <v>217.64752305767496</v>
      </c>
      <c r="S286" s="147">
        <f t="shared" si="531"/>
        <v>189.25871570232604</v>
      </c>
      <c r="T286" s="147">
        <f t="shared" si="532"/>
        <v>236.57339462790756</v>
      </c>
      <c r="U286" s="147">
        <f t="shared" si="533"/>
        <v>1</v>
      </c>
      <c r="V286" s="147">
        <f t="shared" si="534"/>
        <v>1</v>
      </c>
      <c r="W286" s="147">
        <f t="shared" si="535"/>
        <v>6.6162021040708605E-2</v>
      </c>
      <c r="X286" s="147">
        <f t="shared" si="536"/>
        <v>7.6086324196814895E-2</v>
      </c>
      <c r="Y286" s="147">
        <f t="shared" si="537"/>
        <v>6.0869059357451911E-2</v>
      </c>
      <c r="Z286" s="147">
        <f t="shared" si="538"/>
        <v>9.4177134332914179</v>
      </c>
      <c r="AA286" s="147">
        <f t="shared" si="539"/>
        <v>9.4177134332914179</v>
      </c>
      <c r="AB286" s="147">
        <f t="shared" si="540"/>
        <v>9.4632983486162132</v>
      </c>
      <c r="AC286" s="147">
        <f t="shared" si="541"/>
        <v>8.9942979492278585</v>
      </c>
      <c r="AD286" s="147">
        <f t="shared" si="542"/>
        <v>121.67784447782921</v>
      </c>
      <c r="AE286" s="147">
        <f t="shared" si="543"/>
        <v>160.96959189420619</v>
      </c>
      <c r="AF286" s="147">
        <f t="shared" si="544"/>
        <v>3.1539523013566084</v>
      </c>
      <c r="AG286" s="147">
        <f t="shared" si="545"/>
        <v>3.6001379306199803</v>
      </c>
      <c r="AH286" s="147">
        <f t="shared" si="546"/>
        <v>2.7373722787507924</v>
      </c>
      <c r="AI286" s="147">
        <f t="shared" si="547"/>
        <v>12.571665734648025</v>
      </c>
      <c r="AJ286" s="147">
        <f t="shared" si="548"/>
        <v>13.371665734648026</v>
      </c>
      <c r="AK286" s="147">
        <f t="shared" si="549"/>
        <v>13.863436279236193</v>
      </c>
      <c r="AL286" s="147">
        <f t="shared" si="550"/>
        <v>12.531670227978651</v>
      </c>
      <c r="AM286" s="147">
        <f t="shared" si="627"/>
        <v>74.784998357298704</v>
      </c>
      <c r="AN286" s="147">
        <f t="shared" si="659"/>
        <v>72.132188575623118</v>
      </c>
      <c r="AO286" s="147">
        <f t="shared" si="660"/>
        <v>79.797822780826493</v>
      </c>
      <c r="AP286" s="147">
        <f t="shared" si="551"/>
        <v>4.8346919759252547</v>
      </c>
      <c r="AQ286" s="147">
        <f t="shared" si="552"/>
        <v>0.27325854550529743</v>
      </c>
      <c r="AR286" s="147">
        <f t="shared" si="553"/>
        <v>0.27123137837770672</v>
      </c>
      <c r="AS286" s="147">
        <f t="shared" si="554"/>
        <v>0.25778917037584242</v>
      </c>
      <c r="AT286" s="147">
        <f t="shared" si="555"/>
        <v>2.4522153538890243E-2</v>
      </c>
      <c r="AU286" s="147">
        <f t="shared" si="556"/>
        <v>9.7416965413747364E-2</v>
      </c>
      <c r="AV286" s="147">
        <f t="shared" si="557"/>
        <v>9.2572411076203037E-2</v>
      </c>
      <c r="AW286" s="147">
        <f t="shared" si="558"/>
        <v>9.2510916485853051E-2</v>
      </c>
      <c r="AX286" s="147">
        <f t="shared" si="628"/>
        <v>3.2226516709456102E-2</v>
      </c>
      <c r="AY286" s="147">
        <f t="shared" si="629"/>
        <v>3.5217472551679681E-2</v>
      </c>
      <c r="AZ286" s="147">
        <f t="shared" si="630"/>
        <v>2.8155262463478471E-2</v>
      </c>
      <c r="BA286" s="147">
        <f t="shared" si="631"/>
        <v>7.9800098676510139E-2</v>
      </c>
      <c r="BB286" s="147">
        <f t="shared" si="632"/>
        <v>0.12937939753852384</v>
      </c>
      <c r="BC286" s="147">
        <f t="shared" si="559"/>
        <v>-1.6706629656412605E-2</v>
      </c>
      <c r="BD286" s="147">
        <f t="shared" si="560"/>
        <v>-1.4527504049054438E-2</v>
      </c>
      <c r="BE286" s="147">
        <f t="shared" si="561"/>
        <v>-1.8159380061318051E-2</v>
      </c>
      <c r="BF286" s="147">
        <f t="shared" si="562"/>
        <v>0</v>
      </c>
      <c r="BG286" s="147">
        <f t="shared" si="563"/>
        <v>0</v>
      </c>
      <c r="BH286" s="147">
        <f t="shared" si="564"/>
        <v>0</v>
      </c>
      <c r="BI286" s="147">
        <f t="shared" si="633"/>
        <v>1.5519887053043496E-2</v>
      </c>
      <c r="BJ286" s="147">
        <f t="shared" si="634"/>
        <v>2.0689968502625243E-2</v>
      </c>
      <c r="BK286" s="147">
        <f t="shared" si="635"/>
        <v>9.9958824021604206E-3</v>
      </c>
      <c r="BL286" s="147">
        <f t="shared" si="565"/>
        <v>3.3778649752297953</v>
      </c>
      <c r="BM286" s="147">
        <f t="shared" si="566"/>
        <v>3.9157568667284313</v>
      </c>
      <c r="BN286" s="147">
        <f t="shared" si="567"/>
        <v>2.3647598321804537</v>
      </c>
      <c r="BO286" s="150">
        <f t="shared" si="636"/>
        <v>2.4086689413922713E-4</v>
      </c>
      <c r="BP286" s="150">
        <f t="shared" si="636"/>
        <v>4.2807479663962462E-4</v>
      </c>
      <c r="BQ286" s="150">
        <f t="shared" si="636"/>
        <v>9.9917664997820386E-5</v>
      </c>
      <c r="BR286" s="147" t="e">
        <f t="shared" si="568"/>
        <v>#NUM!</v>
      </c>
      <c r="BS286" s="147">
        <f t="shared" si="569"/>
        <v>163.54513856384227</v>
      </c>
      <c r="BT286" s="147">
        <f t="shared" si="570"/>
        <v>0.38988016852535268</v>
      </c>
      <c r="BU286" s="147">
        <f t="shared" si="571"/>
        <v>0.38988016852535268</v>
      </c>
      <c r="BV286" s="147">
        <f t="shared" si="572"/>
        <v>0.12996005617511755</v>
      </c>
      <c r="BW286" s="147">
        <f t="shared" si="573"/>
        <v>13.602970191104683</v>
      </c>
      <c r="CA286" s="150">
        <f t="shared" si="574"/>
        <v>0.13833511713419169</v>
      </c>
      <c r="CB286" s="150">
        <f t="shared" si="637"/>
        <v>0.13833511713419169</v>
      </c>
      <c r="CC286" s="150">
        <f t="shared" si="638"/>
        <v>0</v>
      </c>
      <c r="CD286" s="150">
        <f t="shared" si="639"/>
        <v>4.5762654744810928E-2</v>
      </c>
      <c r="CE286" s="150">
        <f t="shared" si="575"/>
        <v>2.9056025088398323E-2</v>
      </c>
      <c r="CI286" s="152">
        <f t="shared" si="576"/>
        <v>0.38414788854461285</v>
      </c>
      <c r="CJ286" s="152">
        <f t="shared" si="577"/>
        <v>0.38414788854461285</v>
      </c>
      <c r="CK286" s="152">
        <f t="shared" si="578"/>
        <v>0.38414788854461285</v>
      </c>
      <c r="CL286" s="152">
        <f t="shared" si="579"/>
        <v>0.38414788854461285</v>
      </c>
      <c r="CM286" s="152">
        <f t="shared" si="580"/>
        <v>0.38414788854461285</v>
      </c>
      <c r="CN286" s="152">
        <f t="shared" si="581"/>
        <v>0.38414788854461285</v>
      </c>
      <c r="CO286" s="152">
        <f t="shared" si="582"/>
        <v>0.38414788854461285</v>
      </c>
      <c r="CP286" s="152">
        <f t="shared" si="583"/>
        <v>0.38414788854461285</v>
      </c>
      <c r="CQ286" s="152">
        <f t="shared" si="584"/>
        <v>0.35793258745462564</v>
      </c>
      <c r="CR286" s="152">
        <f t="shared" si="585"/>
        <v>0.30695286550694795</v>
      </c>
      <c r="CS286" s="152">
        <f t="shared" si="586"/>
        <v>0.25597314355927014</v>
      </c>
      <c r="CT286" s="152">
        <f t="shared" si="587"/>
        <v>0.20499342161159234</v>
      </c>
      <c r="CU286" s="152">
        <f t="shared" si="588"/>
        <v>0.15401369966391465</v>
      </c>
      <c r="CV286" s="152">
        <f t="shared" si="589"/>
        <v>0.12422777619437769</v>
      </c>
      <c r="CW286" s="152">
        <f t="shared" si="590"/>
        <v>0.12422777619437769</v>
      </c>
      <c r="CX286" s="152">
        <f t="shared" si="591"/>
        <v>0.12422777619437769</v>
      </c>
      <c r="CY286" s="152">
        <f t="shared" si="592"/>
        <v>0.12422777619437769</v>
      </c>
      <c r="CZ286" s="152">
        <f t="shared" si="593"/>
        <v>0.12422777619437769</v>
      </c>
      <c r="DA286" s="152">
        <f t="shared" si="594"/>
        <v>0.12422777619437769</v>
      </c>
      <c r="DC286" s="154">
        <f t="shared" si="640"/>
        <v>0.13618819256348283</v>
      </c>
      <c r="DD286" s="154">
        <f t="shared" si="641"/>
        <v>0.13618819256348283</v>
      </c>
      <c r="DE286" s="154">
        <f t="shared" si="642"/>
        <v>0.13618819256348283</v>
      </c>
      <c r="DF286" s="154">
        <f t="shared" si="643"/>
        <v>0.13618819256348283</v>
      </c>
      <c r="DG286" s="154">
        <f t="shared" si="644"/>
        <v>0.13618819256348283</v>
      </c>
      <c r="DH286" s="154">
        <f t="shared" si="645"/>
        <v>0.13618819256348283</v>
      </c>
      <c r="DI286" s="154">
        <f t="shared" si="646"/>
        <v>0.13618819256348283</v>
      </c>
      <c r="DJ286" s="154">
        <f t="shared" si="647"/>
        <v>0.13618819256348283</v>
      </c>
      <c r="DK286" s="154">
        <f t="shared" si="648"/>
        <v>0.12637230444939956</v>
      </c>
      <c r="DL286" s="154">
        <f t="shared" si="649"/>
        <v>0.10729902459451325</v>
      </c>
      <c r="DM286" s="154">
        <f t="shared" si="650"/>
        <v>8.8255119802581411E-2</v>
      </c>
      <c r="DN286" s="154">
        <f t="shared" si="651"/>
        <v>6.9260298326240408E-2</v>
      </c>
      <c r="DO286" s="154">
        <f t="shared" si="652"/>
        <v>5.0356977135785914E-2</v>
      </c>
      <c r="DP286" s="154">
        <f t="shared" si="653"/>
        <v>3.9392586165233313E-2</v>
      </c>
      <c r="DQ286" s="154">
        <f t="shared" si="654"/>
        <v>-7.55259215498791E-10</v>
      </c>
      <c r="DR286" s="154">
        <f t="shared" si="655"/>
        <v>-7.55259215498791E-10</v>
      </c>
      <c r="DS286" s="154">
        <f t="shared" si="656"/>
        <v>-7.55259215498791E-10</v>
      </c>
      <c r="DT286" s="154">
        <f t="shared" si="657"/>
        <v>-7.55259215498791E-10</v>
      </c>
      <c r="DU286" s="154">
        <f t="shared" si="658"/>
        <v>-7.55259215498791E-10</v>
      </c>
      <c r="DW286" s="155">
        <f t="shared" si="595"/>
        <v>1.8244721454047721E-2</v>
      </c>
      <c r="DX286" s="155">
        <f t="shared" si="596"/>
        <v>2.5111704753383816E-2</v>
      </c>
      <c r="DY286" s="155">
        <f t="shared" si="597"/>
        <v>-2.3067047510925757E-2</v>
      </c>
      <c r="DZ286" s="155">
        <f t="shared" si="598"/>
        <v>2.0769662868847981E-2</v>
      </c>
      <c r="EA286" s="156">
        <f t="shared" si="599"/>
        <v>1.8244721454047721E-2</v>
      </c>
      <c r="EB286" s="156">
        <f t="shared" si="600"/>
        <v>2.5111704753383816E-2</v>
      </c>
      <c r="EC286" s="156">
        <f t="shared" si="601"/>
        <v>2.688123290360174E-2</v>
      </c>
      <c r="ED286" s="156">
        <f t="shared" si="602"/>
        <v>-1.5519887053043521E-2</v>
      </c>
      <c r="EE286" s="156">
        <f t="shared" si="603"/>
        <v>-1.2625013521740995E-2</v>
      </c>
      <c r="EF286" s="156">
        <f t="shared" si="604"/>
        <v>-2.8356244640868188E-2</v>
      </c>
      <c r="EG286" s="156">
        <f t="shared" si="605"/>
        <v>-2.9520579427923598E-2</v>
      </c>
      <c r="EH286" s="156">
        <f t="shared" si="606"/>
        <v>9.5918177003403576E-3</v>
      </c>
      <c r="EI286" s="156">
        <f t="shared" si="607"/>
        <v>6.4535319169979248E-3</v>
      </c>
      <c r="EJ286" s="156">
        <f t="shared" si="608"/>
        <v>3.0361480569188283E-2</v>
      </c>
      <c r="EK286" s="156">
        <f t="shared" si="609"/>
        <v>3.0869734975788682E-2</v>
      </c>
      <c r="EL286" s="156">
        <f t="shared" si="610"/>
        <v>-3.244539887484407E-3</v>
      </c>
      <c r="EM286" s="156">
        <f t="shared" si="611"/>
        <v>-4.2780190028107242E-17</v>
      </c>
      <c r="EN286" s="156">
        <f t="shared" si="612"/>
        <v>-3.1039774106086993E-2</v>
      </c>
      <c r="EO286" s="156">
        <f t="shared" si="613"/>
        <v>-3.0869734975788696E-2</v>
      </c>
      <c r="EP286" s="156">
        <f t="shared" si="614"/>
        <v>-3.2445398874842947E-3</v>
      </c>
      <c r="EQ286" s="156">
        <f t="shared" si="615"/>
        <v>-6.45353191699776E-3</v>
      </c>
      <c r="ER286" s="156">
        <f t="shared" si="616"/>
        <v>3.0361480569188318E-2</v>
      </c>
      <c r="ES286" s="156">
        <f t="shared" si="617"/>
        <v>1.2625013521740867E-2</v>
      </c>
      <c r="ET286" s="156">
        <f t="shared" si="618"/>
        <v>-2.8356244640868243E-2</v>
      </c>
      <c r="EU286" s="156">
        <f t="shared" si="619"/>
        <v>-2.6881232903601775E-2</v>
      </c>
      <c r="EV286" s="156">
        <f t="shared" si="620"/>
        <v>-1.5519887053043458E-2</v>
      </c>
      <c r="EW286" s="156">
        <f t="shared" si="621"/>
        <v>-1.8244721454047652E-2</v>
      </c>
      <c r="EX286" s="156">
        <f t="shared" si="622"/>
        <v>2.5111704753383868E-2</v>
      </c>
      <c r="EY286" s="156">
        <f t="shared" si="623"/>
        <v>2.3067047510925802E-2</v>
      </c>
      <c r="EZ286" s="156">
        <f t="shared" si="624"/>
        <v>2.0769662868847925E-2</v>
      </c>
    </row>
    <row r="287" spans="15:156" ht="20.100000000000001" customHeight="1" x14ac:dyDescent="0.2">
      <c r="O287" s="158">
        <v>277</v>
      </c>
      <c r="P287" s="158">
        <f t="shared" si="625"/>
        <v>-0.72431163957764677</v>
      </c>
      <c r="Q287" s="147">
        <f t="shared" si="626"/>
        <v>2.4172810140121466</v>
      </c>
      <c r="R287" s="147">
        <f t="shared" si="530"/>
        <v>215.5298395440123</v>
      </c>
      <c r="S287" s="147">
        <f t="shared" si="531"/>
        <v>187.41725177740202</v>
      </c>
      <c r="T287" s="147">
        <f t="shared" si="532"/>
        <v>234.2715647217525</v>
      </c>
      <c r="U287" s="147">
        <f t="shared" si="533"/>
        <v>1</v>
      </c>
      <c r="V287" s="147">
        <f t="shared" si="534"/>
        <v>1</v>
      </c>
      <c r="W287" s="147">
        <f t="shared" si="535"/>
        <v>6.6812094466666389E-2</v>
      </c>
      <c r="X287" s="147">
        <f t="shared" si="536"/>
        <v>7.6833908636666351E-2</v>
      </c>
      <c r="Y287" s="147">
        <f t="shared" si="537"/>
        <v>6.1467126909333085E-2</v>
      </c>
      <c r="Z287" s="147">
        <f t="shared" si="538"/>
        <v>9.3009670262270632</v>
      </c>
      <c r="AA287" s="147">
        <f t="shared" si="539"/>
        <v>9.3009670262270632</v>
      </c>
      <c r="AB287" s="147">
        <f t="shared" si="540"/>
        <v>9.3478481741693855</v>
      </c>
      <c r="AC287" s="147">
        <f t="shared" si="541"/>
        <v>8.8845694772921799</v>
      </c>
      <c r="AD287" s="147">
        <f t="shared" si="542"/>
        <v>119.86882145277677</v>
      </c>
      <c r="AE287" s="147">
        <f t="shared" si="543"/>
        <v>158.64209565601411</v>
      </c>
      <c r="AF287" s="147">
        <f t="shared" si="544"/>
        <v>3.1460857978252967</v>
      </c>
      <c r="AG287" s="147">
        <f t="shared" si="545"/>
        <v>3.5911585628177942</v>
      </c>
      <c r="AH287" s="147">
        <f t="shared" si="546"/>
        <v>2.7305447979775272</v>
      </c>
      <c r="AI287" s="147">
        <f t="shared" si="547"/>
        <v>12.44705282405236</v>
      </c>
      <c r="AJ287" s="147">
        <f t="shared" si="548"/>
        <v>13.247052824052361</v>
      </c>
      <c r="AK287" s="147">
        <f t="shared" si="549"/>
        <v>13.73900673698718</v>
      </c>
      <c r="AL287" s="147">
        <f t="shared" si="550"/>
        <v>12.415114275269708</v>
      </c>
      <c r="AM287" s="147">
        <f t="shared" si="627"/>
        <v>75.4884888950034</v>
      </c>
      <c r="AN287" s="147">
        <f t="shared" si="659"/>
        <v>72.785465437459237</v>
      </c>
      <c r="AO287" s="147">
        <f t="shared" si="660"/>
        <v>80.546983122978602</v>
      </c>
      <c r="AP287" s="147">
        <f t="shared" si="551"/>
        <v>4.7608752794771902</v>
      </c>
      <c r="AQ287" s="147">
        <f t="shared" si="552"/>
        <v>0.26992485089000656</v>
      </c>
      <c r="AR287" s="147">
        <f t="shared" si="553"/>
        <v>0.26792241475893441</v>
      </c>
      <c r="AS287" s="147">
        <f t="shared" si="554"/>
        <v>0.25464419876087208</v>
      </c>
      <c r="AT287" s="147">
        <f t="shared" si="555"/>
        <v>2.39274734434195E-2</v>
      </c>
      <c r="AU287" s="147">
        <f t="shared" si="556"/>
        <v>9.594869580686366E-2</v>
      </c>
      <c r="AV287" s="147">
        <f t="shared" si="557"/>
        <v>9.1145527941346297E-2</v>
      </c>
      <c r="AW287" s="147">
        <f t="shared" si="558"/>
        <v>9.1114911028910672E-2</v>
      </c>
      <c r="AX287" s="147">
        <f t="shared" si="628"/>
        <v>3.2052666775936607E-2</v>
      </c>
      <c r="AY287" s="147">
        <f t="shared" si="629"/>
        <v>3.5015335982845494E-2</v>
      </c>
      <c r="AZ287" s="147">
        <f t="shared" si="630"/>
        <v>2.80028591298065E-2</v>
      </c>
      <c r="BA287" s="147">
        <f t="shared" si="631"/>
        <v>7.9083893725247545E-2</v>
      </c>
      <c r="BB287" s="147">
        <f t="shared" si="632"/>
        <v>0.12759292050743198</v>
      </c>
      <c r="BC287" s="147">
        <f t="shared" si="559"/>
        <v>-1.683726432224757E-2</v>
      </c>
      <c r="BD287" s="147">
        <f t="shared" si="560"/>
        <v>-1.4641099410650062E-2</v>
      </c>
      <c r="BE287" s="147">
        <f t="shared" si="561"/>
        <v>-1.8301374263312575E-2</v>
      </c>
      <c r="BF287" s="147">
        <f t="shared" si="562"/>
        <v>0</v>
      </c>
      <c r="BG287" s="147">
        <f t="shared" si="563"/>
        <v>0</v>
      </c>
      <c r="BH287" s="147">
        <f t="shared" si="564"/>
        <v>0</v>
      </c>
      <c r="BI287" s="147">
        <f t="shared" si="633"/>
        <v>1.5215402453689037E-2</v>
      </c>
      <c r="BJ287" s="147">
        <f t="shared" si="634"/>
        <v>2.0374236572195434E-2</v>
      </c>
      <c r="BK287" s="147">
        <f t="shared" si="635"/>
        <v>9.701484866493925E-3</v>
      </c>
      <c r="BL287" s="147">
        <f t="shared" si="565"/>
        <v>3.2793732494411691</v>
      </c>
      <c r="BM287" s="147">
        <f t="shared" si="566"/>
        <v>3.8184834254235036</v>
      </c>
      <c r="BN287" s="147">
        <f t="shared" si="567"/>
        <v>2.2727820397979341</v>
      </c>
      <c r="BO287" s="150">
        <f t="shared" si="636"/>
        <v>2.3150847182772636E-4</v>
      </c>
      <c r="BP287" s="150">
        <f t="shared" si="636"/>
        <v>4.1510951589978593E-4</v>
      </c>
      <c r="BQ287" s="150">
        <f t="shared" si="636"/>
        <v>9.4118808614810645E-5</v>
      </c>
      <c r="BR287" s="147" t="e">
        <f t="shared" si="568"/>
        <v>#NUM!</v>
      </c>
      <c r="BS287" s="147">
        <f t="shared" si="569"/>
        <v>161.55927262205805</v>
      </c>
      <c r="BT287" s="147">
        <f t="shared" si="570"/>
        <v>0.3860866826469429</v>
      </c>
      <c r="BU287" s="147">
        <f t="shared" si="571"/>
        <v>0.3860866826469429</v>
      </c>
      <c r="BV287" s="147">
        <f t="shared" si="572"/>
        <v>0.12869556088231432</v>
      </c>
      <c r="BW287" s="147">
        <f t="shared" si="573"/>
        <v>13.470614971500769</v>
      </c>
      <c r="CA287" s="150">
        <f t="shared" si="574"/>
        <v>0.13659474620278983</v>
      </c>
      <c r="CB287" s="150">
        <f t="shared" si="637"/>
        <v>0.13659474620278983</v>
      </c>
      <c r="CC287" s="150">
        <f t="shared" si="638"/>
        <v>0</v>
      </c>
      <c r="CD287" s="150">
        <f t="shared" si="639"/>
        <v>4.56309055286446E-2</v>
      </c>
      <c r="CE287" s="150">
        <f t="shared" si="575"/>
        <v>2.879364120639703E-2</v>
      </c>
      <c r="CI287" s="152">
        <f t="shared" si="576"/>
        <v>0.38035440266620307</v>
      </c>
      <c r="CJ287" s="152">
        <f t="shared" si="577"/>
        <v>0.38035440266620307</v>
      </c>
      <c r="CK287" s="152">
        <f t="shared" si="578"/>
        <v>0.38035440266620307</v>
      </c>
      <c r="CL287" s="152">
        <f t="shared" si="579"/>
        <v>0.38035440266620307</v>
      </c>
      <c r="CM287" s="152">
        <f t="shared" si="580"/>
        <v>0.38035440266620307</v>
      </c>
      <c r="CN287" s="152">
        <f t="shared" si="581"/>
        <v>0.38035440266620307</v>
      </c>
      <c r="CO287" s="152">
        <f t="shared" si="582"/>
        <v>0.38035440266620307</v>
      </c>
      <c r="CP287" s="152">
        <f t="shared" si="583"/>
        <v>0.38035440266620307</v>
      </c>
      <c r="CQ287" s="152">
        <f t="shared" si="584"/>
        <v>0.35439417321748273</v>
      </c>
      <c r="CR287" s="152">
        <f t="shared" si="585"/>
        <v>0.30391047766690332</v>
      </c>
      <c r="CS287" s="152">
        <f t="shared" si="586"/>
        <v>0.25342678211632408</v>
      </c>
      <c r="CT287" s="152">
        <f t="shared" si="587"/>
        <v>0.2029430865657447</v>
      </c>
      <c r="CU287" s="152">
        <f t="shared" si="588"/>
        <v>0.15245939101516551</v>
      </c>
      <c r="CV287" s="152">
        <f t="shared" si="589"/>
        <v>0.12296328090157443</v>
      </c>
      <c r="CW287" s="152">
        <f t="shared" si="590"/>
        <v>0.12296328090157443</v>
      </c>
      <c r="CX287" s="152">
        <f t="shared" si="591"/>
        <v>0.12296328090157443</v>
      </c>
      <c r="CY287" s="152">
        <f t="shared" si="592"/>
        <v>0.12296328090157443</v>
      </c>
      <c r="CZ287" s="152">
        <f t="shared" si="593"/>
        <v>0.12296328090157443</v>
      </c>
      <c r="DA287" s="152">
        <f t="shared" si="594"/>
        <v>0.12296328090157443</v>
      </c>
      <c r="DC287" s="154">
        <f t="shared" si="640"/>
        <v>0.13445315531319954</v>
      </c>
      <c r="DD287" s="154">
        <f t="shared" si="641"/>
        <v>0.13445315531319954</v>
      </c>
      <c r="DE287" s="154">
        <f t="shared" si="642"/>
        <v>0.13445315531319954</v>
      </c>
      <c r="DF287" s="154">
        <f t="shared" si="643"/>
        <v>0.13445315531319954</v>
      </c>
      <c r="DG287" s="154">
        <f t="shared" si="644"/>
        <v>0.13445315531319954</v>
      </c>
      <c r="DH287" s="154">
        <f t="shared" si="645"/>
        <v>0.13445315531319954</v>
      </c>
      <c r="DI287" s="154">
        <f t="shared" si="646"/>
        <v>0.13445315531319954</v>
      </c>
      <c r="DJ287" s="154">
        <f t="shared" si="647"/>
        <v>0.13445315531319954</v>
      </c>
      <c r="DK287" s="154">
        <f t="shared" si="648"/>
        <v>0.12475696615682227</v>
      </c>
      <c r="DL287" s="154">
        <f t="shared" si="649"/>
        <v>0.1059164999241342</v>
      </c>
      <c r="DM287" s="154">
        <f t="shared" si="650"/>
        <v>8.7105482456671574E-2</v>
      </c>
      <c r="DN287" s="154">
        <f t="shared" si="651"/>
        <v>6.8343660462780037E-2</v>
      </c>
      <c r="DO287" s="154">
        <f t="shared" si="652"/>
        <v>4.967351737594692E-2</v>
      </c>
      <c r="DP287" s="154">
        <f t="shared" si="653"/>
        <v>3.884548933256364E-2</v>
      </c>
      <c r="DQ287" s="154">
        <f t="shared" si="654"/>
        <v>-7.601702175897262E-10</v>
      </c>
      <c r="DR287" s="154">
        <f t="shared" si="655"/>
        <v>-7.601702175897262E-10</v>
      </c>
      <c r="DS287" s="154">
        <f t="shared" si="656"/>
        <v>-7.601702175897262E-10</v>
      </c>
      <c r="DT287" s="154">
        <f t="shared" si="657"/>
        <v>-7.601702175897262E-10</v>
      </c>
      <c r="DU287" s="154">
        <f t="shared" si="658"/>
        <v>-7.601702175897262E-10</v>
      </c>
      <c r="DW287" s="155">
        <f t="shared" si="595"/>
        <v>1.7236197694181749E-2</v>
      </c>
      <c r="DX287" s="155">
        <f t="shared" si="596"/>
        <v>2.5078823265017623E-2</v>
      </c>
      <c r="DY287" s="155">
        <f t="shared" si="597"/>
        <v>-2.2791325423594851E-2</v>
      </c>
      <c r="DZ287" s="155">
        <f t="shared" si="598"/>
        <v>2.0164061414970562E-2</v>
      </c>
      <c r="EA287" s="156">
        <f t="shared" si="599"/>
        <v>1.7236197694181749E-2</v>
      </c>
      <c r="EB287" s="156">
        <f t="shared" si="600"/>
        <v>2.5078823265017623E-2</v>
      </c>
      <c r="EC287" s="156">
        <f t="shared" si="601"/>
        <v>2.6992453615177346E-2</v>
      </c>
      <c r="ED287" s="156">
        <f t="shared" si="602"/>
        <v>-1.4051381965607682E-2</v>
      </c>
      <c r="EE287" s="156">
        <f t="shared" si="603"/>
        <v>-1.0657092496230619E-2</v>
      </c>
      <c r="EF287" s="156">
        <f t="shared" si="604"/>
        <v>-2.8503688653184703E-2</v>
      </c>
      <c r="EG287" s="156">
        <f t="shared" si="605"/>
        <v>-2.9589999345424448E-2</v>
      </c>
      <c r="EH287" s="156">
        <f t="shared" si="606"/>
        <v>7.1039303240309284E-3</v>
      </c>
      <c r="EI287" s="156">
        <f t="shared" si="607"/>
        <v>3.4448649130593436E-3</v>
      </c>
      <c r="EJ287" s="156">
        <f t="shared" si="608"/>
        <v>3.0235191301555844E-2</v>
      </c>
      <c r="EK287" s="156">
        <f t="shared" si="609"/>
        <v>3.04296461955724E-2</v>
      </c>
      <c r="EL287" s="156">
        <f t="shared" si="610"/>
        <v>2.6555549926832395E-4</v>
      </c>
      <c r="EM287" s="156">
        <f t="shared" si="611"/>
        <v>3.9720170907513279E-3</v>
      </c>
      <c r="EN287" s="156">
        <f t="shared" si="612"/>
        <v>-3.0170465152888924E-2</v>
      </c>
      <c r="EO287" s="156">
        <f t="shared" si="613"/>
        <v>-2.9461511965884615E-2</v>
      </c>
      <c r="EP287" s="156">
        <f t="shared" si="614"/>
        <v>-7.6192650560892809E-3</v>
      </c>
      <c r="EQ287" s="156">
        <f t="shared" si="615"/>
        <v>-1.1152927328761881E-2</v>
      </c>
      <c r="ER287" s="156">
        <f t="shared" si="616"/>
        <v>2.8313355493658147E-2</v>
      </c>
      <c r="ES287" s="156">
        <f t="shared" si="617"/>
        <v>1.7671258354377502E-2</v>
      </c>
      <c r="ET287" s="156">
        <f t="shared" si="618"/>
        <v>-2.4774190511170066E-2</v>
      </c>
      <c r="EU287" s="156">
        <f t="shared" si="619"/>
        <v>-2.2435942799100175E-2</v>
      </c>
      <c r="EV287" s="156">
        <f t="shared" si="620"/>
        <v>-2.055875380528719E-2</v>
      </c>
      <c r="EW287" s="156">
        <f t="shared" si="621"/>
        <v>-2.3139765589580995E-2</v>
      </c>
      <c r="EX287" s="156">
        <f t="shared" si="622"/>
        <v>1.9763226856213255E-2</v>
      </c>
      <c r="EY287" s="156">
        <f t="shared" si="623"/>
        <v>1.6795886721197598E-2</v>
      </c>
      <c r="EZ287" s="156">
        <f t="shared" si="624"/>
        <v>2.5375816766354611E-2</v>
      </c>
    </row>
    <row r="288" spans="15:156" ht="20.100000000000001" customHeight="1" x14ac:dyDescent="0.2">
      <c r="O288" s="158">
        <v>278</v>
      </c>
      <c r="P288" s="158">
        <f t="shared" si="625"/>
        <v>-0.715584993317675</v>
      </c>
      <c r="Q288" s="147">
        <f t="shared" si="626"/>
        <v>2.4260076602721181</v>
      </c>
      <c r="R288" s="147">
        <f t="shared" si="530"/>
        <v>213.39574259861075</v>
      </c>
      <c r="S288" s="147">
        <f t="shared" si="531"/>
        <v>185.5615153031398</v>
      </c>
      <c r="T288" s="147">
        <f t="shared" si="532"/>
        <v>231.95189412892475</v>
      </c>
      <c r="U288" s="147">
        <f t="shared" si="533"/>
        <v>1</v>
      </c>
      <c r="V288" s="147">
        <f t="shared" si="534"/>
        <v>1</v>
      </c>
      <c r="W288" s="147">
        <f t="shared" si="535"/>
        <v>6.7480259093480849E-2</v>
      </c>
      <c r="X288" s="147">
        <f t="shared" si="536"/>
        <v>7.7602297957502966E-2</v>
      </c>
      <c r="Y288" s="147">
        <f t="shared" si="537"/>
        <v>6.2081838366002368E-2</v>
      </c>
      <c r="Z288" s="147">
        <f t="shared" si="538"/>
        <v>9.1838069340785875</v>
      </c>
      <c r="AA288" s="147">
        <f t="shared" si="539"/>
        <v>9.1838069340785875</v>
      </c>
      <c r="AB288" s="147">
        <f t="shared" si="540"/>
        <v>9.2319678497310207</v>
      </c>
      <c r="AC288" s="147">
        <f t="shared" si="541"/>
        <v>8.7744321735682362</v>
      </c>
      <c r="AD288" s="147">
        <f t="shared" si="542"/>
        <v>118.05519325449113</v>
      </c>
      <c r="AE288" s="147">
        <f t="shared" si="543"/>
        <v>156.30801211555411</v>
      </c>
      <c r="AF288" s="147">
        <f t="shared" si="544"/>
        <v>3.1381583237486215</v>
      </c>
      <c r="AG288" s="147">
        <f t="shared" si="545"/>
        <v>3.582109599044573</v>
      </c>
      <c r="AH288" s="147">
        <f t="shared" si="546"/>
        <v>2.7236643997645702</v>
      </c>
      <c r="AI288" s="147">
        <f t="shared" si="547"/>
        <v>12.321965257827209</v>
      </c>
      <c r="AJ288" s="147">
        <f t="shared" si="548"/>
        <v>13.12196525782721</v>
      </c>
      <c r="AK288" s="147">
        <f t="shared" si="549"/>
        <v>13.614077448775594</v>
      </c>
      <c r="AL288" s="147">
        <f t="shared" si="550"/>
        <v>12.298096573332806</v>
      </c>
      <c r="AM288" s="147">
        <f t="shared" si="627"/>
        <v>76.208096908616895</v>
      </c>
      <c r="AN288" s="147">
        <f t="shared" si="659"/>
        <v>73.453379691911238</v>
      </c>
      <c r="AO288" s="147">
        <f t="shared" si="660"/>
        <v>81.313396267223993</v>
      </c>
      <c r="AP288" s="147">
        <f t="shared" si="551"/>
        <v>4.6868867832939163</v>
      </c>
      <c r="AQ288" s="147">
        <f t="shared" si="552"/>
        <v>0.26657873542981503</v>
      </c>
      <c r="AR288" s="147">
        <f t="shared" si="553"/>
        <v>0.264601122439236</v>
      </c>
      <c r="AS288" s="147">
        <f t="shared" si="554"/>
        <v>0.25148750945452492</v>
      </c>
      <c r="AT288" s="147">
        <f t="shared" si="555"/>
        <v>2.3337917998701194E-2</v>
      </c>
      <c r="AU288" s="147">
        <f t="shared" si="556"/>
        <v>9.4476702563364892E-2</v>
      </c>
      <c r="AV288" s="147">
        <f t="shared" si="557"/>
        <v>8.9715555600079322E-2</v>
      </c>
      <c r="AW288" s="147">
        <f t="shared" si="558"/>
        <v>8.9715512899747274E-2</v>
      </c>
      <c r="AX288" s="147">
        <f t="shared" si="628"/>
        <v>3.1876561973994195E-2</v>
      </c>
      <c r="AY288" s="147">
        <f t="shared" si="629"/>
        <v>3.4810666538877384E-2</v>
      </c>
      <c r="AZ288" s="147">
        <f t="shared" si="630"/>
        <v>2.7848519988533382E-2</v>
      </c>
      <c r="BA288" s="147">
        <f t="shared" si="631"/>
        <v>7.8362156849016984E-2</v>
      </c>
      <c r="BB288" s="147">
        <f t="shared" si="632"/>
        <v>0.12580099845028822</v>
      </c>
      <c r="BC288" s="147">
        <f t="shared" si="559"/>
        <v>-1.6966616765216266E-2</v>
      </c>
      <c r="BD288" s="147">
        <f t="shared" si="560"/>
        <v>-1.4753579795840233E-2</v>
      </c>
      <c r="BE288" s="147">
        <f t="shared" si="561"/>
        <v>-1.8441974744800294E-2</v>
      </c>
      <c r="BF288" s="147">
        <f t="shared" si="562"/>
        <v>0</v>
      </c>
      <c r="BG288" s="147">
        <f t="shared" si="563"/>
        <v>0</v>
      </c>
      <c r="BH288" s="147">
        <f t="shared" si="564"/>
        <v>0</v>
      </c>
      <c r="BI288" s="147">
        <f t="shared" si="633"/>
        <v>1.490994520877793E-2</v>
      </c>
      <c r="BJ288" s="147">
        <f t="shared" si="634"/>
        <v>2.0057086743037151E-2</v>
      </c>
      <c r="BK288" s="147">
        <f t="shared" si="635"/>
        <v>9.4065452437330881E-3</v>
      </c>
      <c r="BL288" s="147">
        <f t="shared" si="565"/>
        <v>3.1817188299317647</v>
      </c>
      <c r="BM288" s="147">
        <f t="shared" si="566"/>
        <v>3.7218234086044908</v>
      </c>
      <c r="BN288" s="147">
        <f t="shared" si="567"/>
        <v>2.1818659864933179</v>
      </c>
      <c r="BO288" s="150">
        <f t="shared" si="636"/>
        <v>2.2230646612875994E-4</v>
      </c>
      <c r="BP288" s="150">
        <f t="shared" si="636"/>
        <v>4.0228672861771663E-4</v>
      </c>
      <c r="BQ288" s="150">
        <f t="shared" si="636"/>
        <v>8.8483093422397585E-5</v>
      </c>
      <c r="BR288" s="147" t="e">
        <f t="shared" si="568"/>
        <v>#NUM!</v>
      </c>
      <c r="BS288" s="147">
        <f t="shared" si="569"/>
        <v>159.55999393886614</v>
      </c>
      <c r="BT288" s="147">
        <f t="shared" si="570"/>
        <v>0.38226379477285433</v>
      </c>
      <c r="BU288" s="147">
        <f t="shared" si="571"/>
        <v>0.38226379477285433</v>
      </c>
      <c r="BV288" s="147">
        <f t="shared" si="572"/>
        <v>0.12742126492428479</v>
      </c>
      <c r="BW288" s="147">
        <f t="shared" si="573"/>
        <v>13.33723391241317</v>
      </c>
      <c r="CA288" s="150">
        <f t="shared" si="574"/>
        <v>0.13484312934261672</v>
      </c>
      <c r="CB288" s="150">
        <f t="shared" si="637"/>
        <v>0.13484312934261672</v>
      </c>
      <c r="CC288" s="150">
        <f t="shared" si="638"/>
        <v>0</v>
      </c>
      <c r="CD288" s="150">
        <f t="shared" si="639"/>
        <v>4.5496246620605495E-2</v>
      </c>
      <c r="CE288" s="150">
        <f t="shared" si="575"/>
        <v>2.8529629855389229E-2</v>
      </c>
      <c r="CI288" s="152">
        <f t="shared" si="576"/>
        <v>0.3765315147921145</v>
      </c>
      <c r="CJ288" s="152">
        <f t="shared" si="577"/>
        <v>0.3765315147921145</v>
      </c>
      <c r="CK288" s="152">
        <f t="shared" si="578"/>
        <v>0.3765315147921145</v>
      </c>
      <c r="CL288" s="152">
        <f t="shared" si="579"/>
        <v>0.3765315147921145</v>
      </c>
      <c r="CM288" s="152">
        <f t="shared" si="580"/>
        <v>0.3765315147921145</v>
      </c>
      <c r="CN288" s="152">
        <f t="shared" si="581"/>
        <v>0.3765315147921145</v>
      </c>
      <c r="CO288" s="152">
        <f t="shared" si="582"/>
        <v>0.3765315147921145</v>
      </c>
      <c r="CP288" s="152">
        <f t="shared" si="583"/>
        <v>0.3765315147921145</v>
      </c>
      <c r="CQ288" s="152">
        <f t="shared" si="584"/>
        <v>0.35082833395664254</v>
      </c>
      <c r="CR288" s="152">
        <f t="shared" si="585"/>
        <v>0.30084450933203344</v>
      </c>
      <c r="CS288" s="152">
        <f t="shared" si="586"/>
        <v>0.25086068470742429</v>
      </c>
      <c r="CT288" s="152">
        <f t="shared" si="587"/>
        <v>0.20087686008281516</v>
      </c>
      <c r="CU288" s="152">
        <f t="shared" si="588"/>
        <v>0.15089303545820609</v>
      </c>
      <c r="CV288" s="152">
        <f t="shared" si="589"/>
        <v>0.12168898494354491</v>
      </c>
      <c r="CW288" s="152">
        <f t="shared" si="590"/>
        <v>0.12168898494354491</v>
      </c>
      <c r="CX288" s="152">
        <f t="shared" si="591"/>
        <v>0.12168898494354491</v>
      </c>
      <c r="CY288" s="152">
        <f t="shared" si="592"/>
        <v>0.12168898494354491</v>
      </c>
      <c r="CZ288" s="152">
        <f t="shared" si="593"/>
        <v>0.12168898494354491</v>
      </c>
      <c r="DA288" s="152">
        <f t="shared" si="594"/>
        <v>0.12168898494354491</v>
      </c>
      <c r="DC288" s="154">
        <f t="shared" si="640"/>
        <v>0.13270699391719182</v>
      </c>
      <c r="DD288" s="154">
        <f t="shared" si="641"/>
        <v>0.13270699391719182</v>
      </c>
      <c r="DE288" s="154">
        <f t="shared" si="642"/>
        <v>0.13270699391719182</v>
      </c>
      <c r="DF288" s="154">
        <f t="shared" si="643"/>
        <v>0.13270699391719182</v>
      </c>
      <c r="DG288" s="154">
        <f t="shared" si="644"/>
        <v>0.13270699391719182</v>
      </c>
      <c r="DH288" s="154">
        <f t="shared" si="645"/>
        <v>0.13270699391719182</v>
      </c>
      <c r="DI288" s="154">
        <f t="shared" si="646"/>
        <v>0.13270699391719182</v>
      </c>
      <c r="DJ288" s="154">
        <f t="shared" si="647"/>
        <v>0.13270699391719182</v>
      </c>
      <c r="DK288" s="154">
        <f t="shared" si="648"/>
        <v>0.12313131203672838</v>
      </c>
      <c r="DL288" s="154">
        <f t="shared" si="649"/>
        <v>0.10452523140980315</v>
      </c>
      <c r="DM288" s="154">
        <f t="shared" si="650"/>
        <v>8.5948673296420572E-2</v>
      </c>
      <c r="DN288" s="154">
        <f t="shared" si="651"/>
        <v>6.7421422598290925E-2</v>
      </c>
      <c r="DO288" s="154">
        <f t="shared" si="652"/>
        <v>4.898602823675733E-2</v>
      </c>
      <c r="DP288" s="154">
        <f t="shared" si="653"/>
        <v>3.8295278928136889E-2</v>
      </c>
      <c r="DQ288" s="154">
        <f t="shared" si="654"/>
        <v>-7.6518434664698852E-10</v>
      </c>
      <c r="DR288" s="154">
        <f t="shared" si="655"/>
        <v>-7.6518434664698852E-10</v>
      </c>
      <c r="DS288" s="154">
        <f t="shared" si="656"/>
        <v>-7.6518434664698852E-10</v>
      </c>
      <c r="DT288" s="154">
        <f t="shared" si="657"/>
        <v>-7.6518434664698852E-10</v>
      </c>
      <c r="DU288" s="154">
        <f t="shared" si="658"/>
        <v>-7.6518434664698852E-10</v>
      </c>
      <c r="DW288" s="155">
        <f t="shared" si="595"/>
        <v>1.624107634127147E-2</v>
      </c>
      <c r="DX288" s="155">
        <f t="shared" si="596"/>
        <v>2.5009064432561883E-2</v>
      </c>
      <c r="DY288" s="155">
        <f t="shared" si="597"/>
        <v>-2.2505356979322648E-2</v>
      </c>
      <c r="DZ288" s="155">
        <f t="shared" si="598"/>
        <v>1.9563608351945025E-2</v>
      </c>
      <c r="EA288" s="156">
        <f t="shared" si="599"/>
        <v>1.624107634127147E-2</v>
      </c>
      <c r="EB288" s="156">
        <f t="shared" si="600"/>
        <v>2.5009064432561883E-2</v>
      </c>
      <c r="EC288" s="156">
        <f t="shared" si="601"/>
        <v>2.7025998894010458E-2</v>
      </c>
      <c r="ED288" s="156">
        <f t="shared" si="602"/>
        <v>-1.260243025356559E-2</v>
      </c>
      <c r="EE288" s="156">
        <f t="shared" si="603"/>
        <v>-8.7184921960260196E-3</v>
      </c>
      <c r="EF288" s="156">
        <f t="shared" si="604"/>
        <v>-2.8516903028605212E-2</v>
      </c>
      <c r="EG288" s="156">
        <f t="shared" si="605"/>
        <v>-2.9452758083244601E-2</v>
      </c>
      <c r="EH288" s="156">
        <f t="shared" si="606"/>
        <v>4.6648586050286132E-3</v>
      </c>
      <c r="EI288" s="156">
        <f t="shared" si="607"/>
        <v>5.2042884748244585E-4</v>
      </c>
      <c r="EJ288" s="156">
        <f t="shared" si="608"/>
        <v>2.9815348703809384E-2</v>
      </c>
      <c r="EK288" s="156">
        <f t="shared" si="609"/>
        <v>2.9597617476310997E-2</v>
      </c>
      <c r="EL288" s="156">
        <f t="shared" si="610"/>
        <v>3.6341304656010332E-3</v>
      </c>
      <c r="EM288" s="156">
        <f t="shared" si="611"/>
        <v>7.7179555629336193E-3</v>
      </c>
      <c r="EN288" s="156">
        <f t="shared" si="612"/>
        <v>-2.8803802291427115E-2</v>
      </c>
      <c r="EO288" s="156">
        <f t="shared" si="613"/>
        <v>-2.7449353858780064E-2</v>
      </c>
      <c r="EP288" s="156">
        <f t="shared" si="614"/>
        <v>-1.1651559434278137E-2</v>
      </c>
      <c r="EQ288" s="156">
        <f t="shared" si="615"/>
        <v>-1.5358378954686752E-2</v>
      </c>
      <c r="ER288" s="156">
        <f t="shared" si="616"/>
        <v>2.5560634976449132E-2</v>
      </c>
      <c r="ES288" s="156">
        <f t="shared" si="617"/>
        <v>2.1808887238757541E-2</v>
      </c>
      <c r="ET288" s="156">
        <f t="shared" si="618"/>
        <v>-2.0337116362016475E-2</v>
      </c>
      <c r="EU288" s="156">
        <f t="shared" si="619"/>
        <v>-1.7103986478080362E-2</v>
      </c>
      <c r="EV288" s="156">
        <f t="shared" si="620"/>
        <v>-2.4427024196014627E-2</v>
      </c>
      <c r="EW288" s="156">
        <f t="shared" si="621"/>
        <v>-2.6569716912624539E-2</v>
      </c>
      <c r="EX288" s="156">
        <f t="shared" si="622"/>
        <v>1.3537946952844566E-2</v>
      </c>
      <c r="EY288" s="156">
        <f t="shared" si="623"/>
        <v>9.7084066893583579E-3</v>
      </c>
      <c r="EZ288" s="156">
        <f t="shared" si="624"/>
        <v>2.8195260312135116E-2</v>
      </c>
    </row>
    <row r="289" spans="15:156" ht="20.100000000000001" customHeight="1" x14ac:dyDescent="0.2">
      <c r="O289" s="158">
        <v>279</v>
      </c>
      <c r="P289" s="158">
        <f t="shared" si="625"/>
        <v>-0.70685834705770345</v>
      </c>
      <c r="Q289" s="147">
        <f t="shared" si="626"/>
        <v>2.4347343065320897</v>
      </c>
      <c r="R289" s="147">
        <f t="shared" si="530"/>
        <v>211.24539474121514</v>
      </c>
      <c r="S289" s="147">
        <f t="shared" si="531"/>
        <v>183.69164760105664</v>
      </c>
      <c r="T289" s="147">
        <f t="shared" si="532"/>
        <v>229.6145595013208</v>
      </c>
      <c r="U289" s="147">
        <f t="shared" si="533"/>
        <v>1</v>
      </c>
      <c r="V289" s="147">
        <f t="shared" si="534"/>
        <v>1</v>
      </c>
      <c r="W289" s="147">
        <f t="shared" si="535"/>
        <v>6.8167166520437666E-2</v>
      </c>
      <c r="X289" s="147">
        <f t="shared" si="536"/>
        <v>7.8392241498503323E-2</v>
      </c>
      <c r="Y289" s="147">
        <f t="shared" si="537"/>
        <v>6.2713793198802659E-2</v>
      </c>
      <c r="Z289" s="147">
        <f t="shared" si="538"/>
        <v>9.066252841739562</v>
      </c>
      <c r="AA289" s="147">
        <f t="shared" si="539"/>
        <v>9.066252841739562</v>
      </c>
      <c r="AB289" s="147">
        <f t="shared" si="540"/>
        <v>9.115676909129224</v>
      </c>
      <c r="AC289" s="147">
        <f t="shared" si="541"/>
        <v>8.6639046037889855</v>
      </c>
      <c r="AD289" s="147">
        <f t="shared" si="542"/>
        <v>116.2373408365609</v>
      </c>
      <c r="AE289" s="147">
        <f t="shared" si="543"/>
        <v>153.96780973747892</v>
      </c>
      <c r="AF289" s="147">
        <f t="shared" si="544"/>
        <v>3.1301704828344263</v>
      </c>
      <c r="AG289" s="147">
        <f t="shared" si="545"/>
        <v>3.5729917284139416</v>
      </c>
      <c r="AH289" s="147">
        <f t="shared" si="546"/>
        <v>2.7167316080808837</v>
      </c>
      <c r="AI289" s="147">
        <f t="shared" si="547"/>
        <v>12.196423324573988</v>
      </c>
      <c r="AJ289" s="147">
        <f t="shared" si="548"/>
        <v>12.996423324573989</v>
      </c>
      <c r="AK289" s="147">
        <f t="shared" si="549"/>
        <v>13.488668637543167</v>
      </c>
      <c r="AL289" s="147">
        <f t="shared" si="550"/>
        <v>12.180636211869871</v>
      </c>
      <c r="AM289" s="147">
        <f t="shared" si="627"/>
        <v>76.944246507358145</v>
      </c>
      <c r="AN289" s="147">
        <f t="shared" si="659"/>
        <v>74.136301133285201</v>
      </c>
      <c r="AO289" s="147">
        <f t="shared" si="660"/>
        <v>82.097517946190123</v>
      </c>
      <c r="AP289" s="147">
        <f t="shared" si="551"/>
        <v>4.6127425843987639</v>
      </c>
      <c r="AQ289" s="147">
        <f t="shared" si="552"/>
        <v>0.2632207631759933</v>
      </c>
      <c r="AR289" s="147">
        <f t="shared" si="553"/>
        <v>0.26126806128547053</v>
      </c>
      <c r="AS289" s="147">
        <f t="shared" si="554"/>
        <v>0.24831963457669787</v>
      </c>
      <c r="AT289" s="147">
        <f t="shared" si="555"/>
        <v>2.2753666615956132E-2</v>
      </c>
      <c r="AU289" s="147">
        <f t="shared" si="556"/>
        <v>9.3001305011720478E-2</v>
      </c>
      <c r="AV289" s="147">
        <f t="shared" si="557"/>
        <v>8.8282813025616885E-2</v>
      </c>
      <c r="AW289" s="147">
        <f t="shared" si="558"/>
        <v>8.8313023109832578E-2</v>
      </c>
      <c r="AX289" s="147">
        <f t="shared" si="628"/>
        <v>3.1698177367181619E-2</v>
      </c>
      <c r="AY289" s="147">
        <f t="shared" si="629"/>
        <v>3.4603438150800428E-2</v>
      </c>
      <c r="AZ289" s="147">
        <f t="shared" si="630"/>
        <v>2.7692223477793529E-2</v>
      </c>
      <c r="BA289" s="147">
        <f t="shared" si="631"/>
        <v>7.7634928562992034E-2</v>
      </c>
      <c r="BB289" s="147">
        <f t="shared" si="632"/>
        <v>0.12400397710909811</v>
      </c>
      <c r="BC289" s="147">
        <f t="shared" si="559"/>
        <v>-1.7094677134629369E-2</v>
      </c>
      <c r="BD289" s="147">
        <f t="shared" si="560"/>
        <v>-1.4864936638808147E-2</v>
      </c>
      <c r="BE289" s="147">
        <f t="shared" si="561"/>
        <v>-1.8581170798510186E-2</v>
      </c>
      <c r="BF289" s="147">
        <f t="shared" si="562"/>
        <v>0</v>
      </c>
      <c r="BG289" s="147">
        <f t="shared" si="563"/>
        <v>0</v>
      </c>
      <c r="BH289" s="147">
        <f t="shared" si="564"/>
        <v>0</v>
      </c>
      <c r="BI289" s="147">
        <f t="shared" si="633"/>
        <v>1.460350023255225E-2</v>
      </c>
      <c r="BJ289" s="147">
        <f t="shared" si="634"/>
        <v>1.973850151199228E-2</v>
      </c>
      <c r="BK289" s="147">
        <f t="shared" si="635"/>
        <v>9.1110526792833428E-3</v>
      </c>
      <c r="BL289" s="147">
        <f t="shared" si="565"/>
        <v>3.0849221712289272</v>
      </c>
      <c r="BM289" s="147">
        <f t="shared" si="566"/>
        <v>3.6257978639138098</v>
      </c>
      <c r="BN289" s="147">
        <f t="shared" si="567"/>
        <v>2.0920303475469733</v>
      </c>
      <c r="BO289" s="150">
        <f t="shared" si="636"/>
        <v>2.1326221904215362E-4</v>
      </c>
      <c r="BP289" s="150">
        <f t="shared" si="636"/>
        <v>3.8960844193892155E-4</v>
      </c>
      <c r="BQ289" s="150">
        <f t="shared" si="636"/>
        <v>8.3011280924676176E-5</v>
      </c>
      <c r="BR289" s="147" t="e">
        <f t="shared" si="568"/>
        <v>#NUM!</v>
      </c>
      <c r="BS289" s="147">
        <f t="shared" si="569"/>
        <v>157.54754579555555</v>
      </c>
      <c r="BT289" s="147">
        <f t="shared" si="570"/>
        <v>0.37841179603079939</v>
      </c>
      <c r="BU289" s="147">
        <f t="shared" si="571"/>
        <v>0.37841179603079939</v>
      </c>
      <c r="BV289" s="147">
        <f t="shared" si="572"/>
        <v>0.12613726534359981</v>
      </c>
      <c r="BW289" s="147">
        <f t="shared" si="573"/>
        <v>13.202837171325944</v>
      </c>
      <c r="CA289" s="150">
        <f t="shared" si="574"/>
        <v>0.13308050081053899</v>
      </c>
      <c r="CB289" s="150">
        <f t="shared" si="637"/>
        <v>0.13308050081053899</v>
      </c>
      <c r="CC289" s="150">
        <f t="shared" si="638"/>
        <v>0</v>
      </c>
      <c r="CD289" s="150">
        <f t="shared" si="639"/>
        <v>4.5358603394099667E-2</v>
      </c>
      <c r="CE289" s="150">
        <f t="shared" si="575"/>
        <v>2.8263926259470298E-2</v>
      </c>
      <c r="CI289" s="152">
        <f t="shared" si="576"/>
        <v>0.37267951605005961</v>
      </c>
      <c r="CJ289" s="152">
        <f t="shared" si="577"/>
        <v>0.37267951605005961</v>
      </c>
      <c r="CK289" s="152">
        <f t="shared" si="578"/>
        <v>0.37267951605005961</v>
      </c>
      <c r="CL289" s="152">
        <f t="shared" si="579"/>
        <v>0.37267951605005961</v>
      </c>
      <c r="CM289" s="152">
        <f t="shared" si="580"/>
        <v>0.37267951605005961</v>
      </c>
      <c r="CN289" s="152">
        <f t="shared" si="581"/>
        <v>0.37267951605005961</v>
      </c>
      <c r="CO289" s="152">
        <f t="shared" si="582"/>
        <v>0.37267951605005961</v>
      </c>
      <c r="CP289" s="152">
        <f t="shared" si="583"/>
        <v>0.37267951605005961</v>
      </c>
      <c r="CQ289" s="152">
        <f t="shared" si="584"/>
        <v>0.34723534122457056</v>
      </c>
      <c r="CR289" s="152">
        <f t="shared" si="585"/>
        <v>0.29775519398769701</v>
      </c>
      <c r="CS289" s="152">
        <f t="shared" si="586"/>
        <v>0.24827504675082346</v>
      </c>
      <c r="CT289" s="152">
        <f t="shared" si="587"/>
        <v>0.19879489951394994</v>
      </c>
      <c r="CU289" s="152">
        <f t="shared" si="588"/>
        <v>0.14931475227707647</v>
      </c>
      <c r="CV289" s="152">
        <f t="shared" si="589"/>
        <v>0.12040498536285993</v>
      </c>
      <c r="CW289" s="152">
        <f t="shared" si="590"/>
        <v>0.12040498536285993</v>
      </c>
      <c r="CX289" s="152">
        <f t="shared" si="591"/>
        <v>0.12040498536285993</v>
      </c>
      <c r="CY289" s="152">
        <f t="shared" si="592"/>
        <v>0.12040498536285993</v>
      </c>
      <c r="CZ289" s="152">
        <f t="shared" si="593"/>
        <v>0.12040498536285993</v>
      </c>
      <c r="DA289" s="152">
        <f t="shared" si="594"/>
        <v>0.12040498536285993</v>
      </c>
      <c r="DC289" s="154">
        <f t="shared" si="640"/>
        <v>0.13094994592163625</v>
      </c>
      <c r="DD289" s="154">
        <f t="shared" si="641"/>
        <v>0.13094994592163625</v>
      </c>
      <c r="DE289" s="154">
        <f t="shared" si="642"/>
        <v>0.13094994592163625</v>
      </c>
      <c r="DF289" s="154">
        <f t="shared" si="643"/>
        <v>0.13094994592163625</v>
      </c>
      <c r="DG289" s="154">
        <f t="shared" si="644"/>
        <v>0.13094994592163625</v>
      </c>
      <c r="DH289" s="154">
        <f t="shared" si="645"/>
        <v>0.13094994592163625</v>
      </c>
      <c r="DI289" s="154">
        <f t="shared" si="646"/>
        <v>0.13094994592163625</v>
      </c>
      <c r="DJ289" s="154">
        <f t="shared" si="647"/>
        <v>0.13094994592163625</v>
      </c>
      <c r="DK289" s="154">
        <f t="shared" si="648"/>
        <v>0.12149556493307301</v>
      </c>
      <c r="DL289" s="154">
        <f t="shared" si="649"/>
        <v>0.10312541327685981</v>
      </c>
      <c r="DM289" s="154">
        <f t="shared" si="650"/>
        <v>8.4784857871734051E-2</v>
      </c>
      <c r="DN289" s="154">
        <f t="shared" si="651"/>
        <v>6.6493721504618339E-2</v>
      </c>
      <c r="DO289" s="154">
        <f t="shared" si="652"/>
        <v>4.8294617501144756E-2</v>
      </c>
      <c r="DP289" s="154">
        <f t="shared" si="653"/>
        <v>3.7742045593888836E-2</v>
      </c>
      <c r="DQ289" s="154">
        <f t="shared" si="654"/>
        <v>-7.7030403765602866E-10</v>
      </c>
      <c r="DR289" s="154">
        <f t="shared" si="655"/>
        <v>-7.7030403765602866E-10</v>
      </c>
      <c r="DS289" s="154">
        <f t="shared" si="656"/>
        <v>-7.7030403765602866E-10</v>
      </c>
      <c r="DT289" s="154">
        <f t="shared" si="657"/>
        <v>-7.7030403765602866E-10</v>
      </c>
      <c r="DU289" s="154">
        <f t="shared" si="658"/>
        <v>-7.7030403765602866E-10</v>
      </c>
      <c r="DW289" s="155">
        <f t="shared" si="595"/>
        <v>1.5260615822675148E-2</v>
      </c>
      <c r="DX289" s="155">
        <f t="shared" si="596"/>
        <v>2.4903061676856752E-2</v>
      </c>
      <c r="DY289" s="155">
        <f t="shared" si="597"/>
        <v>-2.220917739094834E-2</v>
      </c>
      <c r="DZ289" s="155">
        <f t="shared" si="598"/>
        <v>1.8968429449640889E-2</v>
      </c>
      <c r="EA289" s="156">
        <f t="shared" si="599"/>
        <v>1.5260615822675148E-2</v>
      </c>
      <c r="EB289" s="156">
        <f t="shared" si="600"/>
        <v>2.4903061676856752E-2</v>
      </c>
      <c r="EC289" s="156">
        <f t="shared" si="601"/>
        <v>2.6983749935757678E-2</v>
      </c>
      <c r="ED289" s="156">
        <f t="shared" si="602"/>
        <v>-1.1177035187074974E-2</v>
      </c>
      <c r="EE289" s="156">
        <f t="shared" si="603"/>
        <v>-6.8182388507159125E-3</v>
      </c>
      <c r="EF289" s="156">
        <f t="shared" si="604"/>
        <v>-2.8400008717308568E-2</v>
      </c>
      <c r="EG289" s="156">
        <f t="shared" si="605"/>
        <v>-2.9116965030014208E-2</v>
      </c>
      <c r="EH289" s="156">
        <f t="shared" si="606"/>
        <v>2.2915548454148674E-3</v>
      </c>
      <c r="EI289" s="156">
        <f t="shared" si="607"/>
        <v>-2.2915548454148218E-3</v>
      </c>
      <c r="EJ289" s="156">
        <f t="shared" si="608"/>
        <v>2.9116965030014211E-2</v>
      </c>
      <c r="EK289" s="156">
        <f t="shared" si="609"/>
        <v>2.8400008717308564E-2</v>
      </c>
      <c r="EL289" s="156">
        <f t="shared" si="610"/>
        <v>6.8182388507159186E-3</v>
      </c>
      <c r="EM289" s="156">
        <f t="shared" si="611"/>
        <v>1.1177035187074913E-2</v>
      </c>
      <c r="EN289" s="156">
        <f t="shared" si="612"/>
        <v>-2.6983749935757702E-2</v>
      </c>
      <c r="EO289" s="156">
        <f t="shared" si="613"/>
        <v>-2.4903061676856734E-2</v>
      </c>
      <c r="EP289" s="156">
        <f t="shared" si="614"/>
        <v>-1.5260615822675173E-2</v>
      </c>
      <c r="EQ289" s="156">
        <f t="shared" si="615"/>
        <v>-1.8968429449640899E-2</v>
      </c>
      <c r="ER289" s="156">
        <f t="shared" si="616"/>
        <v>2.2209177390948326E-2</v>
      </c>
      <c r="ES289" s="156">
        <f t="shared" si="617"/>
        <v>2.4903061676856741E-2</v>
      </c>
      <c r="ET289" s="156">
        <f t="shared" si="618"/>
        <v>-1.5260615822675159E-2</v>
      </c>
      <c r="EU289" s="156">
        <f t="shared" si="619"/>
        <v>-1.1177035187075E-2</v>
      </c>
      <c r="EV289" s="156">
        <f t="shared" si="620"/>
        <v>-2.6983749935757667E-2</v>
      </c>
      <c r="EW289" s="156">
        <f t="shared" si="621"/>
        <v>-2.840000871730855E-2</v>
      </c>
      <c r="EX289" s="156">
        <f t="shared" si="622"/>
        <v>6.8182388507159819E-3</v>
      </c>
      <c r="EY289" s="156">
        <f t="shared" si="623"/>
        <v>2.2915548454147837E-3</v>
      </c>
      <c r="EZ289" s="156">
        <f t="shared" si="624"/>
        <v>2.9116965030014215E-2</v>
      </c>
    </row>
    <row r="290" spans="15:156" ht="20.100000000000001" customHeight="1" x14ac:dyDescent="0.2">
      <c r="O290" s="158">
        <v>280</v>
      </c>
      <c r="P290" s="158">
        <f t="shared" si="625"/>
        <v>-0.69813170079773179</v>
      </c>
      <c r="Q290" s="147">
        <f t="shared" si="626"/>
        <v>2.4434609527920612</v>
      </c>
      <c r="R290" s="147">
        <f t="shared" si="530"/>
        <v>209.07895972914014</v>
      </c>
      <c r="S290" s="147">
        <f t="shared" si="531"/>
        <v>181.80779106881752</v>
      </c>
      <c r="T290" s="147">
        <f t="shared" si="532"/>
        <v>227.25973883602191</v>
      </c>
      <c r="U290" s="147">
        <f t="shared" si="533"/>
        <v>1</v>
      </c>
      <c r="V290" s="147">
        <f t="shared" si="534"/>
        <v>1</v>
      </c>
      <c r="W290" s="147">
        <f t="shared" si="535"/>
        <v>6.8873501277484192E-2</v>
      </c>
      <c r="X290" s="147">
        <f t="shared" si="536"/>
        <v>7.920452646910682E-2</v>
      </c>
      <c r="Y290" s="147">
        <f t="shared" si="537"/>
        <v>6.3363621175285462E-2</v>
      </c>
      <c r="Z290" s="147">
        <f t="shared" si="538"/>
        <v>8.9483244343968682</v>
      </c>
      <c r="AA290" s="147">
        <f t="shared" si="539"/>
        <v>8.9483244343968682</v>
      </c>
      <c r="AB290" s="147">
        <f t="shared" si="540"/>
        <v>8.9989948912252817</v>
      </c>
      <c r="AC290" s="147">
        <f t="shared" si="541"/>
        <v>8.5530053384711326</v>
      </c>
      <c r="AD290" s="147">
        <f t="shared" si="542"/>
        <v>114.41564689237799</v>
      </c>
      <c r="AE290" s="147">
        <f t="shared" si="543"/>
        <v>151.62195887516501</v>
      </c>
      <c r="AF290" s="147">
        <f t="shared" si="544"/>
        <v>3.1221228833877226</v>
      </c>
      <c r="AG290" s="147">
        <f t="shared" si="545"/>
        <v>3.563805645287049</v>
      </c>
      <c r="AH290" s="147">
        <f t="shared" si="546"/>
        <v>2.7097469508853953</v>
      </c>
      <c r="AI290" s="147">
        <f t="shared" si="547"/>
        <v>12.070447317784591</v>
      </c>
      <c r="AJ290" s="147">
        <f t="shared" si="548"/>
        <v>12.870447317784592</v>
      </c>
      <c r="AK290" s="147">
        <f t="shared" si="549"/>
        <v>13.362800536512331</v>
      </c>
      <c r="AL290" s="147">
        <f t="shared" si="550"/>
        <v>12.062752289356528</v>
      </c>
      <c r="AM290" s="147">
        <f t="shared" si="627"/>
        <v>77.697377201348999</v>
      </c>
      <c r="AN290" s="147">
        <f t="shared" si="659"/>
        <v>74.834612495158765</v>
      </c>
      <c r="AO290" s="147">
        <f t="shared" si="660"/>
        <v>82.899820539491799</v>
      </c>
      <c r="AP290" s="147">
        <f t="shared" si="551"/>
        <v>4.5384588644746824</v>
      </c>
      <c r="AQ290" s="147">
        <f t="shared" si="552"/>
        <v>0.25985149832514809</v>
      </c>
      <c r="AR290" s="147">
        <f t="shared" si="553"/>
        <v>0.25792379130875509</v>
      </c>
      <c r="AS290" s="147">
        <f t="shared" si="554"/>
        <v>0.2451411063843964</v>
      </c>
      <c r="AT290" s="147">
        <f t="shared" si="555"/>
        <v>2.2174894041027425E-2</v>
      </c>
      <c r="AU290" s="147">
        <f t="shared" si="556"/>
        <v>9.152282419711856E-2</v>
      </c>
      <c r="AV290" s="147">
        <f t="shared" si="557"/>
        <v>8.6847620871044154E-2</v>
      </c>
      <c r="AW290" s="147">
        <f t="shared" si="558"/>
        <v>8.690774421162327E-2</v>
      </c>
      <c r="AX290" s="147">
        <f t="shared" si="628"/>
        <v>3.1517486889615712E-2</v>
      </c>
      <c r="AY290" s="147">
        <f t="shared" si="629"/>
        <v>3.4393623589920305E-2</v>
      </c>
      <c r="AZ290" s="147">
        <f t="shared" si="630"/>
        <v>2.7533947047387521E-2</v>
      </c>
      <c r="BA290" s="147">
        <f t="shared" si="631"/>
        <v>7.6902248745440799E-2</v>
      </c>
      <c r="BB290" s="147">
        <f t="shared" si="632"/>
        <v>0.12220220332210287</v>
      </c>
      <c r="BC290" s="147">
        <f t="shared" si="559"/>
        <v>-1.7221435678193932E-2</v>
      </c>
      <c r="BD290" s="147">
        <f t="shared" si="560"/>
        <v>-1.497516145929907E-2</v>
      </c>
      <c r="BE290" s="147">
        <f t="shared" si="561"/>
        <v>-1.8718951824123843E-2</v>
      </c>
      <c r="BF290" s="147">
        <f t="shared" si="562"/>
        <v>0</v>
      </c>
      <c r="BG290" s="147">
        <f t="shared" si="563"/>
        <v>0</v>
      </c>
      <c r="BH290" s="147">
        <f t="shared" si="564"/>
        <v>0</v>
      </c>
      <c r="BI290" s="147">
        <f t="shared" si="633"/>
        <v>1.429605121142178E-2</v>
      </c>
      <c r="BJ290" s="147">
        <f t="shared" si="634"/>
        <v>1.9418462130621233E-2</v>
      </c>
      <c r="BK290" s="147">
        <f t="shared" si="635"/>
        <v>8.8149952232636775E-3</v>
      </c>
      <c r="BL290" s="147">
        <f t="shared" si="565"/>
        <v>2.9890035155185792</v>
      </c>
      <c r="BM290" s="147">
        <f t="shared" si="566"/>
        <v>3.5304277059217304</v>
      </c>
      <c r="BN290" s="147">
        <f t="shared" si="567"/>
        <v>2.0032935122796838</v>
      </c>
      <c r="BO290" s="150">
        <f t="shared" si="636"/>
        <v>2.0437708023959416E-4</v>
      </c>
      <c r="BP290" s="150">
        <f t="shared" si="636"/>
        <v>3.7707667151837092E-4</v>
      </c>
      <c r="BQ290" s="150">
        <f t="shared" si="636"/>
        <v>7.7704140786161456E-5</v>
      </c>
      <c r="BR290" s="147" t="e">
        <f t="shared" si="568"/>
        <v>#NUM!</v>
      </c>
      <c r="BS290" s="147">
        <f t="shared" si="569"/>
        <v>155.52217584533585</v>
      </c>
      <c r="BT290" s="147">
        <f t="shared" si="570"/>
        <v>0.37453097976539584</v>
      </c>
      <c r="BU290" s="147">
        <f t="shared" si="571"/>
        <v>0.37453097976539584</v>
      </c>
      <c r="BV290" s="147">
        <f t="shared" si="572"/>
        <v>0.12484365992179862</v>
      </c>
      <c r="BW290" s="147">
        <f t="shared" si="573"/>
        <v>13.067434983071259</v>
      </c>
      <c r="CA290" s="150">
        <f t="shared" si="574"/>
        <v>0.13130709927418363</v>
      </c>
      <c r="CB290" s="150">
        <f t="shared" si="637"/>
        <v>0.13130709927418363</v>
      </c>
      <c r="CC290" s="150">
        <f t="shared" si="638"/>
        <v>3.9264995175508591E-2</v>
      </c>
      <c r="CD290" s="150">
        <f t="shared" si="639"/>
        <v>4.5217898446994351E-2</v>
      </c>
      <c r="CE290" s="150">
        <f t="shared" si="575"/>
        <v>2.7996462768800419E-2</v>
      </c>
      <c r="CI290" s="152">
        <f t="shared" si="576"/>
        <v>0.36879869978465596</v>
      </c>
      <c r="CJ290" s="152">
        <f t="shared" si="577"/>
        <v>0.36879869978465596</v>
      </c>
      <c r="CK290" s="152">
        <f t="shared" si="578"/>
        <v>0.36879869978465596</v>
      </c>
      <c r="CL290" s="152">
        <f t="shared" si="579"/>
        <v>0.36879869978465596</v>
      </c>
      <c r="CM290" s="152">
        <f t="shared" si="580"/>
        <v>0.36879869978465596</v>
      </c>
      <c r="CN290" s="152">
        <f t="shared" si="581"/>
        <v>0.36879869978465596</v>
      </c>
      <c r="CO290" s="152">
        <f t="shared" si="582"/>
        <v>0.36879869978465596</v>
      </c>
      <c r="CP290" s="152">
        <f t="shared" si="583"/>
        <v>0.36879869978465596</v>
      </c>
      <c r="CQ290" s="152">
        <f t="shared" si="584"/>
        <v>0.34361546864157394</v>
      </c>
      <c r="CR290" s="152">
        <f t="shared" si="585"/>
        <v>0.29464276689721836</v>
      </c>
      <c r="CS290" s="152">
        <f t="shared" si="586"/>
        <v>0.24567006515286266</v>
      </c>
      <c r="CT290" s="152">
        <f t="shared" si="587"/>
        <v>0.19669736340850702</v>
      </c>
      <c r="CU290" s="152">
        <f t="shared" si="588"/>
        <v>0.14772466166415144</v>
      </c>
      <c r="CV290" s="152">
        <f t="shared" si="589"/>
        <v>0.11911137994105876</v>
      </c>
      <c r="CW290" s="152">
        <f t="shared" si="590"/>
        <v>0.11911137994105876</v>
      </c>
      <c r="CX290" s="152">
        <f t="shared" si="591"/>
        <v>0.11911137994105876</v>
      </c>
      <c r="CY290" s="152">
        <f t="shared" si="592"/>
        <v>0.11911137994105876</v>
      </c>
      <c r="CZ290" s="152">
        <f t="shared" si="593"/>
        <v>0.11911137994105876</v>
      </c>
      <c r="DA290" s="152">
        <f t="shared" si="594"/>
        <v>0.11911137994105876</v>
      </c>
      <c r="DC290" s="154">
        <f t="shared" si="640"/>
        <v>0.12918225341128131</v>
      </c>
      <c r="DD290" s="154">
        <f t="shared" si="641"/>
        <v>0.12918225341128131</v>
      </c>
      <c r="DE290" s="154">
        <f t="shared" si="642"/>
        <v>0.12918225341128131</v>
      </c>
      <c r="DF290" s="154">
        <f t="shared" si="643"/>
        <v>0.12918225341128131</v>
      </c>
      <c r="DG290" s="154">
        <f t="shared" si="644"/>
        <v>0.12918225341128131</v>
      </c>
      <c r="DH290" s="154">
        <f t="shared" si="645"/>
        <v>0.12918225341128131</v>
      </c>
      <c r="DI290" s="154">
        <f t="shared" si="646"/>
        <v>0.12918225341128131</v>
      </c>
      <c r="DJ290" s="154">
        <f t="shared" si="647"/>
        <v>0.12918225341128131</v>
      </c>
      <c r="DK290" s="154">
        <f t="shared" si="648"/>
        <v>0.1198499519614571</v>
      </c>
      <c r="DL290" s="154">
        <f t="shared" si="649"/>
        <v>0.10171724350142511</v>
      </c>
      <c r="DM290" s="154">
        <f t="shared" si="650"/>
        <v>8.3614204958911323E-2</v>
      </c>
      <c r="DN290" s="154">
        <f t="shared" si="651"/>
        <v>6.5560696649548722E-2</v>
      </c>
      <c r="DO290" s="154">
        <f t="shared" si="652"/>
        <v>4.7599395105824421E-2</v>
      </c>
      <c r="DP290" s="154">
        <f t="shared" si="653"/>
        <v>3.7185881798220619E-2</v>
      </c>
      <c r="DQ290" s="154">
        <f t="shared" si="654"/>
        <v>3.7185881798220619E-2</v>
      </c>
      <c r="DR290" s="154">
        <f t="shared" si="655"/>
        <v>-7.7553181000990301E-10</v>
      </c>
      <c r="DS290" s="154">
        <f t="shared" si="656"/>
        <v>-7.7553181000990301E-10</v>
      </c>
      <c r="DT290" s="154">
        <f t="shared" si="657"/>
        <v>-7.7553181000990301E-10</v>
      </c>
      <c r="DU290" s="154">
        <f t="shared" si="658"/>
        <v>-7.7553181000990301E-10</v>
      </c>
      <c r="DW290" s="155">
        <f t="shared" si="595"/>
        <v>1.4296051211421783E-2</v>
      </c>
      <c r="DX290" s="155">
        <f t="shared" si="596"/>
        <v>2.4761487045789118E-2</v>
      </c>
      <c r="DY290" s="155">
        <f t="shared" si="597"/>
        <v>-2.1902821178107976E-2</v>
      </c>
      <c r="DZ290" s="155">
        <f t="shared" si="598"/>
        <v>1.8378649172292323E-2</v>
      </c>
      <c r="EA290" s="156">
        <f t="shared" si="599"/>
        <v>1.4296051211421783E-2</v>
      </c>
      <c r="EB290" s="156">
        <f t="shared" si="600"/>
        <v>2.4761487045789118E-2</v>
      </c>
      <c r="EC290" s="156">
        <f t="shared" si="601"/>
        <v>2.6867787659500986E-2</v>
      </c>
      <c r="ED290" s="156">
        <f t="shared" si="602"/>
        <v>-9.779074968643154E-3</v>
      </c>
      <c r="EE290" s="156">
        <f t="shared" si="603"/>
        <v>-4.9649664813930343E-3</v>
      </c>
      <c r="EF290" s="156">
        <f t="shared" si="604"/>
        <v>-2.8157724140935474E-2</v>
      </c>
      <c r="EG290" s="156">
        <f t="shared" si="605"/>
        <v>-2.859210242284356E-2</v>
      </c>
      <c r="EH290" s="156">
        <f t="shared" si="606"/>
        <v>8.7573925264839502E-18</v>
      </c>
      <c r="EI290" s="156">
        <f t="shared" si="607"/>
        <v>-4.9649664813929666E-3</v>
      </c>
      <c r="EJ290" s="156">
        <f t="shared" si="608"/>
        <v>2.8157724140935481E-2</v>
      </c>
      <c r="EK290" s="156">
        <f t="shared" si="609"/>
        <v>2.6867787659500993E-2</v>
      </c>
      <c r="EL290" s="156">
        <f t="shared" si="610"/>
        <v>9.7790749686431332E-3</v>
      </c>
      <c r="EM290" s="156">
        <f t="shared" si="611"/>
        <v>1.4296051211421773E-2</v>
      </c>
      <c r="EN290" s="156">
        <f t="shared" si="612"/>
        <v>-2.4761487045789121E-2</v>
      </c>
      <c r="EO290" s="156">
        <f t="shared" si="613"/>
        <v>-2.1902821178108017E-2</v>
      </c>
      <c r="EP290" s="156">
        <f t="shared" si="614"/>
        <v>-1.8378649172292275E-2</v>
      </c>
      <c r="EQ290" s="156">
        <f t="shared" si="615"/>
        <v>-2.1902821178107948E-2</v>
      </c>
      <c r="ER290" s="156">
        <f t="shared" si="616"/>
        <v>1.8378649172292358E-2</v>
      </c>
      <c r="ES290" s="156">
        <f t="shared" si="617"/>
        <v>2.6867787659500982E-2</v>
      </c>
      <c r="ET290" s="156">
        <f t="shared" si="618"/>
        <v>-9.7790749686431644E-3</v>
      </c>
      <c r="EU290" s="156">
        <f t="shared" si="619"/>
        <v>-4.9649664813930759E-3</v>
      </c>
      <c r="EV290" s="156">
        <f t="shared" si="620"/>
        <v>-2.8157724140935467E-2</v>
      </c>
      <c r="EW290" s="156">
        <f t="shared" si="621"/>
        <v>-2.859210242284356E-2</v>
      </c>
      <c r="EX290" s="156">
        <f t="shared" si="622"/>
        <v>-2.4517599112198782E-17</v>
      </c>
      <c r="EY290" s="156">
        <f t="shared" si="623"/>
        <v>-4.9649664813929753E-3</v>
      </c>
      <c r="EZ290" s="156">
        <f t="shared" si="624"/>
        <v>2.8157724140935484E-2</v>
      </c>
    </row>
    <row r="291" spans="15:156" ht="20.100000000000001" customHeight="1" x14ac:dyDescent="0.2">
      <c r="O291" s="158">
        <v>281</v>
      </c>
      <c r="P291" s="158">
        <f t="shared" si="625"/>
        <v>-0.68940505453776013</v>
      </c>
      <c r="Q291" s="147">
        <f t="shared" si="626"/>
        <v>2.4521875990520328</v>
      </c>
      <c r="R291" s="147">
        <f t="shared" si="530"/>
        <v>206.89660254479969</v>
      </c>
      <c r="S291" s="147">
        <f t="shared" si="531"/>
        <v>179.91008916939103</v>
      </c>
      <c r="T291" s="147">
        <f t="shared" si="532"/>
        <v>224.8876114617388</v>
      </c>
      <c r="U291" s="147">
        <f t="shared" si="533"/>
        <v>1</v>
      </c>
      <c r="V291" s="147">
        <f t="shared" si="534"/>
        <v>1</v>
      </c>
      <c r="W291" s="147">
        <f t="shared" si="535"/>
        <v>6.9599982903933585E-2</v>
      </c>
      <c r="X291" s="147">
        <f t="shared" si="536"/>
        <v>8.0039980339523628E-2</v>
      </c>
      <c r="Y291" s="147">
        <f t="shared" si="537"/>
        <v>6.4031984271618894E-2</v>
      </c>
      <c r="Z291" s="147">
        <f t="shared" si="538"/>
        <v>8.830041392762201</v>
      </c>
      <c r="AA291" s="147">
        <f t="shared" si="539"/>
        <v>8.830041392762201</v>
      </c>
      <c r="AB291" s="147">
        <f t="shared" si="540"/>
        <v>8.8819413351716161</v>
      </c>
      <c r="AC291" s="147">
        <f t="shared" si="541"/>
        <v>8.4417529484080802</v>
      </c>
      <c r="AD291" s="147">
        <f t="shared" si="542"/>
        <v>112.59049585168636</v>
      </c>
      <c r="AE291" s="147">
        <f t="shared" si="543"/>
        <v>149.27093175711443</v>
      </c>
      <c r="AF291" s="147">
        <f t="shared" si="544"/>
        <v>3.1140161382643656</v>
      </c>
      <c r="AG291" s="147">
        <f t="shared" si="545"/>
        <v>3.554552049219692</v>
      </c>
      <c r="AH291" s="147">
        <f t="shared" si="546"/>
        <v>2.7027109600867933</v>
      </c>
      <c r="AI291" s="147">
        <f t="shared" si="547"/>
        <v>11.944057531026566</v>
      </c>
      <c r="AJ291" s="147">
        <f t="shared" si="548"/>
        <v>12.744057531026566</v>
      </c>
      <c r="AK291" s="147">
        <f t="shared" si="549"/>
        <v>13.236493384391309</v>
      </c>
      <c r="AL291" s="147">
        <f t="shared" si="550"/>
        <v>11.944463908494875</v>
      </c>
      <c r="AM291" s="147">
        <f t="shared" si="627"/>
        <v>78.467944574591655</v>
      </c>
      <c r="AN291" s="147">
        <f t="shared" si="659"/>
        <v>75.548709991364973</v>
      </c>
      <c r="AO291" s="147">
        <f t="shared" si="660"/>
        <v>83.720793805471871</v>
      </c>
      <c r="AP291" s="147">
        <f t="shared" si="551"/>
        <v>4.4640518901174469</v>
      </c>
      <c r="AQ291" s="147">
        <f t="shared" si="552"/>
        <v>0.25647150508229277</v>
      </c>
      <c r="AR291" s="147">
        <f t="shared" si="553"/>
        <v>0.25456887252855087</v>
      </c>
      <c r="AS291" s="147">
        <f t="shared" si="554"/>
        <v>0.24195245714255692</v>
      </c>
      <c r="AT291" s="147">
        <f t="shared" si="555"/>
        <v>2.1601770286819203E-2</v>
      </c>
      <c r="AU291" s="147">
        <f t="shared" si="556"/>
        <v>9.0041582884806834E-2</v>
      </c>
      <c r="AV291" s="147">
        <f t="shared" si="557"/>
        <v>8.5410301471866401E-2</v>
      </c>
      <c r="AW291" s="147">
        <f t="shared" si="558"/>
        <v>8.5499980301333711E-2</v>
      </c>
      <c r="AX291" s="147">
        <f t="shared" si="628"/>
        <v>3.1334463293453019E-2</v>
      </c>
      <c r="AY291" s="147">
        <f t="shared" si="629"/>
        <v>3.4181194415922656E-2</v>
      </c>
      <c r="AZ291" s="147">
        <f t="shared" si="630"/>
        <v>2.7373667112596277E-2</v>
      </c>
      <c r="BA291" s="147">
        <f t="shared" si="631"/>
        <v>7.6164156592370191E-2</v>
      </c>
      <c r="BB291" s="147">
        <f t="shared" si="632"/>
        <v>0.12039602499431995</v>
      </c>
      <c r="BC291" s="147">
        <f t="shared" si="559"/>
        <v>-1.7346882742756104E-2</v>
      </c>
      <c r="BD291" s="147">
        <f t="shared" si="560"/>
        <v>-1.5084245863266175E-2</v>
      </c>
      <c r="BE291" s="147">
        <f t="shared" si="561"/>
        <v>-1.8855307329082721E-2</v>
      </c>
      <c r="BF291" s="147">
        <f t="shared" si="562"/>
        <v>0</v>
      </c>
      <c r="BG291" s="147">
        <f t="shared" si="563"/>
        <v>0</v>
      </c>
      <c r="BH291" s="147">
        <f t="shared" si="564"/>
        <v>0</v>
      </c>
      <c r="BI291" s="147">
        <f t="shared" si="633"/>
        <v>1.3987580550696915E-2</v>
      </c>
      <c r="BJ291" s="147">
        <f t="shared" si="634"/>
        <v>1.9096948552656479E-2</v>
      </c>
      <c r="BK291" s="147">
        <f t="shared" si="635"/>
        <v>8.5183597835135558E-3</v>
      </c>
      <c r="BL291" s="147">
        <f t="shared" si="565"/>
        <v>2.89398289376091</v>
      </c>
      <c r="BM291" s="147">
        <f t="shared" si="566"/>
        <v>3.4357337169717002</v>
      </c>
      <c r="BN291" s="147">
        <f t="shared" si="567"/>
        <v>1.915673585286098</v>
      </c>
      <c r="BO291" s="150">
        <f t="shared" si="636"/>
        <v>1.956524096622346E-4</v>
      </c>
      <c r="BP291" s="150">
        <f t="shared" si="636"/>
        <v>3.6469344402280835E-4</v>
      </c>
      <c r="BQ291" s="150">
        <f t="shared" si="636"/>
        <v>7.2562453401381111E-5</v>
      </c>
      <c r="BR291" s="147" t="e">
        <f t="shared" si="568"/>
        <v>#NUM!</v>
      </c>
      <c r="BS291" s="147">
        <f t="shared" si="569"/>
        <v>153.48413624975862</v>
      </c>
      <c r="BT291" s="147">
        <f t="shared" si="570"/>
        <v>0.37062164151582755</v>
      </c>
      <c r="BU291" s="147">
        <f t="shared" si="571"/>
        <v>0.37062164151582755</v>
      </c>
      <c r="BV291" s="147">
        <f t="shared" si="572"/>
        <v>0.12354054717194253</v>
      </c>
      <c r="BW291" s="147">
        <f t="shared" si="573"/>
        <v>12.931037659049981</v>
      </c>
      <c r="CA291" s="150">
        <f t="shared" si="574"/>
        <v>0.12952316795057403</v>
      </c>
      <c r="CB291" s="150">
        <f t="shared" si="637"/>
        <v>0.12952316795057403</v>
      </c>
      <c r="CC291" s="150">
        <f t="shared" si="638"/>
        <v>3.8699612518948837E-2</v>
      </c>
      <c r="CD291" s="150">
        <f t="shared" si="639"/>
        <v>4.5074051475911245E-2</v>
      </c>
      <c r="CE291" s="150">
        <f t="shared" si="575"/>
        <v>2.7727168733155141E-2</v>
      </c>
      <c r="CI291" s="152">
        <f t="shared" si="576"/>
        <v>0.36488936153508766</v>
      </c>
      <c r="CJ291" s="152">
        <f t="shared" si="577"/>
        <v>0.36488936153508766</v>
      </c>
      <c r="CK291" s="152">
        <f t="shared" si="578"/>
        <v>0.36488936153508766</v>
      </c>
      <c r="CL291" s="152">
        <f t="shared" si="579"/>
        <v>0.36488936153508766</v>
      </c>
      <c r="CM291" s="152">
        <f t="shared" si="580"/>
        <v>0.36488936153508766</v>
      </c>
      <c r="CN291" s="152">
        <f t="shared" si="581"/>
        <v>0.36488936153508766</v>
      </c>
      <c r="CO291" s="152">
        <f t="shared" si="582"/>
        <v>0.36488936153508766</v>
      </c>
      <c r="CP291" s="152">
        <f t="shared" si="583"/>
        <v>0.36488936153508766</v>
      </c>
      <c r="CQ291" s="152">
        <f t="shared" si="584"/>
        <v>0.33996899187496504</v>
      </c>
      <c r="CR291" s="152">
        <f t="shared" si="585"/>
        <v>0.29150746508397068</v>
      </c>
      <c r="CS291" s="152">
        <f t="shared" si="586"/>
        <v>0.24304593829297622</v>
      </c>
      <c r="CT291" s="152">
        <f t="shared" si="587"/>
        <v>0.1945844115019818</v>
      </c>
      <c r="CU291" s="152">
        <f t="shared" si="588"/>
        <v>0.14612288471098742</v>
      </c>
      <c r="CV291" s="152">
        <f t="shared" si="589"/>
        <v>0.11780826719120265</v>
      </c>
      <c r="CW291" s="152">
        <f t="shared" si="590"/>
        <v>0.11780826719120265</v>
      </c>
      <c r="CX291" s="152">
        <f t="shared" si="591"/>
        <v>0.11780826719120265</v>
      </c>
      <c r="CY291" s="152">
        <f t="shared" si="592"/>
        <v>0.11780826719120265</v>
      </c>
      <c r="CZ291" s="152">
        <f t="shared" si="593"/>
        <v>0.11780826719120265</v>
      </c>
      <c r="DA291" s="152">
        <f t="shared" si="594"/>
        <v>0.11780826719120265</v>
      </c>
      <c r="DC291" s="154">
        <f t="shared" si="640"/>
        <v>0.12740416315415401</v>
      </c>
      <c r="DD291" s="154">
        <f t="shared" si="641"/>
        <v>0.12740416315415401</v>
      </c>
      <c r="DE291" s="154">
        <f t="shared" si="642"/>
        <v>0.12740416315415401</v>
      </c>
      <c r="DF291" s="154">
        <f t="shared" si="643"/>
        <v>0.12740416315415401</v>
      </c>
      <c r="DG291" s="154">
        <f t="shared" si="644"/>
        <v>0.12740416315415401</v>
      </c>
      <c r="DH291" s="154">
        <f t="shared" si="645"/>
        <v>0.12740416315415401</v>
      </c>
      <c r="DI291" s="154">
        <f t="shared" si="646"/>
        <v>0.12740416315415401</v>
      </c>
      <c r="DJ291" s="154">
        <f t="shared" si="647"/>
        <v>0.12740416315415401</v>
      </c>
      <c r="DK291" s="154">
        <f t="shared" si="648"/>
        <v>0.11819470464538097</v>
      </c>
      <c r="DL291" s="154">
        <f t="shared" si="649"/>
        <v>0.10030092393010409</v>
      </c>
      <c r="DM291" s="154">
        <f t="shared" si="650"/>
        <v>8.2436886663585396E-2</v>
      </c>
      <c r="DN291" s="154">
        <f t="shared" si="651"/>
        <v>6.4622490282631145E-2</v>
      </c>
      <c r="DO291" s="154">
        <f t="shared" si="652"/>
        <v>4.6900473209345553E-2</v>
      </c>
      <c r="DP291" s="154">
        <f t="shared" si="653"/>
        <v>3.6626881893098054E-2</v>
      </c>
      <c r="DQ291" s="154">
        <f t="shared" si="654"/>
        <v>3.6626881893098054E-2</v>
      </c>
      <c r="DR291" s="154">
        <f t="shared" si="655"/>
        <v>-7.8087027104510556E-10</v>
      </c>
      <c r="DS291" s="154">
        <f t="shared" si="656"/>
        <v>-7.8087027104510556E-10</v>
      </c>
      <c r="DT291" s="154">
        <f t="shared" si="657"/>
        <v>-7.8087027104510556E-10</v>
      </c>
      <c r="DU291" s="154">
        <f t="shared" si="658"/>
        <v>-7.8087027104510556E-10</v>
      </c>
      <c r="DW291" s="155">
        <f t="shared" si="595"/>
        <v>1.3348593189203919E-2</v>
      </c>
      <c r="DX291" s="155">
        <f t="shared" si="596"/>
        <v>2.4585050305380243E-2</v>
      </c>
      <c r="DY291" s="155">
        <f t="shared" si="597"/>
        <v>-2.158632203006736E-2</v>
      </c>
      <c r="DZ291" s="155">
        <f t="shared" si="598"/>
        <v>1.7794390685358319E-2</v>
      </c>
      <c r="EA291" s="156">
        <f t="shared" si="599"/>
        <v>1.3348593189203919E-2</v>
      </c>
      <c r="EB291" s="156">
        <f t="shared" si="600"/>
        <v>2.4585050305380243E-2</v>
      </c>
      <c r="EC291" s="156">
        <f t="shared" si="601"/>
        <v>2.6680385342311728E-2</v>
      </c>
      <c r="ED291" s="156">
        <f t="shared" si="602"/>
        <v>-8.4122931852554823E-3</v>
      </c>
      <c r="EE291" s="156">
        <f t="shared" si="603"/>
        <v>-3.1668781423527222E-3</v>
      </c>
      <c r="EF291" s="156">
        <f t="shared" si="604"/>
        <v>-2.7795332728363355E-2</v>
      </c>
      <c r="EG291" s="156">
        <f t="shared" si="605"/>
        <v>-2.7888923015956257E-2</v>
      </c>
      <c r="EH291" s="156">
        <f t="shared" si="606"/>
        <v>-2.194905842856097E-3</v>
      </c>
      <c r="EI291" s="156">
        <f t="shared" si="607"/>
        <v>-7.476036623264062E-3</v>
      </c>
      <c r="EJ291" s="156">
        <f t="shared" si="608"/>
        <v>2.6957717170720388E-2</v>
      </c>
      <c r="EK291" s="156">
        <f t="shared" si="609"/>
        <v>2.5035932940989714E-2</v>
      </c>
      <c r="EL291" s="156">
        <f t="shared" si="610"/>
        <v>1.2482455704836474E-2</v>
      </c>
      <c r="EM291" s="156">
        <f t="shared" si="611"/>
        <v>1.7030199048833655E-2</v>
      </c>
      <c r="EN291" s="156">
        <f t="shared" si="612"/>
        <v>-2.2194187504976245E-2</v>
      </c>
      <c r="EO291" s="156">
        <f t="shared" si="613"/>
        <v>-1.8536902597848653E-2</v>
      </c>
      <c r="EP291" s="156">
        <f t="shared" si="614"/>
        <v>-2.0952156946882822E-2</v>
      </c>
      <c r="EQ291" s="156">
        <f t="shared" si="615"/>
        <v>-2.4104214573010388E-2</v>
      </c>
      <c r="ER291" s="156">
        <f t="shared" si="616"/>
        <v>1.4198467468963406E-2</v>
      </c>
      <c r="ES291" s="156">
        <f t="shared" si="617"/>
        <v>2.7667878109383714E-2</v>
      </c>
      <c r="ET291" s="156">
        <f t="shared" si="618"/>
        <v>-4.1349920886531218E-3</v>
      </c>
      <c r="EU291" s="156">
        <f t="shared" si="619"/>
        <v>1.2202593886893268E-3</v>
      </c>
      <c r="EV291" s="156">
        <f t="shared" si="620"/>
        <v>-2.7948534946813472E-2</v>
      </c>
      <c r="EW291" s="156">
        <f t="shared" si="621"/>
        <v>-2.7202205173274516E-2</v>
      </c>
      <c r="EX291" s="156">
        <f t="shared" si="622"/>
        <v>-6.5306716622423686E-3</v>
      </c>
      <c r="EY291" s="156">
        <f t="shared" si="623"/>
        <v>-1.1601110270967576E-2</v>
      </c>
      <c r="EZ291" s="156">
        <f t="shared" si="624"/>
        <v>2.5456313148800418E-2</v>
      </c>
    </row>
    <row r="292" spans="15:156" ht="20.100000000000001" customHeight="1" x14ac:dyDescent="0.2">
      <c r="O292" s="158">
        <v>282</v>
      </c>
      <c r="P292" s="158">
        <f t="shared" si="625"/>
        <v>-0.68067840827778847</v>
      </c>
      <c r="Q292" s="147">
        <f t="shared" si="626"/>
        <v>2.4609142453120043</v>
      </c>
      <c r="R292" s="147">
        <f t="shared" si="530"/>
        <v>204.69848938314266</v>
      </c>
      <c r="S292" s="147">
        <f t="shared" si="531"/>
        <v>177.99868642012405</v>
      </c>
      <c r="T292" s="147">
        <f t="shared" si="532"/>
        <v>222.49835802515506</v>
      </c>
      <c r="U292" s="147">
        <f t="shared" si="533"/>
        <v>1</v>
      </c>
      <c r="V292" s="147">
        <f t="shared" si="534"/>
        <v>1</v>
      </c>
      <c r="W292" s="147">
        <f t="shared" si="535"/>
        <v>7.0347368187202025E-2</v>
      </c>
      <c r="X292" s="147">
        <f t="shared" si="536"/>
        <v>8.0899473415282322E-2</v>
      </c>
      <c r="Y292" s="147">
        <f t="shared" si="537"/>
        <v>6.4719578732225863E-2</v>
      </c>
      <c r="Z292" s="147">
        <f t="shared" si="538"/>
        <v>8.7114233883140013</v>
      </c>
      <c r="AA292" s="147">
        <f t="shared" si="539"/>
        <v>8.7114233883140013</v>
      </c>
      <c r="AB292" s="147">
        <f t="shared" si="540"/>
        <v>8.7645357756786719</v>
      </c>
      <c r="AC292" s="147">
        <f t="shared" si="541"/>
        <v>8.3301660001713955</v>
      </c>
      <c r="AD292" s="147">
        <f t="shared" si="542"/>
        <v>110.76227388176379</v>
      </c>
      <c r="AE292" s="147">
        <f t="shared" si="543"/>
        <v>146.91520247893527</v>
      </c>
      <c r="AF292" s="147">
        <f t="shared" si="544"/>
        <v>3.1058508648243834</v>
      </c>
      <c r="AG292" s="147">
        <f t="shared" si="545"/>
        <v>3.5452316449090375</v>
      </c>
      <c r="AH292" s="147">
        <f t="shared" si="546"/>
        <v>2.6956241715030176</v>
      </c>
      <c r="AI292" s="147">
        <f t="shared" si="547"/>
        <v>11.817274253138384</v>
      </c>
      <c r="AJ292" s="147">
        <f t="shared" si="548"/>
        <v>12.617274253138385</v>
      </c>
      <c r="AK292" s="147">
        <f t="shared" si="549"/>
        <v>13.10976742058771</v>
      </c>
      <c r="AL292" s="147">
        <f t="shared" si="550"/>
        <v>11.825790171674413</v>
      </c>
      <c r="AM292" s="147">
        <f t="shared" si="627"/>
        <v>79.256420993723182</v>
      </c>
      <c r="AN292" s="147">
        <f t="shared" si="659"/>
        <v>76.279003884507517</v>
      </c>
      <c r="AO292" s="147">
        <f t="shared" si="660"/>
        <v>84.560945652091689</v>
      </c>
      <c r="AP292" s="147">
        <f t="shared" si="551"/>
        <v>4.389538013290017</v>
      </c>
      <c r="AQ292" s="147">
        <f t="shared" si="552"/>
        <v>0.25308134752417566</v>
      </c>
      <c r="AR292" s="147">
        <f t="shared" si="553"/>
        <v>0.25120386483700602</v>
      </c>
      <c r="AS292" s="147">
        <f t="shared" si="554"/>
        <v>0.23875421899511187</v>
      </c>
      <c r="AT292" s="147">
        <f t="shared" si="555"/>
        <v>2.1034460569682938E-2</v>
      </c>
      <c r="AU292" s="147">
        <f t="shared" si="556"/>
        <v>8.8557905567333381E-2</v>
      </c>
      <c r="AV292" s="147">
        <f t="shared" si="557"/>
        <v>8.3971178852238731E-2</v>
      </c>
      <c r="AW292" s="147">
        <f t="shared" si="558"/>
        <v>8.4090037025401521E-2</v>
      </c>
      <c r="AX292" s="147">
        <f t="shared" si="628"/>
        <v>3.1149078093605113E-2</v>
      </c>
      <c r="AY292" s="147">
        <f t="shared" si="629"/>
        <v>3.3966120922368045E-2</v>
      </c>
      <c r="AZ292" s="147">
        <f t="shared" si="630"/>
        <v>2.7211359005553135E-2</v>
      </c>
      <c r="BA292" s="147">
        <f t="shared" si="631"/>
        <v>7.5420690570602911E-2</v>
      </c>
      <c r="BB292" s="147">
        <f t="shared" si="632"/>
        <v>0.11858579107099471</v>
      </c>
      <c r="BC292" s="147">
        <f t="shared" si="559"/>
        <v>-1.7471008775036226E-2</v>
      </c>
      <c r="BD292" s="147">
        <f t="shared" si="560"/>
        <v>-1.5192181543509761E-2</v>
      </c>
      <c r="BE292" s="147">
        <f t="shared" si="561"/>
        <v>-1.8990226929387202E-2</v>
      </c>
      <c r="BF292" s="147">
        <f t="shared" si="562"/>
        <v>0</v>
      </c>
      <c r="BG292" s="147">
        <f t="shared" si="563"/>
        <v>0</v>
      </c>
      <c r="BH292" s="147">
        <f t="shared" si="564"/>
        <v>0</v>
      </c>
      <c r="BI292" s="147">
        <f t="shared" si="633"/>
        <v>1.3678069318568888E-2</v>
      </c>
      <c r="BJ292" s="147">
        <f t="shared" si="634"/>
        <v>1.8773939378858285E-2</v>
      </c>
      <c r="BK292" s="147">
        <f t="shared" si="635"/>
        <v>8.2211320761659337E-3</v>
      </c>
      <c r="BL292" s="147">
        <f t="shared" si="565"/>
        <v>2.7998801271889628</v>
      </c>
      <c r="BM292" s="147">
        <f t="shared" si="566"/>
        <v>3.3417365483678143</v>
      </c>
      <c r="BN292" s="147">
        <f t="shared" si="567"/>
        <v>1.8291883880548543</v>
      </c>
      <c r="BO292" s="150">
        <f t="shared" si="636"/>
        <v>1.8708958028357554E-4</v>
      </c>
      <c r="BP292" s="150">
        <f t="shared" si="636"/>
        <v>3.5246079980104578E-4</v>
      </c>
      <c r="BQ292" s="150">
        <f t="shared" si="636"/>
        <v>6.7587012613764391E-5</v>
      </c>
      <c r="BR292" s="147" t="e">
        <f t="shared" si="568"/>
        <v>#NUM!</v>
      </c>
      <c r="BS292" s="147">
        <f t="shared" si="569"/>
        <v>151.43368382369397</v>
      </c>
      <c r="BT292" s="147">
        <f t="shared" si="570"/>
        <v>0.36668407899333771</v>
      </c>
      <c r="BU292" s="147">
        <f t="shared" si="571"/>
        <v>0.36668407899333771</v>
      </c>
      <c r="BV292" s="147">
        <f t="shared" si="572"/>
        <v>0.12222802633111256</v>
      </c>
      <c r="BW292" s="147">
        <f t="shared" si="573"/>
        <v>12.793655586446414</v>
      </c>
      <c r="CA292" s="150">
        <f t="shared" si="574"/>
        <v>0.1277289547530002</v>
      </c>
      <c r="CB292" s="150">
        <f t="shared" si="637"/>
        <v>0.1277289547530002</v>
      </c>
      <c r="CC292" s="150">
        <f t="shared" si="638"/>
        <v>3.8131341005165013E-2</v>
      </c>
      <c r="CD292" s="150">
        <f t="shared" si="639"/>
        <v>4.4926979143555153E-2</v>
      </c>
      <c r="CE292" s="150">
        <f t="shared" si="575"/>
        <v>2.7455970368518927E-2</v>
      </c>
      <c r="CI292" s="152">
        <f t="shared" si="576"/>
        <v>0.36095179901259788</v>
      </c>
      <c r="CJ292" s="152">
        <f t="shared" si="577"/>
        <v>0.36095179901259788</v>
      </c>
      <c r="CK292" s="152">
        <f t="shared" si="578"/>
        <v>0.36095179901259788</v>
      </c>
      <c r="CL292" s="152">
        <f t="shared" si="579"/>
        <v>0.36095179901259788</v>
      </c>
      <c r="CM292" s="152">
        <f t="shared" si="580"/>
        <v>0.36095179901259788</v>
      </c>
      <c r="CN292" s="152">
        <f t="shared" si="581"/>
        <v>0.36095179901259788</v>
      </c>
      <c r="CO292" s="152">
        <f t="shared" si="582"/>
        <v>0.36095179901259788</v>
      </c>
      <c r="CP292" s="152">
        <f t="shared" si="583"/>
        <v>0.36095179901259788</v>
      </c>
      <c r="CQ292" s="152">
        <f t="shared" si="584"/>
        <v>0.33629618861806732</v>
      </c>
      <c r="CR292" s="152">
        <f t="shared" si="585"/>
        <v>0.2883495273133258</v>
      </c>
      <c r="CS292" s="152">
        <f t="shared" si="586"/>
        <v>0.24040286600858415</v>
      </c>
      <c r="CT292" s="152">
        <f t="shared" si="587"/>
        <v>0.1924562047038425</v>
      </c>
      <c r="CU292" s="152">
        <f t="shared" si="588"/>
        <v>0.14450954339910094</v>
      </c>
      <c r="CV292" s="152">
        <f t="shared" si="589"/>
        <v>0.11649574635037271</v>
      </c>
      <c r="CW292" s="152">
        <f t="shared" si="590"/>
        <v>0.11649574635037271</v>
      </c>
      <c r="CX292" s="152">
        <f t="shared" si="591"/>
        <v>0.11649574635037271</v>
      </c>
      <c r="CY292" s="152">
        <f t="shared" si="592"/>
        <v>0.11649574635037271</v>
      </c>
      <c r="CZ292" s="152">
        <f t="shared" si="593"/>
        <v>0.11649574635037271</v>
      </c>
      <c r="DA292" s="152">
        <f t="shared" si="594"/>
        <v>0.11649574635037271</v>
      </c>
      <c r="DC292" s="154">
        <f t="shared" si="640"/>
        <v>0.12561592675485306</v>
      </c>
      <c r="DD292" s="154">
        <f t="shared" si="641"/>
        <v>0.12561592675485306</v>
      </c>
      <c r="DE292" s="154">
        <f t="shared" si="642"/>
        <v>0.12561592675485306</v>
      </c>
      <c r="DF292" s="154">
        <f t="shared" si="643"/>
        <v>0.12561592675485306</v>
      </c>
      <c r="DG292" s="154">
        <f t="shared" si="644"/>
        <v>0.12561592675485306</v>
      </c>
      <c r="DH292" s="154">
        <f t="shared" si="645"/>
        <v>0.12561592675485306</v>
      </c>
      <c r="DI292" s="154">
        <f t="shared" si="646"/>
        <v>0.12561592675485306</v>
      </c>
      <c r="DJ292" s="154">
        <f t="shared" si="647"/>
        <v>0.12561592675485306</v>
      </c>
      <c r="DK292" s="154">
        <f t="shared" si="648"/>
        <v>0.11653005906055221</v>
      </c>
      <c r="DL292" s="154">
        <f t="shared" si="649"/>
        <v>9.8876660406704286E-2</v>
      </c>
      <c r="DM292" s="154">
        <f t="shared" si="650"/>
        <v>8.125307852962442E-2</v>
      </c>
      <c r="DN292" s="154">
        <f t="shared" si="651"/>
        <v>6.3679247525883997E-2</v>
      </c>
      <c r="DO292" s="154">
        <f t="shared" si="652"/>
        <v>4.6197966263908263E-2</v>
      </c>
      <c r="DP292" s="154">
        <f t="shared" si="653"/>
        <v>3.6065142174238507E-2</v>
      </c>
      <c r="DQ292" s="154">
        <f t="shared" si="654"/>
        <v>3.6065142174238507E-2</v>
      </c>
      <c r="DR292" s="154">
        <f t="shared" si="655"/>
        <v>-7.8632211975943278E-10</v>
      </c>
      <c r="DS292" s="154">
        <f t="shared" si="656"/>
        <v>-7.8632211975943278E-10</v>
      </c>
      <c r="DT292" s="154">
        <f t="shared" si="657"/>
        <v>-7.8632211975943278E-10</v>
      </c>
      <c r="DU292" s="154">
        <f t="shared" si="658"/>
        <v>-7.8632211975943278E-10</v>
      </c>
      <c r="DW292" s="155">
        <f t="shared" si="595"/>
        <v>1.2419427050818516E-2</v>
      </c>
      <c r="DX292" s="155">
        <f t="shared" si="596"/>
        <v>2.4374498002291238E-2</v>
      </c>
      <c r="DY292" s="155">
        <f t="shared" si="597"/>
        <v>-2.1259712662908624E-2</v>
      </c>
      <c r="DZ292" s="155">
        <f t="shared" si="598"/>
        <v>1.7215775864737114E-2</v>
      </c>
      <c r="EA292" s="156">
        <f t="shared" si="599"/>
        <v>1.2419427050818516E-2</v>
      </c>
      <c r="EB292" s="156">
        <f t="shared" si="600"/>
        <v>2.4374498002291238E-2</v>
      </c>
      <c r="EC292" s="156">
        <f t="shared" si="601"/>
        <v>2.6424000817155607E-2</v>
      </c>
      <c r="ED292" s="156">
        <f t="shared" si="602"/>
        <v>-7.0802896797561932E-3</v>
      </c>
      <c r="EE292" s="156">
        <f t="shared" si="603"/>
        <v>-1.4317096746891747E-3</v>
      </c>
      <c r="EF292" s="156">
        <f t="shared" si="604"/>
        <v>-2.7318647999886519E-2</v>
      </c>
      <c r="EG292" s="156">
        <f t="shared" si="605"/>
        <v>-2.7019339175605152E-2</v>
      </c>
      <c r="EH292" s="156">
        <f t="shared" si="606"/>
        <v>-4.2794429132669938E-3</v>
      </c>
      <c r="EI292" s="156">
        <f t="shared" si="607"/>
        <v>-9.8035633108679819E-3</v>
      </c>
      <c r="EJ292" s="156">
        <f t="shared" si="608"/>
        <v>2.5539155576175681E-2</v>
      </c>
      <c r="EK292" s="156">
        <f t="shared" si="609"/>
        <v>2.2942788327602135E-2</v>
      </c>
      <c r="EL292" s="156">
        <f t="shared" si="610"/>
        <v>1.4899220949067957E-2</v>
      </c>
      <c r="EM292" s="156">
        <f t="shared" si="611"/>
        <v>1.9343711137399397E-2</v>
      </c>
      <c r="EN292" s="156">
        <f t="shared" si="612"/>
        <v>-1.9343711137399484E-2</v>
      </c>
      <c r="EO292" s="156">
        <f t="shared" si="613"/>
        <v>-1.4899220949068082E-2</v>
      </c>
      <c r="EP292" s="156">
        <f t="shared" si="614"/>
        <v>-2.2942788327602052E-2</v>
      </c>
      <c r="EQ292" s="156">
        <f t="shared" si="615"/>
        <v>-2.5539155576175636E-2</v>
      </c>
      <c r="ER292" s="156">
        <f t="shared" si="616"/>
        <v>9.8035633108680999E-3</v>
      </c>
      <c r="ES292" s="156">
        <f t="shared" si="617"/>
        <v>2.7318647999886526E-2</v>
      </c>
      <c r="ET292" s="156">
        <f t="shared" si="618"/>
        <v>1.431709674689037E-3</v>
      </c>
      <c r="EU292" s="156">
        <f t="shared" si="619"/>
        <v>7.0802896797560484E-3</v>
      </c>
      <c r="EV292" s="156">
        <f t="shared" si="620"/>
        <v>-2.6424000817155645E-2</v>
      </c>
      <c r="EW292" s="156">
        <f t="shared" si="621"/>
        <v>-2.4374498002291335E-2</v>
      </c>
      <c r="EX292" s="156">
        <f t="shared" si="622"/>
        <v>-1.2419427050818329E-2</v>
      </c>
      <c r="EY292" s="156">
        <f t="shared" si="623"/>
        <v>-1.7215775864737097E-2</v>
      </c>
      <c r="EZ292" s="156">
        <f t="shared" si="624"/>
        <v>2.1259712662908638E-2</v>
      </c>
    </row>
    <row r="293" spans="15:156" ht="20.100000000000001" customHeight="1" x14ac:dyDescent="0.2">
      <c r="O293" s="158">
        <v>283</v>
      </c>
      <c r="P293" s="158">
        <f t="shared" si="625"/>
        <v>-0.67195176201781692</v>
      </c>
      <c r="Q293" s="147">
        <f t="shared" si="626"/>
        <v>2.4696408915719763</v>
      </c>
      <c r="R293" s="147">
        <f t="shared" si="530"/>
        <v>202.48478763899661</v>
      </c>
      <c r="S293" s="147">
        <f t="shared" si="531"/>
        <v>176.07372838173617</v>
      </c>
      <c r="T293" s="147">
        <f t="shared" si="532"/>
        <v>220.09216047717024</v>
      </c>
      <c r="U293" s="147">
        <f t="shared" si="533"/>
        <v>1</v>
      </c>
      <c r="V293" s="147">
        <f t="shared" si="534"/>
        <v>1</v>
      </c>
      <c r="W293" s="147">
        <f t="shared" si="535"/>
        <v>7.1116453576123853E-2</v>
      </c>
      <c r="X293" s="147">
        <f t="shared" si="536"/>
        <v>8.1783921612542443E-2</v>
      </c>
      <c r="Y293" s="147">
        <f t="shared" si="537"/>
        <v>6.5427137290033952E-2</v>
      </c>
      <c r="Z293" s="147">
        <f t="shared" si="538"/>
        <v>8.5924900785511049</v>
      </c>
      <c r="AA293" s="147">
        <f t="shared" si="539"/>
        <v>8.5924900785511049</v>
      </c>
      <c r="AB293" s="147">
        <f t="shared" si="540"/>
        <v>8.6467977382921148</v>
      </c>
      <c r="AC293" s="147">
        <f t="shared" si="541"/>
        <v>8.2182630516220812</v>
      </c>
      <c r="AD293" s="147">
        <f t="shared" si="542"/>
        <v>108.93136889355455</v>
      </c>
      <c r="AE293" s="147">
        <f t="shared" si="543"/>
        <v>144.55524700130596</v>
      </c>
      <c r="AF293" s="147">
        <f t="shared" si="544"/>
        <v>3.0976276848849613</v>
      </c>
      <c r="AG293" s="147">
        <f t="shared" si="545"/>
        <v>3.5358451421399582</v>
      </c>
      <c r="AH293" s="147">
        <f t="shared" si="546"/>
        <v>2.688487124820456</v>
      </c>
      <c r="AI293" s="147">
        <f t="shared" si="547"/>
        <v>11.690117763436067</v>
      </c>
      <c r="AJ293" s="147">
        <f t="shared" si="548"/>
        <v>12.490117763436068</v>
      </c>
      <c r="AK293" s="147">
        <f t="shared" si="549"/>
        <v>12.982642880432074</v>
      </c>
      <c r="AL293" s="147">
        <f t="shared" si="550"/>
        <v>11.706750176442538</v>
      </c>
      <c r="AM293" s="147">
        <f t="shared" si="627"/>
        <v>80.063296354773286</v>
      </c>
      <c r="AN293" s="147">
        <f t="shared" si="659"/>
        <v>77.025919083643402</v>
      </c>
      <c r="AO293" s="147">
        <f t="shared" si="660"/>
        <v>85.420802949421201</v>
      </c>
      <c r="AP293" s="147">
        <f t="shared" si="551"/>
        <v>4.3149336719911595</v>
      </c>
      <c r="AQ293" s="147">
        <f t="shared" si="552"/>
        <v>0.24968158946290703</v>
      </c>
      <c r="AR293" s="147">
        <f t="shared" si="553"/>
        <v>0.24782932786359324</v>
      </c>
      <c r="AS293" s="147">
        <f t="shared" si="554"/>
        <v>0.23554692383633688</v>
      </c>
      <c r="AT293" s="147">
        <f t="shared" si="555"/>
        <v>2.0473125249773468E-2</v>
      </c>
      <c r="AU293" s="147">
        <f t="shared" si="556"/>
        <v>8.707211847594494E-2</v>
      </c>
      <c r="AV293" s="147">
        <f t="shared" si="557"/>
        <v>8.2530578735103513E-2</v>
      </c>
      <c r="AW293" s="147">
        <f t="shared" si="558"/>
        <v>8.2678221590891859E-2</v>
      </c>
      <c r="AX293" s="147">
        <f t="shared" si="628"/>
        <v>3.096130150952283E-2</v>
      </c>
      <c r="AY293" s="147">
        <f t="shared" si="629"/>
        <v>3.3748372079427227E-2</v>
      </c>
      <c r="AZ293" s="147">
        <f t="shared" si="630"/>
        <v>2.7046996924021384E-2</v>
      </c>
      <c r="BA293" s="147">
        <f t="shared" si="631"/>
        <v>7.4671888369206726E-2</v>
      </c>
      <c r="BB293" s="147">
        <f t="shared" si="632"/>
        <v>0.11677185151417062</v>
      </c>
      <c r="BC293" s="147">
        <f t="shared" si="559"/>
        <v>-1.7593804322356375E-2</v>
      </c>
      <c r="BD293" s="147">
        <f t="shared" si="560"/>
        <v>-1.5298960280309888E-2</v>
      </c>
      <c r="BE293" s="147">
        <f t="shared" si="561"/>
        <v>-1.9123700350387362E-2</v>
      </c>
      <c r="BF293" s="147">
        <f t="shared" si="562"/>
        <v>0</v>
      </c>
      <c r="BG293" s="147">
        <f t="shared" si="563"/>
        <v>0</v>
      </c>
      <c r="BH293" s="147">
        <f t="shared" si="564"/>
        <v>0</v>
      </c>
      <c r="BI293" s="147">
        <f t="shared" si="633"/>
        <v>1.3367497187166455E-2</v>
      </c>
      <c r="BJ293" s="147">
        <f t="shared" si="634"/>
        <v>1.8449411799117341E-2</v>
      </c>
      <c r="BK293" s="147">
        <f t="shared" si="635"/>
        <v>7.923296573634022E-3</v>
      </c>
      <c r="BL293" s="147">
        <f t="shared" si="565"/>
        <v>2.7067148292082841</v>
      </c>
      <c r="BM293" s="147">
        <f t="shared" si="566"/>
        <v>3.2484567219205851</v>
      </c>
      <c r="BN293" s="147">
        <f t="shared" si="567"/>
        <v>1.7438554609924724</v>
      </c>
      <c r="BO293" s="150">
        <f t="shared" si="636"/>
        <v>1.7868998104890308E-4</v>
      </c>
      <c r="BP293" s="150">
        <f t="shared" si="636"/>
        <v>3.4038079573341014E-4</v>
      </c>
      <c r="BQ293" s="150">
        <f t="shared" si="636"/>
        <v>6.2778628593760635E-5</v>
      </c>
      <c r="BR293" s="147" t="e">
        <f t="shared" si="568"/>
        <v>#NUM!</v>
      </c>
      <c r="BS293" s="147">
        <f t="shared" si="569"/>
        <v>149.37108018945304</v>
      </c>
      <c r="BT293" s="147">
        <f t="shared" si="570"/>
        <v>0.36271859205855733</v>
      </c>
      <c r="BU293" s="147">
        <f t="shared" si="571"/>
        <v>0.36271859205855733</v>
      </c>
      <c r="BV293" s="147">
        <f t="shared" si="572"/>
        <v>0.12090619735285243</v>
      </c>
      <c r="BW293" s="147">
        <f t="shared" si="573"/>
        <v>12.65529922743729</v>
      </c>
      <c r="CA293" s="150">
        <f t="shared" si="574"/>
        <v>0.12592471244666603</v>
      </c>
      <c r="CB293" s="150">
        <f t="shared" si="637"/>
        <v>0.12592471244666603</v>
      </c>
      <c r="CC293" s="150">
        <f t="shared" si="638"/>
        <v>3.7560274731816168E-2</v>
      </c>
      <c r="CD293" s="150">
        <f t="shared" si="639"/>
        <v>4.4776594938625743E-2</v>
      </c>
      <c r="CE293" s="150">
        <f t="shared" si="575"/>
        <v>2.7182790616269367E-2</v>
      </c>
      <c r="CI293" s="152">
        <f t="shared" si="576"/>
        <v>0.35698631207781745</v>
      </c>
      <c r="CJ293" s="152">
        <f t="shared" si="577"/>
        <v>0.35698631207781745</v>
      </c>
      <c r="CK293" s="152">
        <f t="shared" si="578"/>
        <v>0.35698631207781745</v>
      </c>
      <c r="CL293" s="152">
        <f t="shared" si="579"/>
        <v>0.35698631207781745</v>
      </c>
      <c r="CM293" s="152">
        <f t="shared" si="580"/>
        <v>0.35698631207781745</v>
      </c>
      <c r="CN293" s="152">
        <f t="shared" si="581"/>
        <v>0.35698631207781745</v>
      </c>
      <c r="CO293" s="152">
        <f t="shared" si="582"/>
        <v>0.35698631207781745</v>
      </c>
      <c r="CP293" s="152">
        <f t="shared" si="583"/>
        <v>0.35698631207781745</v>
      </c>
      <c r="CQ293" s="152">
        <f t="shared" si="584"/>
        <v>0.33259733856906876</v>
      </c>
      <c r="CR293" s="152">
        <f t="shared" si="585"/>
        <v>0.28516919407447139</v>
      </c>
      <c r="CS293" s="152">
        <f t="shared" si="586"/>
        <v>0.23774104957987399</v>
      </c>
      <c r="CT293" s="152">
        <f t="shared" si="587"/>
        <v>0.19031290508527651</v>
      </c>
      <c r="CU293" s="152">
        <f t="shared" si="588"/>
        <v>0.14288476059067917</v>
      </c>
      <c r="CV293" s="152">
        <f t="shared" si="589"/>
        <v>0.11517391737211256</v>
      </c>
      <c r="CW293" s="152">
        <f t="shared" si="590"/>
        <v>0.11517391737211256</v>
      </c>
      <c r="CX293" s="152">
        <f t="shared" si="591"/>
        <v>0.11517391737211256</v>
      </c>
      <c r="CY293" s="152">
        <f t="shared" si="592"/>
        <v>0.11517391737211256</v>
      </c>
      <c r="CZ293" s="152">
        <f t="shared" si="593"/>
        <v>0.11517391737211256</v>
      </c>
      <c r="DA293" s="152">
        <f t="shared" si="594"/>
        <v>0.11517391737211256</v>
      </c>
      <c r="DC293" s="154">
        <f t="shared" si="640"/>
        <v>0.12381780081699534</v>
      </c>
      <c r="DD293" s="154">
        <f t="shared" si="641"/>
        <v>0.12381780081699534</v>
      </c>
      <c r="DE293" s="154">
        <f t="shared" si="642"/>
        <v>0.12381780081699534</v>
      </c>
      <c r="DF293" s="154">
        <f t="shared" si="643"/>
        <v>0.12381780081699534</v>
      </c>
      <c r="DG293" s="154">
        <f t="shared" si="644"/>
        <v>0.12381780081699534</v>
      </c>
      <c r="DH293" s="154">
        <f t="shared" si="645"/>
        <v>0.12381780081699534</v>
      </c>
      <c r="DI293" s="154">
        <f t="shared" si="646"/>
        <v>0.12381780081699534</v>
      </c>
      <c r="DJ293" s="154">
        <f t="shared" si="647"/>
        <v>0.12381780081699534</v>
      </c>
      <c r="DK293" s="154">
        <f t="shared" si="648"/>
        <v>0.11485625598777918</v>
      </c>
      <c r="DL293" s="154">
        <f t="shared" si="649"/>
        <v>9.7444662906425991E-2</v>
      </c>
      <c r="DM293" s="154">
        <f t="shared" si="650"/>
        <v>8.0062959654378513E-2</v>
      </c>
      <c r="DN293" s="154">
        <f t="shared" si="651"/>
        <v>6.2731116469697284E-2</v>
      </c>
      <c r="DO293" s="154">
        <f t="shared" si="652"/>
        <v>4.5491991091184292E-2</v>
      </c>
      <c r="DP293" s="154">
        <f t="shared" si="653"/>
        <v>3.5500760944572191E-2</v>
      </c>
      <c r="DQ293" s="154">
        <f t="shared" si="654"/>
        <v>3.5500760944572191E-2</v>
      </c>
      <c r="DR293" s="154">
        <f t="shared" si="655"/>
        <v>-7.9189015072287809E-10</v>
      </c>
      <c r="DS293" s="154">
        <f t="shared" si="656"/>
        <v>-7.9189015072287809E-10</v>
      </c>
      <c r="DT293" s="154">
        <f t="shared" si="657"/>
        <v>-7.9189015072287809E-10</v>
      </c>
      <c r="DU293" s="154">
        <f t="shared" si="658"/>
        <v>-7.9189015072287809E-10</v>
      </c>
      <c r="DW293" s="155">
        <f t="shared" si="595"/>
        <v>1.1509711751257666E-2</v>
      </c>
      <c r="DX293" s="155">
        <f t="shared" si="596"/>
        <v>2.413061249944919E-2</v>
      </c>
      <c r="DY293" s="155">
        <f t="shared" si="597"/>
        <v>-2.0923024670756334E-2</v>
      </c>
      <c r="DZ293" s="155">
        <f t="shared" si="598"/>
        <v>1.6642925308446653E-2</v>
      </c>
      <c r="EA293" s="156">
        <f t="shared" si="599"/>
        <v>1.1509711751257666E-2</v>
      </c>
      <c r="EB293" s="156">
        <f t="shared" si="600"/>
        <v>2.413061249944919E-2</v>
      </c>
      <c r="EC293" s="156">
        <f t="shared" si="601"/>
        <v>2.6101268258035104E-2</v>
      </c>
      <c r="ED293" s="156">
        <f t="shared" si="602"/>
        <v>-5.7865118610179594E-3</v>
      </c>
      <c r="EE293" s="156">
        <f t="shared" si="603"/>
        <v>2.3330387745642254E-4</v>
      </c>
      <c r="EF293" s="156">
        <f t="shared" si="604"/>
        <v>-2.6733976387667738E-2</v>
      </c>
      <c r="EG293" s="156">
        <f t="shared" si="605"/>
        <v>-2.5996304351602422E-2</v>
      </c>
      <c r="EH293" s="156">
        <f t="shared" si="606"/>
        <v>-6.2411604894017335E-3</v>
      </c>
      <c r="EI293" s="156">
        <f t="shared" si="607"/>
        <v>-1.1929096023330369E-2</v>
      </c>
      <c r="EJ293" s="156">
        <f t="shared" si="608"/>
        <v>2.3926065122827363E-2</v>
      </c>
      <c r="EK293" s="156">
        <f t="shared" si="609"/>
        <v>2.0629378895967693E-2</v>
      </c>
      <c r="EL293" s="156">
        <f t="shared" si="610"/>
        <v>1.7005547640761676E-2</v>
      </c>
      <c r="EM293" s="156">
        <f t="shared" si="611"/>
        <v>2.1210297089544382E-2</v>
      </c>
      <c r="EN293" s="156">
        <f t="shared" si="612"/>
        <v>-1.6275233379859026E-2</v>
      </c>
      <c r="EO293" s="156">
        <f t="shared" si="613"/>
        <v>-1.1086821509488438E-2</v>
      </c>
      <c r="EP293" s="156">
        <f t="shared" si="614"/>
        <v>-2.4327809457745202E-2</v>
      </c>
      <c r="EQ293" s="156">
        <f t="shared" si="615"/>
        <v>-2.619828146530772E-2</v>
      </c>
      <c r="ER293" s="156">
        <f t="shared" si="616"/>
        <v>5.3301006050661317E-3</v>
      </c>
      <c r="ES293" s="156">
        <f t="shared" si="617"/>
        <v>2.58834217190324E-2</v>
      </c>
      <c r="ET293" s="156">
        <f t="shared" si="618"/>
        <v>6.6939079998409052E-3</v>
      </c>
      <c r="EU293" s="156">
        <f t="shared" si="619"/>
        <v>1.2344846577194642E-2</v>
      </c>
      <c r="EV293" s="156">
        <f t="shared" si="620"/>
        <v>-2.3714229634992111E-2</v>
      </c>
      <c r="EW293" s="156">
        <f t="shared" si="621"/>
        <v>-2.0329449212526017E-2</v>
      </c>
      <c r="EX293" s="156">
        <f t="shared" si="622"/>
        <v>-1.7362989918528939E-2</v>
      </c>
      <c r="EY293" s="156">
        <f t="shared" si="623"/>
        <v>-2.149110864637024E-2</v>
      </c>
      <c r="EZ293" s="156">
        <f t="shared" si="624"/>
        <v>1.5902583857522107E-2</v>
      </c>
    </row>
    <row r="294" spans="15:156" ht="20.100000000000001" customHeight="1" x14ac:dyDescent="0.2">
      <c r="O294" s="158">
        <v>284</v>
      </c>
      <c r="P294" s="158">
        <f t="shared" si="625"/>
        <v>-0.66322511575784515</v>
      </c>
      <c r="Q294" s="147">
        <f t="shared" si="626"/>
        <v>2.4783675378319479</v>
      </c>
      <c r="R294" s="147">
        <f t="shared" si="530"/>
        <v>200.2556658943202</v>
      </c>
      <c r="S294" s="147">
        <f t="shared" si="531"/>
        <v>174.13536164723496</v>
      </c>
      <c r="T294" s="147">
        <f t="shared" si="532"/>
        <v>217.6692020590437</v>
      </c>
      <c r="U294" s="147">
        <f t="shared" si="533"/>
        <v>1</v>
      </c>
      <c r="V294" s="147">
        <f t="shared" si="534"/>
        <v>1</v>
      </c>
      <c r="W294" s="147">
        <f t="shared" si="535"/>
        <v>7.1908077784921365E-2</v>
      </c>
      <c r="X294" s="147">
        <f t="shared" si="536"/>
        <v>8.2694289452659567E-2</v>
      </c>
      <c r="Y294" s="147">
        <f t="shared" si="537"/>
        <v>6.6155431562127651E-2</v>
      </c>
      <c r="Z294" s="147">
        <f t="shared" si="538"/>
        <v>8.4732611022594693</v>
      </c>
      <c r="AA294" s="147">
        <f t="shared" si="539"/>
        <v>8.4732611022594693</v>
      </c>
      <c r="AB294" s="147">
        <f t="shared" si="540"/>
        <v>8.5287467346817358</v>
      </c>
      <c r="AC294" s="147">
        <f t="shared" si="541"/>
        <v>8.1060626474329425</v>
      </c>
      <c r="AD294" s="147">
        <f t="shared" si="542"/>
        <v>107.09817055309193</v>
      </c>
      <c r="AE294" s="147">
        <f t="shared" si="543"/>
        <v>142.19154315435625</v>
      </c>
      <c r="AF294" s="147">
        <f t="shared" si="544"/>
        <v>3.0893472246730895</v>
      </c>
      <c r="AG294" s="147">
        <f t="shared" si="545"/>
        <v>3.5263932557309827</v>
      </c>
      <c r="AH294" s="147">
        <f t="shared" si="546"/>
        <v>2.6813003635528467</v>
      </c>
      <c r="AI294" s="147">
        <f t="shared" si="547"/>
        <v>11.562608326932558</v>
      </c>
      <c r="AJ294" s="147">
        <f t="shared" si="548"/>
        <v>12.362608326932559</v>
      </c>
      <c r="AK294" s="147">
        <f t="shared" si="549"/>
        <v>12.85513999041272</v>
      </c>
      <c r="AL294" s="147">
        <f t="shared" si="550"/>
        <v>11.58736301098579</v>
      </c>
      <c r="AM294" s="147">
        <f t="shared" si="627"/>
        <v>80.889078870310087</v>
      </c>
      <c r="AN294" s="147">
        <f t="shared" si="659"/>
        <v>77.78989577288101</v>
      </c>
      <c r="AO294" s="147">
        <f t="shared" si="660"/>
        <v>86.300912386357126</v>
      </c>
      <c r="AP294" s="147">
        <f t="shared" si="551"/>
        <v>4.2402553911522105</v>
      </c>
      <c r="AQ294" s="147">
        <f t="shared" si="552"/>
        <v>0.24627279430992213</v>
      </c>
      <c r="AR294" s="147">
        <f t="shared" si="553"/>
        <v>0.24444582084008309</v>
      </c>
      <c r="AS294" s="147">
        <f t="shared" si="554"/>
        <v>0.23233110318251532</v>
      </c>
      <c r="AT294" s="147">
        <f t="shared" si="555"/>
        <v>1.9917919775394009E-2</v>
      </c>
      <c r="AU294" s="147">
        <f t="shared" si="556"/>
        <v>8.5584549596412443E-2</v>
      </c>
      <c r="AV294" s="147">
        <f t="shared" si="557"/>
        <v>8.1088828556482737E-2</v>
      </c>
      <c r="AW294" s="147">
        <f t="shared" si="558"/>
        <v>8.1264842780097352E-2</v>
      </c>
      <c r="AX294" s="147">
        <f t="shared" si="628"/>
        <v>3.0771102403865519E-2</v>
      </c>
      <c r="AY294" s="147">
        <f t="shared" si="629"/>
        <v>3.3527915473692868E-2</v>
      </c>
      <c r="AZ294" s="147">
        <f t="shared" si="630"/>
        <v>2.6880553877413872E-2</v>
      </c>
      <c r="BA294" s="147">
        <f t="shared" si="631"/>
        <v>7.3917786849191564E-2</v>
      </c>
      <c r="BB294" s="147">
        <f t="shared" si="632"/>
        <v>0.11495455728260223</v>
      </c>
      <c r="BC294" s="147">
        <f t="shared" si="559"/>
        <v>-1.7715260033360183E-2</v>
      </c>
      <c r="BD294" s="147">
        <f t="shared" si="560"/>
        <v>-1.5404573942052332E-2</v>
      </c>
      <c r="BE294" s="147">
        <f t="shared" si="561"/>
        <v>-1.9255717427565419E-2</v>
      </c>
      <c r="BF294" s="147">
        <f t="shared" si="562"/>
        <v>0</v>
      </c>
      <c r="BG294" s="147">
        <f t="shared" si="563"/>
        <v>0</v>
      </c>
      <c r="BH294" s="147">
        <f t="shared" si="564"/>
        <v>0</v>
      </c>
      <c r="BI294" s="147">
        <f t="shared" si="633"/>
        <v>1.3055842370505336E-2</v>
      </c>
      <c r="BJ294" s="147">
        <f t="shared" si="634"/>
        <v>1.8123341531640538E-2</v>
      </c>
      <c r="BK294" s="147">
        <f t="shared" si="635"/>
        <v>7.624836449848453E-3</v>
      </c>
      <c r="BL294" s="147">
        <f t="shared" si="565"/>
        <v>2.6145064077168261</v>
      </c>
      <c r="BM294" s="147">
        <f t="shared" si="566"/>
        <v>3.1559146318685785</v>
      </c>
      <c r="BN294" s="147">
        <f t="shared" si="567"/>
        <v>1.6596920658692242</v>
      </c>
      <c r="BO294" s="150">
        <f t="shared" si="636"/>
        <v>1.704550200034824E-4</v>
      </c>
      <c r="BP294" s="150">
        <f t="shared" si="636"/>
        <v>3.2845550827248683E-4</v>
      </c>
      <c r="BQ294" s="150">
        <f t="shared" si="636"/>
        <v>5.8138130886937564E-5</v>
      </c>
      <c r="BR294" s="147" t="e">
        <f t="shared" si="568"/>
        <v>#NUM!</v>
      </c>
      <c r="BS294" s="147">
        <f t="shared" si="569"/>
        <v>147.29659194069399</v>
      </c>
      <c r="BT294" s="147">
        <f t="shared" si="570"/>
        <v>0.35872548269866966</v>
      </c>
      <c r="BU294" s="147">
        <f t="shared" si="571"/>
        <v>0.35872548269866966</v>
      </c>
      <c r="BV294" s="147">
        <f t="shared" si="572"/>
        <v>0.11957516089955657</v>
      </c>
      <c r="BW294" s="147">
        <f t="shared" si="573"/>
        <v>12.515979118395013</v>
      </c>
      <c r="CA294" s="150">
        <f t="shared" si="574"/>
        <v>0.12411069881369675</v>
      </c>
      <c r="CB294" s="150">
        <f t="shared" si="637"/>
        <v>0.12411069881369675</v>
      </c>
      <c r="CC294" s="150">
        <f t="shared" si="638"/>
        <v>3.6986509704266549E-2</v>
      </c>
      <c r="CD294" s="150">
        <f t="shared" si="639"/>
        <v>4.4622809027826574E-2</v>
      </c>
      <c r="CE294" s="150">
        <f t="shared" si="575"/>
        <v>2.6907548994466391E-2</v>
      </c>
      <c r="CI294" s="152">
        <f t="shared" si="576"/>
        <v>0.35299320271792983</v>
      </c>
      <c r="CJ294" s="152">
        <f t="shared" si="577"/>
        <v>0.35299320271792983</v>
      </c>
      <c r="CK294" s="152">
        <f t="shared" si="578"/>
        <v>0.35299320271792983</v>
      </c>
      <c r="CL294" s="152">
        <f t="shared" si="579"/>
        <v>0.35299320271792983</v>
      </c>
      <c r="CM294" s="152">
        <f t="shared" si="580"/>
        <v>0.35299320271792983</v>
      </c>
      <c r="CN294" s="152">
        <f t="shared" si="581"/>
        <v>0.35299320271792983</v>
      </c>
      <c r="CO294" s="152">
        <f t="shared" si="582"/>
        <v>0.35299320271792983</v>
      </c>
      <c r="CP294" s="152">
        <f t="shared" si="583"/>
        <v>0.35299320271792983</v>
      </c>
      <c r="CQ294" s="152">
        <f t="shared" si="584"/>
        <v>0.32887272340972135</v>
      </c>
      <c r="CR294" s="152">
        <f t="shared" si="585"/>
        <v>0.28196670756209691</v>
      </c>
      <c r="CS294" s="152">
        <f t="shared" si="586"/>
        <v>0.23506069171447252</v>
      </c>
      <c r="CT294" s="152">
        <f t="shared" si="587"/>
        <v>0.18815467586684806</v>
      </c>
      <c r="CU294" s="152">
        <f t="shared" si="588"/>
        <v>0.1412486600192237</v>
      </c>
      <c r="CV294" s="152">
        <f t="shared" si="589"/>
        <v>0.11384288091881668</v>
      </c>
      <c r="CW294" s="152">
        <f t="shared" si="590"/>
        <v>0.11384288091881668</v>
      </c>
      <c r="CX294" s="152">
        <f t="shared" si="591"/>
        <v>0.11384288091881668</v>
      </c>
      <c r="CY294" s="152">
        <f t="shared" si="592"/>
        <v>0.11384288091881668</v>
      </c>
      <c r="CZ294" s="152">
        <f t="shared" si="593"/>
        <v>0.11384288091881668</v>
      </c>
      <c r="DA294" s="152">
        <f t="shared" si="594"/>
        <v>0.11384288091881668</v>
      </c>
      <c r="DC294" s="154">
        <f t="shared" si="640"/>
        <v>0.12201004711542404</v>
      </c>
      <c r="DD294" s="154">
        <f t="shared" si="641"/>
        <v>0.12201004711542404</v>
      </c>
      <c r="DE294" s="154">
        <f t="shared" si="642"/>
        <v>0.12201004711542404</v>
      </c>
      <c r="DF294" s="154">
        <f t="shared" si="643"/>
        <v>0.12201004711542404</v>
      </c>
      <c r="DG294" s="154">
        <f t="shared" si="644"/>
        <v>0.12201004711542404</v>
      </c>
      <c r="DH294" s="154">
        <f t="shared" si="645"/>
        <v>0.12201004711542404</v>
      </c>
      <c r="DI294" s="154">
        <f t="shared" si="646"/>
        <v>0.12201004711542404</v>
      </c>
      <c r="DJ294" s="154">
        <f t="shared" si="647"/>
        <v>0.12201004711542404</v>
      </c>
      <c r="DK294" s="154">
        <f t="shared" si="648"/>
        <v>0.11317354107501822</v>
      </c>
      <c r="DL294" s="154">
        <f t="shared" si="649"/>
        <v>9.6005145678017517E-2</v>
      </c>
      <c r="DM294" s="154">
        <f t="shared" si="650"/>
        <v>7.8866712810685705E-2</v>
      </c>
      <c r="DN294" s="154">
        <f t="shared" si="651"/>
        <v>6.1778248274263273E-2</v>
      </c>
      <c r="DO294" s="154">
        <f t="shared" si="652"/>
        <v>4.4782666962392262E-2</v>
      </c>
      <c r="DP294" s="154">
        <f t="shared" si="653"/>
        <v>3.4933838581177858E-2</v>
      </c>
      <c r="DQ294" s="154">
        <f t="shared" si="654"/>
        <v>3.4933838581177858E-2</v>
      </c>
      <c r="DR294" s="154">
        <f t="shared" si="655"/>
        <v>-7.9757725819330989E-10</v>
      </c>
      <c r="DS294" s="154">
        <f t="shared" si="656"/>
        <v>-7.9757725819330989E-10</v>
      </c>
      <c r="DT294" s="154">
        <f t="shared" si="657"/>
        <v>-7.9757725819330989E-10</v>
      </c>
      <c r="DU294" s="154">
        <f t="shared" si="658"/>
        <v>-7.9757725819330989E-10</v>
      </c>
      <c r="DW294" s="155">
        <f t="shared" si="595"/>
        <v>1.0620578996612283E-2</v>
      </c>
      <c r="DX294" s="155">
        <f t="shared" si="596"/>
        <v>2.3854210986545912E-2</v>
      </c>
      <c r="DY294" s="155">
        <f t="shared" si="597"/>
        <v>-2.0576288370704965E-2</v>
      </c>
      <c r="DZ294" s="155">
        <f t="shared" si="598"/>
        <v>1.6075958350889111E-2</v>
      </c>
      <c r="EA294" s="156">
        <f t="shared" si="599"/>
        <v>1.0620578996612283E-2</v>
      </c>
      <c r="EB294" s="156">
        <f t="shared" si="600"/>
        <v>2.3854210986545912E-2</v>
      </c>
      <c r="EC294" s="156">
        <f t="shared" si="601"/>
        <v>2.5714989577157878E-2</v>
      </c>
      <c r="ED294" s="156">
        <f t="shared" si="602"/>
        <v>-4.534246471089895E-3</v>
      </c>
      <c r="EE294" s="156">
        <f t="shared" si="603"/>
        <v>1.8214590510511959E-3</v>
      </c>
      <c r="EF294" s="156">
        <f t="shared" si="604"/>
        <v>-2.6048077989350254E-2</v>
      </c>
      <c r="EG294" s="156">
        <f t="shared" si="605"/>
        <v>-2.4833687924382938E-2</v>
      </c>
      <c r="EH294" s="156">
        <f t="shared" si="606"/>
        <v>-8.0689543367332764E-3</v>
      </c>
      <c r="EI294" s="156">
        <f t="shared" si="607"/>
        <v>-1.383708476584577E-2</v>
      </c>
      <c r="EJ294" s="156">
        <f t="shared" si="608"/>
        <v>2.2143964532050905E-2</v>
      </c>
      <c r="EK294" s="156">
        <f t="shared" si="609"/>
        <v>1.8138700372129536E-2</v>
      </c>
      <c r="EL294" s="156">
        <f t="shared" si="610"/>
        <v>1.8783174088104426E-2</v>
      </c>
      <c r="EM294" s="156">
        <f t="shared" si="611"/>
        <v>2.261338232132571E-2</v>
      </c>
      <c r="EN294" s="156">
        <f t="shared" si="612"/>
        <v>-1.3055842370505374E-2</v>
      </c>
      <c r="EO294" s="156">
        <f t="shared" si="613"/>
        <v>-7.1973557379392478E-3</v>
      </c>
      <c r="EP294" s="156">
        <f t="shared" si="614"/>
        <v>-2.5100162357950647E-2</v>
      </c>
      <c r="EQ294" s="156">
        <f t="shared" si="615"/>
        <v>-2.6095778208180556E-2</v>
      </c>
      <c r="ER294" s="156">
        <f t="shared" si="616"/>
        <v>9.1128465551567738E-4</v>
      </c>
      <c r="ES294" s="156">
        <f t="shared" si="617"/>
        <v>2.3469026784061195E-2</v>
      </c>
      <c r="ET294" s="156">
        <f t="shared" si="618"/>
        <v>1.1446609184511708E-2</v>
      </c>
      <c r="EU294" s="156">
        <f t="shared" si="619"/>
        <v>1.6784267419562699E-2</v>
      </c>
      <c r="EV294" s="156">
        <f t="shared" si="620"/>
        <v>-2.0002710996325865E-2</v>
      </c>
      <c r="EW294" s="156">
        <f t="shared" si="621"/>
        <v>-1.5348063203276537E-2</v>
      </c>
      <c r="EX294" s="156">
        <f t="shared" si="622"/>
        <v>-2.1124796707238592E-2</v>
      </c>
      <c r="EY294" s="156">
        <f t="shared" si="623"/>
        <v>-2.4210332507403037E-2</v>
      </c>
      <c r="EZ294" s="156">
        <f t="shared" si="624"/>
        <v>9.781609269180265E-3</v>
      </c>
    </row>
    <row r="295" spans="15:156" ht="20.100000000000001" customHeight="1" x14ac:dyDescent="0.2">
      <c r="O295" s="158">
        <v>285</v>
      </c>
      <c r="P295" s="158">
        <f t="shared" si="625"/>
        <v>-0.6544984694978736</v>
      </c>
      <c r="Q295" s="147">
        <f t="shared" si="626"/>
        <v>2.4870941840919198</v>
      </c>
      <c r="R295" s="147">
        <f t="shared" si="530"/>
        <v>198.01129390536448</v>
      </c>
      <c r="S295" s="147">
        <f t="shared" si="531"/>
        <v>172.18373383075172</v>
      </c>
      <c r="T295" s="147">
        <f t="shared" si="532"/>
        <v>215.22966728843963</v>
      </c>
      <c r="U295" s="147">
        <f t="shared" si="533"/>
        <v>1</v>
      </c>
      <c r="V295" s="147">
        <f t="shared" si="534"/>
        <v>1</v>
      </c>
      <c r="W295" s="147">
        <f t="shared" si="535"/>
        <v>7.2723124605620679E-2</v>
      </c>
      <c r="X295" s="147">
        <f t="shared" si="536"/>
        <v>8.3631593296463788E-2</v>
      </c>
      <c r="Y295" s="147">
        <f t="shared" si="537"/>
        <v>6.6905274637171039E-2</v>
      </c>
      <c r="Z295" s="147">
        <f t="shared" si="538"/>
        <v>8.3537560747934023</v>
      </c>
      <c r="AA295" s="147">
        <f t="shared" si="539"/>
        <v>8.3537560747934023</v>
      </c>
      <c r="AB295" s="147">
        <f t="shared" si="540"/>
        <v>8.4104022579432538</v>
      </c>
      <c r="AC295" s="147">
        <f t="shared" si="541"/>
        <v>7.9935833146232547</v>
      </c>
      <c r="AD295" s="147">
        <f t="shared" si="542"/>
        <v>105.26307029857355</v>
      </c>
      <c r="AE295" s="147">
        <f t="shared" si="543"/>
        <v>139.8245706489316</v>
      </c>
      <c r="AF295" s="147">
        <f t="shared" si="544"/>
        <v>3.0810101147778712</v>
      </c>
      <c r="AG295" s="147">
        <f t="shared" si="545"/>
        <v>3.516876705479854</v>
      </c>
      <c r="AH295" s="147">
        <f t="shared" si="546"/>
        <v>2.6740644349998837</v>
      </c>
      <c r="AI295" s="147">
        <f t="shared" si="547"/>
        <v>11.434766189571274</v>
      </c>
      <c r="AJ295" s="147">
        <f t="shared" si="548"/>
        <v>12.234766189571275</v>
      </c>
      <c r="AK295" s="147">
        <f t="shared" si="549"/>
        <v>12.727278963423108</v>
      </c>
      <c r="AL295" s="147">
        <f t="shared" si="550"/>
        <v>11.46764774962314</v>
      </c>
      <c r="AM295" s="147">
        <f t="shared" si="627"/>
        <v>81.734295899531332</v>
      </c>
      <c r="AN295" s="147">
        <f t="shared" si="659"/>
        <v>78.571390072763961</v>
      </c>
      <c r="AO295" s="147">
        <f t="shared" si="660"/>
        <v>87.201841374388479</v>
      </c>
      <c r="AP295" s="147">
        <f t="shared" si="551"/>
        <v>4.1655197837768858</v>
      </c>
      <c r="AQ295" s="147">
        <f t="shared" si="552"/>
        <v>0.24285552494031884</v>
      </c>
      <c r="AR295" s="147">
        <f t="shared" si="553"/>
        <v>0.2410539024658874</v>
      </c>
      <c r="AS295" s="147">
        <f t="shared" si="554"/>
        <v>0.22910728804395553</v>
      </c>
      <c r="AT295" s="147">
        <f t="shared" si="555"/>
        <v>1.9368994631344526E-2</v>
      </c>
      <c r="AU295" s="147">
        <f t="shared" si="556"/>
        <v>8.4095528689573693E-2</v>
      </c>
      <c r="AV295" s="147">
        <f t="shared" si="557"/>
        <v>7.9646257484182359E-2</v>
      </c>
      <c r="AW295" s="147">
        <f t="shared" si="558"/>
        <v>7.9850210969608273E-2</v>
      </c>
      <c r="AX295" s="147">
        <f t="shared" si="628"/>
        <v>3.057844821785807E-2</v>
      </c>
      <c r="AY295" s="147">
        <f t="shared" si="629"/>
        <v>3.3304717244890224E-2</v>
      </c>
      <c r="AZ295" s="147">
        <f t="shared" si="630"/>
        <v>2.6712001629878669E-2</v>
      </c>
      <c r="BA295" s="147">
        <f t="shared" si="631"/>
        <v>7.3158421991382158E-2</v>
      </c>
      <c r="BB295" s="147">
        <f t="shared" si="632"/>
        <v>0.11313426031524693</v>
      </c>
      <c r="BC295" s="147">
        <f t="shared" si="559"/>
        <v>-1.7835366658725038E-2</v>
      </c>
      <c r="BD295" s="147">
        <f t="shared" si="560"/>
        <v>-1.5509014485847862E-2</v>
      </c>
      <c r="BE295" s="147">
        <f t="shared" si="561"/>
        <v>-1.9386268107309826E-2</v>
      </c>
      <c r="BF295" s="147">
        <f t="shared" si="562"/>
        <v>0</v>
      </c>
      <c r="BG295" s="147">
        <f t="shared" si="563"/>
        <v>0</v>
      </c>
      <c r="BH295" s="147">
        <f t="shared" si="564"/>
        <v>0</v>
      </c>
      <c r="BI295" s="147">
        <f t="shared" si="633"/>
        <v>1.2743081559133031E-2</v>
      </c>
      <c r="BJ295" s="147">
        <f t="shared" si="634"/>
        <v>1.779570275904236E-2</v>
      </c>
      <c r="BK295" s="147">
        <f t="shared" si="635"/>
        <v>7.3257335225688433E-3</v>
      </c>
      <c r="BL295" s="147">
        <f t="shared" si="565"/>
        <v>2.523274067865521</v>
      </c>
      <c r="BM295" s="147">
        <f t="shared" si="566"/>
        <v>3.0641305471941238</v>
      </c>
      <c r="BN295" s="147">
        <f t="shared" si="567"/>
        <v>1.5767151887062609</v>
      </c>
      <c r="BO295" s="150">
        <f t="shared" si="636"/>
        <v>1.6238612762271634E-4</v>
      </c>
      <c r="BP295" s="150">
        <f t="shared" si="636"/>
        <v>3.1668703668818787E-4</v>
      </c>
      <c r="BQ295" s="150">
        <f t="shared" si="636"/>
        <v>5.3666371643688911E-5</v>
      </c>
      <c r="BR295" s="147" t="e">
        <f t="shared" si="568"/>
        <v>#NUM!</v>
      </c>
      <c r="BS295" s="147">
        <f t="shared" si="569"/>
        <v>145.21049081679783</v>
      </c>
      <c r="BT295" s="147">
        <f t="shared" si="570"/>
        <v>0.35470505500441207</v>
      </c>
      <c r="BU295" s="147">
        <f t="shared" si="571"/>
        <v>0.35470505500441207</v>
      </c>
      <c r="BV295" s="147">
        <f t="shared" si="572"/>
        <v>0.11823501833480404</v>
      </c>
      <c r="BW295" s="147">
        <f t="shared" si="573"/>
        <v>12.375705869085278</v>
      </c>
      <c r="CA295" s="150">
        <f t="shared" si="574"/>
        <v>0.12228717682813325</v>
      </c>
      <c r="CB295" s="150">
        <f t="shared" si="637"/>
        <v>0.12228717682813325</v>
      </c>
      <c r="CC295" s="150">
        <f t="shared" si="638"/>
        <v>3.6410143898185802E-2</v>
      </c>
      <c r="CD295" s="150">
        <f t="shared" si="639"/>
        <v>4.4465528099448953E-2</v>
      </c>
      <c r="CE295" s="150">
        <f t="shared" si="575"/>
        <v>2.6630161440723915E-2</v>
      </c>
      <c r="CI295" s="152">
        <f t="shared" si="576"/>
        <v>0.34897277502367224</v>
      </c>
      <c r="CJ295" s="152">
        <f t="shared" si="577"/>
        <v>0.34897277502367224</v>
      </c>
      <c r="CK295" s="152">
        <f t="shared" si="578"/>
        <v>0.34897277502367224</v>
      </c>
      <c r="CL295" s="152">
        <f t="shared" si="579"/>
        <v>0.34897277502367224</v>
      </c>
      <c r="CM295" s="152">
        <f t="shared" si="580"/>
        <v>0.34897277502367224</v>
      </c>
      <c r="CN295" s="152">
        <f t="shared" si="581"/>
        <v>0.34897277502367224</v>
      </c>
      <c r="CO295" s="152">
        <f t="shared" si="582"/>
        <v>0.34897277502367224</v>
      </c>
      <c r="CP295" s="152">
        <f t="shared" si="583"/>
        <v>0.34897277502367224</v>
      </c>
      <c r="CQ295" s="152">
        <f t="shared" si="584"/>
        <v>0.32512262678388959</v>
      </c>
      <c r="CR295" s="152">
        <f t="shared" si="585"/>
        <v>0.27874231165794894</v>
      </c>
      <c r="CS295" s="152">
        <f t="shared" si="586"/>
        <v>0.2323619965320084</v>
      </c>
      <c r="CT295" s="152">
        <f t="shared" si="587"/>
        <v>0.1859816814060678</v>
      </c>
      <c r="CU295" s="152">
        <f t="shared" si="588"/>
        <v>0.13960136628012729</v>
      </c>
      <c r="CV295" s="152">
        <f t="shared" si="589"/>
        <v>0.11250273835406417</v>
      </c>
      <c r="CW295" s="152">
        <f t="shared" si="590"/>
        <v>0.11250273835406417</v>
      </c>
      <c r="CX295" s="152">
        <f t="shared" si="591"/>
        <v>0.11250273835406417</v>
      </c>
      <c r="CY295" s="152">
        <f t="shared" si="592"/>
        <v>0.11250273835406417</v>
      </c>
      <c r="CZ295" s="152">
        <f t="shared" si="593"/>
        <v>0.11250273835406417</v>
      </c>
      <c r="DA295" s="152">
        <f t="shared" si="594"/>
        <v>0.11250273835406417</v>
      </c>
      <c r="DC295" s="154">
        <f t="shared" si="640"/>
        <v>0.12019293277883381</v>
      </c>
      <c r="DD295" s="154">
        <f t="shared" si="641"/>
        <v>0.12019293277883381</v>
      </c>
      <c r="DE295" s="154">
        <f t="shared" si="642"/>
        <v>0.12019293277883381</v>
      </c>
      <c r="DF295" s="154">
        <f t="shared" si="643"/>
        <v>0.12019293277883381</v>
      </c>
      <c r="DG295" s="154">
        <f t="shared" si="644"/>
        <v>0.12019293277883381</v>
      </c>
      <c r="DH295" s="154">
        <f t="shared" si="645"/>
        <v>0.12019293277883381</v>
      </c>
      <c r="DI295" s="154">
        <f t="shared" si="646"/>
        <v>0.12019293277883381</v>
      </c>
      <c r="DJ295" s="154">
        <f t="shared" si="647"/>
        <v>0.12019293277883381</v>
      </c>
      <c r="DK295" s="154">
        <f t="shared" si="648"/>
        <v>0.11148216500918751</v>
      </c>
      <c r="DL295" s="154">
        <f t="shared" si="649"/>
        <v>9.4558327394422576E-2</v>
      </c>
      <c r="DM295" s="154">
        <f t="shared" si="650"/>
        <v>7.7664524576080238E-2</v>
      </c>
      <c r="DN295" s="154">
        <f t="shared" si="651"/>
        <v>6.0820797276892997E-2</v>
      </c>
      <c r="DO295" s="154">
        <f t="shared" si="652"/>
        <v>4.4070115682894595E-2</v>
      </c>
      <c r="DP295" s="154">
        <f t="shared" si="653"/>
        <v>3.4364477605906357E-2</v>
      </c>
      <c r="DQ295" s="154">
        <f t="shared" si="654"/>
        <v>3.4364477605906357E-2</v>
      </c>
      <c r="DR295" s="154">
        <f t="shared" si="655"/>
        <v>-8.033864404495368E-10</v>
      </c>
      <c r="DS295" s="154">
        <f t="shared" si="656"/>
        <v>-8.033864404495368E-10</v>
      </c>
      <c r="DT295" s="154">
        <f t="shared" si="657"/>
        <v>-8.033864404495368E-10</v>
      </c>
      <c r="DU295" s="154">
        <f t="shared" si="658"/>
        <v>-8.033864404495368E-10</v>
      </c>
      <c r="DW295" s="155">
        <f t="shared" si="595"/>
        <v>9.7531323799146027E-3</v>
      </c>
      <c r="DX295" s="155">
        <f t="shared" si="596"/>
        <v>2.3546144467210053E-2</v>
      </c>
      <c r="DY295" s="155">
        <f t="shared" si="597"/>
        <v>-2.0219532641083664E-2</v>
      </c>
      <c r="DZ295" s="155">
        <f t="shared" si="598"/>
        <v>1.5514993079824999E-2</v>
      </c>
      <c r="EA295" s="156">
        <f t="shared" si="599"/>
        <v>9.7531323799146027E-3</v>
      </c>
      <c r="EB295" s="156">
        <f t="shared" si="600"/>
        <v>2.3546144467210053E-2</v>
      </c>
      <c r="EC295" s="156">
        <f t="shared" si="601"/>
        <v>2.5268125459739617E-2</v>
      </c>
      <c r="ED295" s="156">
        <f t="shared" si="602"/>
        <v>-3.326611826126381E-3</v>
      </c>
      <c r="EE295" s="156">
        <f t="shared" si="603"/>
        <v>3.3266118261264092E-3</v>
      </c>
      <c r="EF295" s="156">
        <f t="shared" si="604"/>
        <v>-2.5268125459739613E-2</v>
      </c>
      <c r="EG295" s="156">
        <f t="shared" si="605"/>
        <v>-2.3546144467210043E-2</v>
      </c>
      <c r="EH295" s="156">
        <f t="shared" si="606"/>
        <v>-9.7531323799146287E-3</v>
      </c>
      <c r="EI295" s="156">
        <f t="shared" si="607"/>
        <v>-1.5514993079825005E-2</v>
      </c>
      <c r="EJ295" s="156">
        <f t="shared" si="608"/>
        <v>2.021953264108366E-2</v>
      </c>
      <c r="EK295" s="156">
        <f t="shared" si="609"/>
        <v>1.5514993079824995E-2</v>
      </c>
      <c r="EL295" s="156">
        <f t="shared" si="610"/>
        <v>2.0219532641083667E-2</v>
      </c>
      <c r="EM295" s="156">
        <f t="shared" si="611"/>
        <v>2.3546144467210046E-2</v>
      </c>
      <c r="EN295" s="156">
        <f t="shared" si="612"/>
        <v>-9.7531323799146183E-3</v>
      </c>
      <c r="EO295" s="156">
        <f t="shared" si="613"/>
        <v>-3.3266118261263077E-3</v>
      </c>
      <c r="EP295" s="156">
        <f t="shared" si="614"/>
        <v>-2.5268125459739627E-2</v>
      </c>
      <c r="EQ295" s="156">
        <f t="shared" si="615"/>
        <v>-2.5268125459739606E-2</v>
      </c>
      <c r="ER295" s="156">
        <f t="shared" si="616"/>
        <v>-3.3266118261264543E-3</v>
      </c>
      <c r="ES295" s="156">
        <f t="shared" si="617"/>
        <v>2.0219532641083632E-2</v>
      </c>
      <c r="ET295" s="156">
        <f t="shared" si="618"/>
        <v>1.551499307982504E-2</v>
      </c>
      <c r="EU295" s="156">
        <f t="shared" si="619"/>
        <v>2.0219532641083702E-2</v>
      </c>
      <c r="EV295" s="156">
        <f t="shared" si="620"/>
        <v>-1.5514993079824948E-2</v>
      </c>
      <c r="EW295" s="156">
        <f t="shared" si="621"/>
        <v>-9.753132379914483E-3</v>
      </c>
      <c r="EX295" s="156">
        <f t="shared" si="622"/>
        <v>-2.3546144467210102E-2</v>
      </c>
      <c r="EY295" s="156">
        <f t="shared" si="623"/>
        <v>-2.5268125459739624E-2</v>
      </c>
      <c r="EZ295" s="156">
        <f t="shared" si="624"/>
        <v>3.3266118261263411E-3</v>
      </c>
    </row>
    <row r="296" spans="15:156" ht="20.100000000000001" customHeight="1" x14ac:dyDescent="0.2">
      <c r="O296" s="158">
        <v>286</v>
      </c>
      <c r="P296" s="158">
        <f t="shared" si="625"/>
        <v>-0.64577182323790194</v>
      </c>
      <c r="Q296" s="147">
        <f t="shared" si="626"/>
        <v>2.4958208303518914</v>
      </c>
      <c r="R296" s="147">
        <f t="shared" si="530"/>
        <v>195.75184258974608</v>
      </c>
      <c r="S296" s="147">
        <f t="shared" si="531"/>
        <v>170.21899355630094</v>
      </c>
      <c r="T296" s="147">
        <f t="shared" si="532"/>
        <v>212.77374194537617</v>
      </c>
      <c r="U296" s="147">
        <f t="shared" si="533"/>
        <v>1</v>
      </c>
      <c r="V296" s="147">
        <f t="shared" si="534"/>
        <v>1</v>
      </c>
      <c r="W296" s="147">
        <f t="shared" si="535"/>
        <v>7.3562525948628318E-2</v>
      </c>
      <c r="X296" s="147">
        <f t="shared" si="536"/>
        <v>8.4596904840922554E-2</v>
      </c>
      <c r="Y296" s="147">
        <f t="shared" si="537"/>
        <v>6.7677523872738052E-2</v>
      </c>
      <c r="Z296" s="147">
        <f t="shared" si="538"/>
        <v>8.2339945833724801</v>
      </c>
      <c r="AA296" s="147">
        <f t="shared" si="539"/>
        <v>8.2339945833724801</v>
      </c>
      <c r="AB296" s="147">
        <f t="shared" si="540"/>
        <v>8.2917837779145689</v>
      </c>
      <c r="AC296" s="147">
        <f t="shared" si="541"/>
        <v>7.880843558107121</v>
      </c>
      <c r="AD296" s="147">
        <f t="shared" si="542"/>
        <v>103.42646136348104</v>
      </c>
      <c r="AE296" s="147">
        <f t="shared" si="543"/>
        <v>137.45481109524434</v>
      </c>
      <c r="AF296" s="147">
        <f t="shared" si="544"/>
        <v>3.0726169901025049</v>
      </c>
      <c r="AG296" s="147">
        <f t="shared" si="545"/>
        <v>3.5072962161087204</v>
      </c>
      <c r="AH296" s="147">
        <f t="shared" si="546"/>
        <v>2.6667798902055426</v>
      </c>
      <c r="AI296" s="147">
        <f t="shared" si="547"/>
        <v>11.306611573474985</v>
      </c>
      <c r="AJ296" s="147">
        <f t="shared" si="548"/>
        <v>12.106611573474986</v>
      </c>
      <c r="AK296" s="147">
        <f t="shared" si="549"/>
        <v>12.59907999402329</v>
      </c>
      <c r="AL296" s="147">
        <f t="shared" si="550"/>
        <v>11.347623448312664</v>
      </c>
      <c r="AM296" s="147">
        <f t="shared" si="627"/>
        <v>82.59949482404744</v>
      </c>
      <c r="AN296" s="147">
        <f t="shared" si="659"/>
        <v>79.37087473643922</v>
      </c>
      <c r="AO296" s="147">
        <f t="shared" si="660"/>
        <v>88.124179001436204</v>
      </c>
      <c r="AP296" s="147">
        <f t="shared" si="551"/>
        <v>4.0907435523400268</v>
      </c>
      <c r="AQ296" s="147">
        <f t="shared" si="552"/>
        <v>0.23943034355761131</v>
      </c>
      <c r="AR296" s="147">
        <f t="shared" si="553"/>
        <v>0.23765413077381631</v>
      </c>
      <c r="AS296" s="147">
        <f t="shared" si="554"/>
        <v>0.22587600879740094</v>
      </c>
      <c r="AT296" s="147">
        <f t="shared" si="555"/>
        <v>1.8826495291286067E-2</v>
      </c>
      <c r="AU296" s="147">
        <f t="shared" si="556"/>
        <v>8.260538731690624E-2</v>
      </c>
      <c r="AV296" s="147">
        <f t="shared" si="557"/>
        <v>7.8203196441187603E-2</v>
      </c>
      <c r="AW296" s="147">
        <f t="shared" si="558"/>
        <v>7.8434638154149611E-2</v>
      </c>
      <c r="AX296" s="147">
        <f t="shared" si="628"/>
        <v>3.0383304903125477E-2</v>
      </c>
      <c r="AY296" s="147">
        <f t="shared" si="629"/>
        <v>3.3078742019298911E-2</v>
      </c>
      <c r="AZ296" s="147">
        <f t="shared" si="630"/>
        <v>2.6541310640263067E-2</v>
      </c>
      <c r="BA296" s="147">
        <f t="shared" si="631"/>
        <v>7.2393828842371152E-2</v>
      </c>
      <c r="BB296" s="147">
        <f t="shared" si="632"/>
        <v>0.11131131351859463</v>
      </c>
      <c r="BC296" s="147">
        <f t="shared" si="559"/>
        <v>-1.7954115051866407E-2</v>
      </c>
      <c r="BD296" s="147">
        <f t="shared" si="560"/>
        <v>-1.5612273958144698E-2</v>
      </c>
      <c r="BE296" s="147">
        <f t="shared" si="561"/>
        <v>-1.9515342447680873E-2</v>
      </c>
      <c r="BF296" s="147">
        <f t="shared" si="562"/>
        <v>0</v>
      </c>
      <c r="BG296" s="147">
        <f t="shared" si="563"/>
        <v>0</v>
      </c>
      <c r="BH296" s="147">
        <f t="shared" si="564"/>
        <v>0</v>
      </c>
      <c r="BI296" s="147">
        <f t="shared" si="633"/>
        <v>1.242918985125907E-2</v>
      </c>
      <c r="BJ296" s="147">
        <f t="shared" si="634"/>
        <v>1.7466468061154213E-2</v>
      </c>
      <c r="BK296" s="147">
        <f t="shared" si="635"/>
        <v>7.0259681925821937E-3</v>
      </c>
      <c r="BL296" s="147">
        <f t="shared" si="565"/>
        <v>2.433036815281735</v>
      </c>
      <c r="BM296" s="147">
        <f t="shared" si="566"/>
        <v>2.9731246143529453</v>
      </c>
      <c r="BN296" s="147">
        <f t="shared" si="567"/>
        <v>1.4949415431249047</v>
      </c>
      <c r="BO296" s="150">
        <f t="shared" si="636"/>
        <v>1.5448476035864148E-4</v>
      </c>
      <c r="BP296" s="150">
        <f t="shared" si="636"/>
        <v>3.050775065313202E-4</v>
      </c>
      <c r="BQ296" s="150">
        <f t="shared" si="636"/>
        <v>4.9364229043176702E-5</v>
      </c>
      <c r="BR296" s="147" t="e">
        <f t="shared" si="568"/>
        <v>#NUM!</v>
      </c>
      <c r="BS296" s="147">
        <f t="shared" si="569"/>
        <v>143.11305388845977</v>
      </c>
      <c r="BT296" s="147">
        <f t="shared" si="570"/>
        <v>0.35065761514691968</v>
      </c>
      <c r="BU296" s="147">
        <f t="shared" si="571"/>
        <v>0.35065761514691968</v>
      </c>
      <c r="BV296" s="147">
        <f t="shared" si="572"/>
        <v>0.11688587171563991</v>
      </c>
      <c r="BW296" s="147">
        <f t="shared" si="573"/>
        <v>12.234490161859128</v>
      </c>
      <c r="CA296" s="150">
        <f t="shared" si="574"/>
        <v>0.12045441484159038</v>
      </c>
      <c r="CB296" s="150">
        <f t="shared" si="637"/>
        <v>0.12045441484159038</v>
      </c>
      <c r="CC296" s="150">
        <f t="shared" si="638"/>
        <v>3.5831277325598744E-2</v>
      </c>
      <c r="CD296" s="150">
        <f t="shared" si="639"/>
        <v>4.430465519796796E-2</v>
      </c>
      <c r="CE296" s="150">
        <f t="shared" si="575"/>
        <v>2.6350540146101553E-2</v>
      </c>
      <c r="CI296" s="152">
        <f t="shared" si="576"/>
        <v>0.34492533516617985</v>
      </c>
      <c r="CJ296" s="152">
        <f t="shared" si="577"/>
        <v>0.34492533516617985</v>
      </c>
      <c r="CK296" s="152">
        <f t="shared" si="578"/>
        <v>0.34492533516617985</v>
      </c>
      <c r="CL296" s="152">
        <f t="shared" si="579"/>
        <v>0.34492533516617985</v>
      </c>
      <c r="CM296" s="152">
        <f t="shared" si="580"/>
        <v>0.34492533516617985</v>
      </c>
      <c r="CN296" s="152">
        <f t="shared" si="581"/>
        <v>0.34492533516617985</v>
      </c>
      <c r="CO296" s="152">
        <f t="shared" si="582"/>
        <v>0.34492533516617985</v>
      </c>
      <c r="CP296" s="152">
        <f t="shared" si="583"/>
        <v>0.34492533516617985</v>
      </c>
      <c r="CQ296" s="152">
        <f t="shared" si="584"/>
        <v>0.32134733427595097</v>
      </c>
      <c r="CR296" s="152">
        <f t="shared" si="585"/>
        <v>0.27549625191225979</v>
      </c>
      <c r="CS296" s="152">
        <f t="shared" si="586"/>
        <v>0.22964516954856853</v>
      </c>
      <c r="CT296" s="152">
        <f t="shared" si="587"/>
        <v>0.18379408718487725</v>
      </c>
      <c r="CU296" s="152">
        <f t="shared" si="588"/>
        <v>0.13794300482118607</v>
      </c>
      <c r="CV296" s="152">
        <f t="shared" si="589"/>
        <v>0.11115359173490001</v>
      </c>
      <c r="CW296" s="152">
        <f t="shared" si="590"/>
        <v>0.11115359173490001</v>
      </c>
      <c r="CX296" s="152">
        <f t="shared" si="591"/>
        <v>0.11115359173490001</v>
      </c>
      <c r="CY296" s="152">
        <f t="shared" si="592"/>
        <v>0.11115359173490001</v>
      </c>
      <c r="CZ296" s="152">
        <f t="shared" si="593"/>
        <v>0.11115359173490001</v>
      </c>
      <c r="DA296" s="152">
        <f t="shared" si="594"/>
        <v>0.11115359173490001</v>
      </c>
      <c r="DC296" s="154">
        <f t="shared" si="640"/>
        <v>0.1183667304835191</v>
      </c>
      <c r="DD296" s="154">
        <f t="shared" si="641"/>
        <v>0.1183667304835191</v>
      </c>
      <c r="DE296" s="154">
        <f t="shared" si="642"/>
        <v>0.1183667304835191</v>
      </c>
      <c r="DF296" s="154">
        <f t="shared" si="643"/>
        <v>0.1183667304835191</v>
      </c>
      <c r="DG296" s="154">
        <f t="shared" si="644"/>
        <v>0.1183667304835191</v>
      </c>
      <c r="DH296" s="154">
        <f t="shared" si="645"/>
        <v>0.1183667304835191</v>
      </c>
      <c r="DI296" s="154">
        <f t="shared" si="646"/>
        <v>0.1183667304835191</v>
      </c>
      <c r="DJ296" s="154">
        <f t="shared" si="647"/>
        <v>0.1183667304835191</v>
      </c>
      <c r="DK296" s="154">
        <f t="shared" si="648"/>
        <v>0.10978238369840747</v>
      </c>
      <c r="DL296" s="154">
        <f t="shared" si="649"/>
        <v>9.310443131249016E-2</v>
      </c>
      <c r="DM296" s="154">
        <f t="shared" si="650"/>
        <v>7.6456585469681287E-2</v>
      </c>
      <c r="DN296" s="154">
        <f t="shared" si="651"/>
        <v>5.9858921105602397E-2</v>
      </c>
      <c r="DO296" s="154">
        <f t="shared" si="652"/>
        <v>4.3354461681604874E-2</v>
      </c>
      <c r="DP296" s="154">
        <f t="shared" si="653"/>
        <v>3.3792782759921425E-2</v>
      </c>
      <c r="DQ296" s="154">
        <f t="shared" si="654"/>
        <v>3.3792782759921425E-2</v>
      </c>
      <c r="DR296" s="154">
        <f t="shared" si="655"/>
        <v>-8.0932080435523817E-10</v>
      </c>
      <c r="DS296" s="154">
        <f t="shared" si="656"/>
        <v>-8.0932080435523817E-10</v>
      </c>
      <c r="DT296" s="154">
        <f t="shared" si="657"/>
        <v>-8.0932080435523817E-10</v>
      </c>
      <c r="DU296" s="154">
        <f t="shared" si="658"/>
        <v>-8.0932080435523817E-10</v>
      </c>
      <c r="DW296" s="155">
        <f t="shared" si="595"/>
        <v>8.9084465630099342E-3</v>
      </c>
      <c r="DX296" s="155">
        <f t="shared" si="596"/>
        <v>2.3207296724706269E-2</v>
      </c>
      <c r="DY296" s="155">
        <f t="shared" si="597"/>
        <v>-1.9852784752669848E-2</v>
      </c>
      <c r="DZ296" s="155">
        <f t="shared" si="598"/>
        <v>1.496014635619336E-2</v>
      </c>
      <c r="EA296" s="156">
        <f t="shared" si="599"/>
        <v>8.9084465630099342E-3</v>
      </c>
      <c r="EB296" s="156">
        <f t="shared" si="600"/>
        <v>2.3207296724706269E-2</v>
      </c>
      <c r="EC296" s="156">
        <f t="shared" si="601"/>
        <v>2.4763786062800039E-2</v>
      </c>
      <c r="ED296" s="156">
        <f t="shared" si="602"/>
        <v>-2.1665505464762585E-3</v>
      </c>
      <c r="EE296" s="156">
        <f t="shared" si="603"/>
        <v>4.7432024577261749E-3</v>
      </c>
      <c r="EF296" s="156">
        <f t="shared" si="604"/>
        <v>-2.4401661252455461E-2</v>
      </c>
      <c r="EG296" s="156">
        <f t="shared" si="605"/>
        <v>-2.2148978495695353E-2</v>
      </c>
      <c r="EH296" s="156">
        <f t="shared" si="606"/>
        <v>-1.1285468223861639E-2</v>
      </c>
      <c r="EI296" s="156">
        <f t="shared" si="607"/>
        <v>-1.6953374190928273E-2</v>
      </c>
      <c r="EJ296" s="156">
        <f t="shared" si="608"/>
        <v>1.8180268011691498E-2</v>
      </c>
      <c r="EK296" s="156">
        <f t="shared" si="609"/>
        <v>1.2803012027368084E-2</v>
      </c>
      <c r="EL296" s="156">
        <f t="shared" si="610"/>
        <v>2.1307790229435665E-2</v>
      </c>
      <c r="EM296" s="156">
        <f t="shared" si="611"/>
        <v>2.4011350954362253E-2</v>
      </c>
      <c r="EN296" s="156">
        <f t="shared" si="612"/>
        <v>-6.4338220974015717E-3</v>
      </c>
      <c r="EO296" s="156">
        <f t="shared" si="613"/>
        <v>4.3383854594064531E-4</v>
      </c>
      <c r="EP296" s="156">
        <f t="shared" si="614"/>
        <v>-2.4854593650885184E-2</v>
      </c>
      <c r="EQ296" s="156">
        <f t="shared" si="615"/>
        <v>-2.3772186735053082E-2</v>
      </c>
      <c r="ER296" s="156">
        <f t="shared" si="616"/>
        <v>-7.2678868502703154E-3</v>
      </c>
      <c r="ES296" s="156">
        <f t="shared" si="617"/>
        <v>1.6308564449911335E-2</v>
      </c>
      <c r="ET296" s="156">
        <f t="shared" si="618"/>
        <v>1.8760857310305787E-2</v>
      </c>
      <c r="EU296" s="156">
        <f t="shared" si="619"/>
        <v>2.252934309750599E-2</v>
      </c>
      <c r="EV296" s="156">
        <f t="shared" si="620"/>
        <v>-1.0505605219568512E-2</v>
      </c>
      <c r="EW296" s="156">
        <f t="shared" si="621"/>
        <v>-3.888707330530317E-3</v>
      </c>
      <c r="EX296" s="156">
        <f t="shared" si="622"/>
        <v>-2.4552331798264004E-2</v>
      </c>
      <c r="EY296" s="156">
        <f t="shared" si="623"/>
        <v>-2.4673089109773137E-2</v>
      </c>
      <c r="EZ296" s="156">
        <f t="shared" si="624"/>
        <v>-3.0294744124616932E-3</v>
      </c>
    </row>
    <row r="297" spans="15:156" ht="20.100000000000001" customHeight="1" x14ac:dyDescent="0.2">
      <c r="O297" s="158">
        <v>287</v>
      </c>
      <c r="P297" s="158">
        <f t="shared" si="625"/>
        <v>-0.63704517697793028</v>
      </c>
      <c r="Q297" s="147">
        <f t="shared" si="626"/>
        <v>2.5045474766118629</v>
      </c>
      <c r="R297" s="147">
        <f t="shared" si="530"/>
        <v>193.47748401343043</v>
      </c>
      <c r="S297" s="147">
        <f t="shared" si="531"/>
        <v>168.24129044646125</v>
      </c>
      <c r="T297" s="147">
        <f t="shared" si="532"/>
        <v>210.30161305807655</v>
      </c>
      <c r="U297" s="147">
        <f t="shared" si="533"/>
        <v>1</v>
      </c>
      <c r="V297" s="147">
        <f t="shared" si="534"/>
        <v>1</v>
      </c>
      <c r="W297" s="147">
        <f t="shared" si="535"/>
        <v>7.4427265133344453E-2</v>
      </c>
      <c r="X297" s="147">
        <f t="shared" si="536"/>
        <v>8.5591354903346129E-2</v>
      </c>
      <c r="Y297" s="147">
        <f t="shared" si="537"/>
        <v>6.8473083922676897E-2</v>
      </c>
      <c r="Z297" s="147">
        <f t="shared" si="538"/>
        <v>8.1139961823956668</v>
      </c>
      <c r="AA297" s="147">
        <f t="shared" si="539"/>
        <v>8.1139961823956668</v>
      </c>
      <c r="AB297" s="147">
        <f t="shared" si="540"/>
        <v>8.1729107365075766</v>
      </c>
      <c r="AC297" s="147">
        <f t="shared" si="541"/>
        <v>7.7678618562566504</v>
      </c>
      <c r="AD297" s="147">
        <f t="shared" si="542"/>
        <v>101.58873880615971</v>
      </c>
      <c r="AE297" s="147">
        <f t="shared" si="543"/>
        <v>135.08274802945095</v>
      </c>
      <c r="AF297" s="147">
        <f t="shared" si="544"/>
        <v>3.0641684898159287</v>
      </c>
      <c r="AG297" s="147">
        <f t="shared" si="545"/>
        <v>3.4976525172089392</v>
      </c>
      <c r="AH297" s="147">
        <f t="shared" si="546"/>
        <v>2.6594472839161121</v>
      </c>
      <c r="AI297" s="147">
        <f t="shared" si="547"/>
        <v>11.178164672211595</v>
      </c>
      <c r="AJ297" s="147">
        <f t="shared" si="548"/>
        <v>11.978164672211596</v>
      </c>
      <c r="AK297" s="147">
        <f t="shared" si="549"/>
        <v>12.470563253716517</v>
      </c>
      <c r="AL297" s="147">
        <f t="shared" si="550"/>
        <v>11.227309140172764</v>
      </c>
      <c r="AM297" s="147">
        <f t="shared" si="627"/>
        <v>83.485243972302513</v>
      </c>
      <c r="AN297" s="147">
        <f t="shared" si="659"/>
        <v>80.188839882751637</v>
      </c>
      <c r="AO297" s="147">
        <f t="shared" si="660"/>
        <v>89.068537039019503</v>
      </c>
      <c r="AP297" s="147">
        <f t="shared" si="551"/>
        <v>4.0159434904622167</v>
      </c>
      <c r="AQ297" s="147">
        <f t="shared" si="552"/>
        <v>0.23599781155893282</v>
      </c>
      <c r="AR297" s="147">
        <f t="shared" si="553"/>
        <v>0.23424706299628151</v>
      </c>
      <c r="AS297" s="147">
        <f t="shared" si="554"/>
        <v>0.22263779505886408</v>
      </c>
      <c r="AT297" s="147">
        <f t="shared" si="555"/>
        <v>1.8290562174127962E-2</v>
      </c>
      <c r="AU297" s="147">
        <f t="shared" si="556"/>
        <v>8.1114458871456033E-2</v>
      </c>
      <c r="AV297" s="147">
        <f t="shared" si="557"/>
        <v>7.6759978134042131E-2</v>
      </c>
      <c r="AW297" s="147">
        <f t="shared" si="558"/>
        <v>7.7018437975495735E-2</v>
      </c>
      <c r="AX297" s="147">
        <f t="shared" si="628"/>
        <v>3.0185636849776355E-2</v>
      </c>
      <c r="AY297" s="147">
        <f t="shared" si="629"/>
        <v>3.2849952839683096E-2</v>
      </c>
      <c r="AZ297" s="147">
        <f t="shared" si="630"/>
        <v>2.6368449998752638E-2</v>
      </c>
      <c r="BA297" s="147">
        <f t="shared" si="631"/>
        <v>7.1624041458447557E-2</v>
      </c>
      <c r="BB297" s="147">
        <f t="shared" si="632"/>
        <v>0.10948607075810701</v>
      </c>
      <c r="BC297" s="147">
        <f t="shared" si="559"/>
        <v>-1.8071496169634379E-2</v>
      </c>
      <c r="BD297" s="147">
        <f t="shared" si="560"/>
        <v>-1.5714344495334244E-2</v>
      </c>
      <c r="BE297" s="147">
        <f t="shared" si="561"/>
        <v>-1.9642930619167807E-2</v>
      </c>
      <c r="BF297" s="147">
        <f t="shared" si="562"/>
        <v>0</v>
      </c>
      <c r="BG297" s="147">
        <f t="shared" si="563"/>
        <v>0</v>
      </c>
      <c r="BH297" s="147">
        <f t="shared" si="564"/>
        <v>0</v>
      </c>
      <c r="BI297" s="147">
        <f t="shared" si="633"/>
        <v>1.2114140680141976E-2</v>
      </c>
      <c r="BJ297" s="147">
        <f t="shared" si="634"/>
        <v>1.7135608344348852E-2</v>
      </c>
      <c r="BK297" s="147">
        <f t="shared" si="635"/>
        <v>6.7255193795848316E-3</v>
      </c>
      <c r="BL297" s="147">
        <f t="shared" si="565"/>
        <v>2.3438134597786164</v>
      </c>
      <c r="BM297" s="147">
        <f t="shared" si="566"/>
        <v>2.8829168604383999</v>
      </c>
      <c r="BN297" s="147">
        <f t="shared" si="567"/>
        <v>1.4143875741800442</v>
      </c>
      <c r="BO297" s="150">
        <f t="shared" si="636"/>
        <v>1.467524044182707E-4</v>
      </c>
      <c r="BP297" s="150">
        <f t="shared" si="636"/>
        <v>2.93629073330918E-4</v>
      </c>
      <c r="BQ297" s="150">
        <f t="shared" si="636"/>
        <v>4.5232610925171139E-5</v>
      </c>
      <c r="BR297" s="147" t="e">
        <f t="shared" si="568"/>
        <v>#NUM!</v>
      </c>
      <c r="BS297" s="147">
        <f t="shared" si="569"/>
        <v>141.00456375529564</v>
      </c>
      <c r="BT297" s="147">
        <f t="shared" si="570"/>
        <v>0.34658347135440776</v>
      </c>
      <c r="BU297" s="147">
        <f t="shared" si="571"/>
        <v>0.34658347135440776</v>
      </c>
      <c r="BV297" s="147">
        <f t="shared" si="572"/>
        <v>0.11552782378480259</v>
      </c>
      <c r="BW297" s="147">
        <f t="shared" si="573"/>
        <v>12.092342750839402</v>
      </c>
      <c r="CA297" s="150">
        <f t="shared" si="574"/>
        <v>0.11861268678030407</v>
      </c>
      <c r="CB297" s="150">
        <f t="shared" si="637"/>
        <v>0.11861268678030407</v>
      </c>
      <c r="CC297" s="150">
        <f t="shared" si="638"/>
        <v>3.5250012104597113E-2</v>
      </c>
      <c r="CD297" s="150">
        <f t="shared" si="639"/>
        <v>4.4140089549044845E-2</v>
      </c>
      <c r="CE297" s="150">
        <f t="shared" si="575"/>
        <v>2.6068593379410466E-2</v>
      </c>
      <c r="CI297" s="152">
        <f t="shared" si="576"/>
        <v>0.34085119137366787</v>
      </c>
      <c r="CJ297" s="152">
        <f t="shared" si="577"/>
        <v>0.34085119137366787</v>
      </c>
      <c r="CK297" s="152">
        <f t="shared" si="578"/>
        <v>0.34085119137366787</v>
      </c>
      <c r="CL297" s="152">
        <f t="shared" si="579"/>
        <v>0.34085119137366787</v>
      </c>
      <c r="CM297" s="152">
        <f t="shared" si="580"/>
        <v>0.34085119137366787</v>
      </c>
      <c r="CN297" s="152">
        <f t="shared" si="581"/>
        <v>0.34085119137366787</v>
      </c>
      <c r="CO297" s="152">
        <f t="shared" si="582"/>
        <v>0.34085119137366787</v>
      </c>
      <c r="CP297" s="152">
        <f t="shared" si="583"/>
        <v>0.34085119137366787</v>
      </c>
      <c r="CQ297" s="152">
        <f t="shared" si="584"/>
        <v>0.31754713338904655</v>
      </c>
      <c r="CR297" s="152">
        <f t="shared" si="585"/>
        <v>0.27222877552504637</v>
      </c>
      <c r="CS297" s="152">
        <f t="shared" si="586"/>
        <v>0.22691041766104614</v>
      </c>
      <c r="CT297" s="152">
        <f t="shared" si="587"/>
        <v>0.18159205979704587</v>
      </c>
      <c r="CU297" s="152">
        <f t="shared" si="588"/>
        <v>0.13627370193304575</v>
      </c>
      <c r="CV297" s="152">
        <f t="shared" si="589"/>
        <v>0.10979554380406273</v>
      </c>
      <c r="CW297" s="152">
        <f t="shared" si="590"/>
        <v>0.10979554380406273</v>
      </c>
      <c r="CX297" s="152">
        <f t="shared" si="591"/>
        <v>0.10979554380406273</v>
      </c>
      <c r="CY297" s="152">
        <f t="shared" si="592"/>
        <v>0.10979554380406273</v>
      </c>
      <c r="CZ297" s="152">
        <f t="shared" si="593"/>
        <v>0.10979554380406273</v>
      </c>
      <c r="DA297" s="152">
        <f t="shared" si="594"/>
        <v>0.10979554380406273</v>
      </c>
      <c r="DC297" s="154">
        <f t="shared" si="640"/>
        <v>0.11653171865900439</v>
      </c>
      <c r="DD297" s="154">
        <f t="shared" si="641"/>
        <v>0.11653171865900439</v>
      </c>
      <c r="DE297" s="154">
        <f t="shared" si="642"/>
        <v>0.11653171865900439</v>
      </c>
      <c r="DF297" s="154">
        <f t="shared" si="643"/>
        <v>0.11653171865900439</v>
      </c>
      <c r="DG297" s="154">
        <f t="shared" si="644"/>
        <v>0.11653171865900439</v>
      </c>
      <c r="DH297" s="154">
        <f t="shared" si="645"/>
        <v>0.11653171865900439</v>
      </c>
      <c r="DI297" s="154">
        <f t="shared" si="646"/>
        <v>0.11653171865900439</v>
      </c>
      <c r="DJ297" s="154">
        <f t="shared" si="647"/>
        <v>0.11653171865900439</v>
      </c>
      <c r="DK297" s="154">
        <f t="shared" si="648"/>
        <v>0.10807445846537608</v>
      </c>
      <c r="DL297" s="154">
        <f t="shared" si="649"/>
        <v>9.1643685442357237E-2</v>
      </c>
      <c r="DM297" s="154">
        <f t="shared" si="650"/>
        <v>7.5243090097273604E-2</v>
      </c>
      <c r="DN297" s="154">
        <f t="shared" si="651"/>
        <v>5.8892780799380165E-2</v>
      </c>
      <c r="DO297" s="154">
        <f t="shared" si="652"/>
        <v>4.2635832105512118E-2</v>
      </c>
      <c r="DP297" s="154">
        <f t="shared" si="653"/>
        <v>3.3218861082402115E-2</v>
      </c>
      <c r="DQ297" s="154">
        <f t="shared" si="654"/>
        <v>3.3218861082402115E-2</v>
      </c>
      <c r="DR297" s="154">
        <f t="shared" si="655"/>
        <v>-8.1538357016823128E-10</v>
      </c>
      <c r="DS297" s="154">
        <f t="shared" si="656"/>
        <v>-8.1538357016823128E-10</v>
      </c>
      <c r="DT297" s="154">
        <f t="shared" si="657"/>
        <v>-8.1538357016823128E-10</v>
      </c>
      <c r="DU297" s="154">
        <f t="shared" si="658"/>
        <v>-8.1538357016823128E-10</v>
      </c>
      <c r="DW297" s="155">
        <f t="shared" si="595"/>
        <v>8.0875665055085075E-3</v>
      </c>
      <c r="DX297" s="155">
        <f t="shared" si="596"/>
        <v>2.2838583268058897E-2</v>
      </c>
      <c r="DY297" s="155">
        <f t="shared" si="597"/>
        <v>-1.9476070192428502E-2</v>
      </c>
      <c r="DZ297" s="155">
        <f t="shared" si="598"/>
        <v>1.4411533836919678E-2</v>
      </c>
      <c r="EA297" s="156">
        <f t="shared" si="599"/>
        <v>8.0875665055085075E-3</v>
      </c>
      <c r="EB297" s="156">
        <f t="shared" si="600"/>
        <v>2.2838583268058897E-2</v>
      </c>
      <c r="EC297" s="156">
        <f t="shared" si="601"/>
        <v>2.4205221404976558E-2</v>
      </c>
      <c r="ED297" s="156">
        <f t="shared" si="602"/>
        <v>-1.056822789850568E-3</v>
      </c>
      <c r="EE297" s="156">
        <f t="shared" si="603"/>
        <v>6.0662771852200642E-3</v>
      </c>
      <c r="EF297" s="156">
        <f t="shared" si="604"/>
        <v>-2.3456553429375793E-2</v>
      </c>
      <c r="EG297" s="156">
        <f t="shared" si="605"/>
        <v>-2.0658005801049706E-2</v>
      </c>
      <c r="EH297" s="156">
        <f t="shared" si="606"/>
        <v>-1.2659242236282526E-2</v>
      </c>
      <c r="EI297" s="156">
        <f t="shared" si="607"/>
        <v>-1.8145909929670211E-2</v>
      </c>
      <c r="EJ297" s="156">
        <f t="shared" si="608"/>
        <v>1.605414496313581E-2</v>
      </c>
      <c r="EK297" s="156">
        <f t="shared" si="609"/>
        <v>1.0047304561283898E-2</v>
      </c>
      <c r="EL297" s="156">
        <f t="shared" si="610"/>
        <v>2.2046797697758434E-2</v>
      </c>
      <c r="EM297" s="156">
        <f t="shared" si="611"/>
        <v>2.40210050545724E-2</v>
      </c>
      <c r="EN297" s="156">
        <f t="shared" si="612"/>
        <v>-3.1624253099939046E-3</v>
      </c>
      <c r="EO297" s="156">
        <f t="shared" si="613"/>
        <v>3.9988198326337421E-3</v>
      </c>
      <c r="EP297" s="156">
        <f t="shared" si="614"/>
        <v>-2.3896005055640952E-2</v>
      </c>
      <c r="EQ297" s="156">
        <f t="shared" si="615"/>
        <v>-2.1682721511879943E-2</v>
      </c>
      <c r="ER297" s="156">
        <f t="shared" si="616"/>
        <v>-1.0810606158367878E-2</v>
      </c>
      <c r="ES297" s="156">
        <f t="shared" si="617"/>
        <v>1.1930576562619515E-2</v>
      </c>
      <c r="ET297" s="156">
        <f t="shared" si="618"/>
        <v>2.1087222684757628E-2</v>
      </c>
      <c r="EU297" s="156">
        <f t="shared" si="619"/>
        <v>2.3653974351423537E-2</v>
      </c>
      <c r="EV297" s="156">
        <f t="shared" si="620"/>
        <v>-5.2439598640035669E-3</v>
      </c>
      <c r="EW297" s="156">
        <f t="shared" si="621"/>
        <v>1.9009290465677529E-3</v>
      </c>
      <c r="EX297" s="156">
        <f t="shared" si="622"/>
        <v>-2.4153593654630316E-2</v>
      </c>
      <c r="EY297" s="156">
        <f t="shared" si="623"/>
        <v>-2.2542418619619593E-2</v>
      </c>
      <c r="EZ297" s="156">
        <f t="shared" si="624"/>
        <v>-8.8796948399655455E-3</v>
      </c>
    </row>
    <row r="298" spans="15:156" ht="20.100000000000001" customHeight="1" x14ac:dyDescent="0.2">
      <c r="O298" s="158">
        <v>288</v>
      </c>
      <c r="P298" s="158">
        <f t="shared" si="625"/>
        <v>-0.62831853071795862</v>
      </c>
      <c r="Q298" s="147">
        <f t="shared" si="626"/>
        <v>2.5132741228718345</v>
      </c>
      <c r="R298" s="147">
        <f t="shared" si="530"/>
        <v>191.18839137762862</v>
      </c>
      <c r="S298" s="147">
        <f t="shared" si="531"/>
        <v>166.25077511098141</v>
      </c>
      <c r="T298" s="147">
        <f t="shared" si="532"/>
        <v>207.81346888872676</v>
      </c>
      <c r="U298" s="147">
        <f t="shared" si="533"/>
        <v>1</v>
      </c>
      <c r="V298" s="147">
        <f t="shared" si="534"/>
        <v>1</v>
      </c>
      <c r="W298" s="147">
        <f t="shared" si="535"/>
        <v>7.5318380453118741E-2</v>
      </c>
      <c r="X298" s="147">
        <f t="shared" si="536"/>
        <v>8.6616137521086559E-2</v>
      </c>
      <c r="Y298" s="147">
        <f t="shared" si="537"/>
        <v>6.9292910016869241E-2</v>
      </c>
      <c r="Z298" s="147">
        <f t="shared" si="538"/>
        <v>7.9937803887738239</v>
      </c>
      <c r="AA298" s="147">
        <f t="shared" si="539"/>
        <v>7.9937803887738239</v>
      </c>
      <c r="AB298" s="147">
        <f t="shared" si="540"/>
        <v>8.0538025430570226</v>
      </c>
      <c r="AC298" s="147">
        <f t="shared" si="541"/>
        <v>7.6546566564813316</v>
      </c>
      <c r="AD298" s="147">
        <f t="shared" si="542"/>
        <v>99.750299546309463</v>
      </c>
      <c r="AE298" s="147">
        <f t="shared" si="543"/>
        <v>132.70886694874201</v>
      </c>
      <c r="AF298" s="147">
        <f t="shared" si="544"/>
        <v>3.0556652573041498</v>
      </c>
      <c r="AG298" s="147">
        <f t="shared" si="545"/>
        <v>3.4879463431855182</v>
      </c>
      <c r="AH298" s="147">
        <f t="shared" si="546"/>
        <v>2.6520671745379505</v>
      </c>
      <c r="AI298" s="147">
        <f t="shared" si="547"/>
        <v>11.049445646077974</v>
      </c>
      <c r="AJ298" s="147">
        <f t="shared" si="548"/>
        <v>11.849445646077974</v>
      </c>
      <c r="AK298" s="147">
        <f t="shared" si="549"/>
        <v>12.341748886242542</v>
      </c>
      <c r="AL298" s="147">
        <f t="shared" si="550"/>
        <v>11.106723831019282</v>
      </c>
      <c r="AM298" s="147">
        <f t="shared" si="627"/>
        <v>84.392133595801425</v>
      </c>
      <c r="AN298" s="147">
        <f t="shared" si="659"/>
        <v>81.025793768556497</v>
      </c>
      <c r="AO298" s="147">
        <f t="shared" si="660"/>
        <v>90.035551006243793</v>
      </c>
      <c r="AP298" s="147">
        <f t="shared" si="551"/>
        <v>3.9411364848784931</v>
      </c>
      <c r="AQ298" s="147">
        <f t="shared" si="552"/>
        <v>0.2325584894007319</v>
      </c>
      <c r="AR298" s="147">
        <f t="shared" si="553"/>
        <v>0.23083325543198796</v>
      </c>
      <c r="AS298" s="147">
        <f t="shared" si="554"/>
        <v>0.21939317555692547</v>
      </c>
      <c r="AT298" s="147">
        <f t="shared" si="555"/>
        <v>1.776133060444314E-2</v>
      </c>
      <c r="AU298" s="147">
        <f t="shared" si="556"/>
        <v>7.9623078614481826E-2</v>
      </c>
      <c r="AV298" s="147">
        <f t="shared" si="557"/>
        <v>7.5316937086526009E-2</v>
      </c>
      <c r="AW298" s="147">
        <f t="shared" si="558"/>
        <v>7.5601925756803814E-2</v>
      </c>
      <c r="AX298" s="147">
        <f t="shared" si="628"/>
        <v>2.9985406810493234E-2</v>
      </c>
      <c r="AY298" s="147">
        <f t="shared" si="629"/>
        <v>3.2618311091513988E-2</v>
      </c>
      <c r="AZ298" s="147">
        <f t="shared" si="630"/>
        <v>2.6193387359968553E-2</v>
      </c>
      <c r="BA298" s="147">
        <f t="shared" si="631"/>
        <v>7.0849092847391701E-2</v>
      </c>
      <c r="BB298" s="147">
        <f t="shared" si="632"/>
        <v>0.10765888685406419</v>
      </c>
      <c r="BC298" s="147">
        <f t="shared" si="559"/>
        <v>-1.8187501073002398E-2</v>
      </c>
      <c r="BD298" s="147">
        <f t="shared" si="560"/>
        <v>-1.581521832434991E-2</v>
      </c>
      <c r="BE298" s="147">
        <f t="shared" si="561"/>
        <v>-1.9769022905437392E-2</v>
      </c>
      <c r="BF298" s="147">
        <f t="shared" si="562"/>
        <v>0</v>
      </c>
      <c r="BG298" s="147">
        <f t="shared" si="563"/>
        <v>0</v>
      </c>
      <c r="BH298" s="147">
        <f t="shared" si="564"/>
        <v>0</v>
      </c>
      <c r="BI298" s="147">
        <f t="shared" si="633"/>
        <v>1.1797905737490837E-2</v>
      </c>
      <c r="BJ298" s="147">
        <f t="shared" si="634"/>
        <v>1.6803092767164077E-2</v>
      </c>
      <c r="BK298" s="147">
        <f t="shared" si="635"/>
        <v>6.4243644545311611E-3</v>
      </c>
      <c r="BL298" s="147">
        <f t="shared" si="565"/>
        <v>2.2556226195757683</v>
      </c>
      <c r="BM298" s="147">
        <f t="shared" si="566"/>
        <v>2.7935271968027533</v>
      </c>
      <c r="BN298" s="147">
        <f t="shared" si="567"/>
        <v>1.3350694627015536</v>
      </c>
      <c r="BO298" s="150">
        <f t="shared" si="636"/>
        <v>1.3919057979071921E-4</v>
      </c>
      <c r="BP298" s="150">
        <f t="shared" si="636"/>
        <v>2.8234392654192175E-4</v>
      </c>
      <c r="BQ298" s="150">
        <f t="shared" si="636"/>
        <v>4.1272458644643464E-5</v>
      </c>
      <c r="BR298" s="147" t="e">
        <f t="shared" si="568"/>
        <v>#NUM!</v>
      </c>
      <c r="BS298" s="147">
        <f t="shared" si="569"/>
        <v>138.8853087563358</v>
      </c>
      <c r="BT298" s="147">
        <f t="shared" si="570"/>
        <v>0.34248293388869971</v>
      </c>
      <c r="BU298" s="147">
        <f t="shared" si="571"/>
        <v>0.34248293388869971</v>
      </c>
      <c r="BV298" s="147">
        <f t="shared" si="572"/>
        <v>0.11416097796289991</v>
      </c>
      <c r="BW298" s="147">
        <f t="shared" si="573"/>
        <v>11.949274461101789</v>
      </c>
      <c r="CA298" s="150">
        <f t="shared" si="574"/>
        <v>0.11676227235435424</v>
      </c>
      <c r="CB298" s="150">
        <f t="shared" si="637"/>
        <v>0.11676227235435424</v>
      </c>
      <c r="CC298" s="150">
        <f t="shared" si="638"/>
        <v>3.4666452532942628E-2</v>
      </c>
      <c r="CD298" s="150">
        <f t="shared" si="639"/>
        <v>4.397172637428319E-2</v>
      </c>
      <c r="CE298" s="150">
        <f t="shared" si="575"/>
        <v>2.5784225301280793E-2</v>
      </c>
      <c r="CI298" s="152">
        <f t="shared" si="576"/>
        <v>0.33675065390795983</v>
      </c>
      <c r="CJ298" s="152">
        <f t="shared" si="577"/>
        <v>0.33675065390795983</v>
      </c>
      <c r="CK298" s="152">
        <f t="shared" si="578"/>
        <v>0.33675065390795983</v>
      </c>
      <c r="CL298" s="152">
        <f t="shared" si="579"/>
        <v>0.33675065390795983</v>
      </c>
      <c r="CM298" s="152">
        <f t="shared" si="580"/>
        <v>0.33675065390795983</v>
      </c>
      <c r="CN298" s="152">
        <f t="shared" si="581"/>
        <v>0.33675065390795983</v>
      </c>
      <c r="CO298" s="152">
        <f t="shared" si="582"/>
        <v>0.33675065390795983</v>
      </c>
      <c r="CP298" s="152">
        <f t="shared" si="583"/>
        <v>0.33675065390795983</v>
      </c>
      <c r="CQ298" s="152">
        <f t="shared" si="584"/>
        <v>0.31372231352318697</v>
      </c>
      <c r="CR298" s="152">
        <f t="shared" si="585"/>
        <v>0.26894013132728628</v>
      </c>
      <c r="CS298" s="152">
        <f t="shared" si="586"/>
        <v>0.22415794913138554</v>
      </c>
      <c r="CT298" s="152">
        <f t="shared" si="587"/>
        <v>0.17937576693548482</v>
      </c>
      <c r="CU298" s="152">
        <f t="shared" si="588"/>
        <v>0.13459358473958413</v>
      </c>
      <c r="CV298" s="152">
        <f t="shared" si="589"/>
        <v>0.10842869798216002</v>
      </c>
      <c r="CW298" s="152">
        <f t="shared" si="590"/>
        <v>0.10842869798216002</v>
      </c>
      <c r="CX298" s="152">
        <f t="shared" si="591"/>
        <v>0.10842869798216002</v>
      </c>
      <c r="CY298" s="152">
        <f t="shared" si="592"/>
        <v>0.10842869798216002</v>
      </c>
      <c r="CZ298" s="152">
        <f t="shared" si="593"/>
        <v>0.10842869798216002</v>
      </c>
      <c r="DA298" s="152">
        <f t="shared" si="594"/>
        <v>0.10842869798216002</v>
      </c>
      <c r="DC298" s="154">
        <f t="shared" si="640"/>
        <v>0.11468818170637694</v>
      </c>
      <c r="DD298" s="154">
        <f t="shared" si="641"/>
        <v>0.11468818170637694</v>
      </c>
      <c r="DE298" s="154">
        <f t="shared" si="642"/>
        <v>0.11468818170637694</v>
      </c>
      <c r="DF298" s="154">
        <f t="shared" si="643"/>
        <v>0.11468818170637694</v>
      </c>
      <c r="DG298" s="154">
        <f t="shared" si="644"/>
        <v>0.11468818170637694</v>
      </c>
      <c r="DH298" s="154">
        <f t="shared" si="645"/>
        <v>0.11468818170637694</v>
      </c>
      <c r="DI298" s="154">
        <f t="shared" si="646"/>
        <v>0.11468818170637694</v>
      </c>
      <c r="DJ298" s="154">
        <f t="shared" si="647"/>
        <v>0.11468818170637694</v>
      </c>
      <c r="DK298" s="154">
        <f t="shared" si="648"/>
        <v>0.10635865625264643</v>
      </c>
      <c r="DL298" s="154">
        <f t="shared" si="649"/>
        <v>9.0176322727166081E-2</v>
      </c>
      <c r="DM298" s="154">
        <f t="shared" si="650"/>
        <v>7.4024237305134952E-2</v>
      </c>
      <c r="DN298" s="154">
        <f t="shared" si="651"/>
        <v>5.7922540935580726E-2</v>
      </c>
      <c r="DO298" s="154">
        <f t="shared" si="652"/>
        <v>4.1914356919654276E-2</v>
      </c>
      <c r="DP298" s="154">
        <f t="shared" si="653"/>
        <v>3.2642821993669871E-2</v>
      </c>
      <c r="DQ298" s="154">
        <f t="shared" si="654"/>
        <v>3.2642821993669871E-2</v>
      </c>
      <c r="DR298" s="154">
        <f t="shared" si="655"/>
        <v>-8.2157807661058763E-10</v>
      </c>
      <c r="DS298" s="154">
        <f t="shared" si="656"/>
        <v>-8.2157807661058763E-10</v>
      </c>
      <c r="DT298" s="154">
        <f t="shared" si="657"/>
        <v>-8.2157807661058763E-10</v>
      </c>
      <c r="DU298" s="154">
        <f t="shared" si="658"/>
        <v>-8.2157807661058763E-10</v>
      </c>
      <c r="DW298" s="155">
        <f t="shared" si="595"/>
        <v>7.2915067418367341E-3</v>
      </c>
      <c r="DX298" s="155">
        <f t="shared" si="596"/>
        <v>2.2440950260553282E-2</v>
      </c>
      <c r="DY298" s="155">
        <f t="shared" si="597"/>
        <v>-1.9089412479327567E-2</v>
      </c>
      <c r="DZ298" s="155">
        <f t="shared" si="598"/>
        <v>1.3869270000867736E-2</v>
      </c>
      <c r="EA298" s="156">
        <f t="shared" si="599"/>
        <v>7.2915067418367341E-3</v>
      </c>
      <c r="EB298" s="156">
        <f t="shared" si="600"/>
        <v>2.2440950260553282E-2</v>
      </c>
      <c r="EC298" s="156">
        <f t="shared" si="601"/>
        <v>2.3595811474981673E-2</v>
      </c>
      <c r="ED298" s="156">
        <f t="shared" si="602"/>
        <v>-4.3362557956333325E-18</v>
      </c>
      <c r="EE298" s="156">
        <f t="shared" si="603"/>
        <v>7.2915067418367254E-3</v>
      </c>
      <c r="EF298" s="156">
        <f t="shared" si="604"/>
        <v>-2.2440950260553282E-2</v>
      </c>
      <c r="EG298" s="156">
        <f t="shared" si="605"/>
        <v>-1.9089412479327571E-2</v>
      </c>
      <c r="EH298" s="156">
        <f t="shared" si="606"/>
        <v>-1.3869270000867731E-2</v>
      </c>
      <c r="EI298" s="156">
        <f t="shared" si="607"/>
        <v>-1.9089412479327564E-2</v>
      </c>
      <c r="EJ298" s="156">
        <f t="shared" si="608"/>
        <v>1.3869270000867743E-2</v>
      </c>
      <c r="EK298" s="156">
        <f t="shared" si="609"/>
        <v>7.2915067418367428E-3</v>
      </c>
      <c r="EL298" s="156">
        <f t="shared" si="610"/>
        <v>2.2440950260553275E-2</v>
      </c>
      <c r="EM298" s="156">
        <f t="shared" si="611"/>
        <v>2.3595811474981673E-2</v>
      </c>
      <c r="EN298" s="156">
        <f t="shared" si="612"/>
        <v>-1.3008767386899998E-17</v>
      </c>
      <c r="EO298" s="156">
        <f t="shared" si="613"/>
        <v>7.2915067418367176E-3</v>
      </c>
      <c r="EP298" s="156">
        <f t="shared" si="614"/>
        <v>-2.2440950260553282E-2</v>
      </c>
      <c r="EQ298" s="156">
        <f t="shared" si="615"/>
        <v>-1.9089412479327578E-2</v>
      </c>
      <c r="ER298" s="156">
        <f t="shared" si="616"/>
        <v>-1.3869270000867722E-2</v>
      </c>
      <c r="ES298" s="156">
        <f t="shared" si="617"/>
        <v>7.2915067418367506E-3</v>
      </c>
      <c r="ET298" s="156">
        <f t="shared" si="618"/>
        <v>2.2440950260553275E-2</v>
      </c>
      <c r="EU298" s="156">
        <f t="shared" si="619"/>
        <v>2.3595811474981673E-2</v>
      </c>
      <c r="EV298" s="156">
        <f t="shared" si="620"/>
        <v>-2.1681278978166664E-17</v>
      </c>
      <c r="EW298" s="156">
        <f t="shared" si="621"/>
        <v>7.2915067418367098E-3</v>
      </c>
      <c r="EX298" s="156">
        <f t="shared" si="622"/>
        <v>-2.2440950260553288E-2</v>
      </c>
      <c r="EY298" s="156">
        <f t="shared" si="623"/>
        <v>-1.9089412479327585E-2</v>
      </c>
      <c r="EZ298" s="156">
        <f t="shared" si="624"/>
        <v>-1.3869270000867715E-2</v>
      </c>
    </row>
    <row r="299" spans="15:156" ht="20.100000000000001" customHeight="1" x14ac:dyDescent="0.2">
      <c r="O299" s="158">
        <v>289</v>
      </c>
      <c r="P299" s="158">
        <f t="shared" si="625"/>
        <v>-0.61959188445798696</v>
      </c>
      <c r="Q299" s="147">
        <f t="shared" si="626"/>
        <v>2.522000769131806</v>
      </c>
      <c r="R299" s="147">
        <f t="shared" si="530"/>
        <v>188.8847390056074</v>
      </c>
      <c r="S299" s="147">
        <f t="shared" si="531"/>
        <v>164.24759913531079</v>
      </c>
      <c r="T299" s="147">
        <f t="shared" si="532"/>
        <v>205.30949891913849</v>
      </c>
      <c r="U299" s="147">
        <f t="shared" si="533"/>
        <v>1</v>
      </c>
      <c r="V299" s="147">
        <f t="shared" si="534"/>
        <v>1</v>
      </c>
      <c r="W299" s="147">
        <f t="shared" si="535"/>
        <v>7.6236969041593716E-2</v>
      </c>
      <c r="X299" s="147">
        <f t="shared" si="536"/>
        <v>8.7672514397832774E-2</v>
      </c>
      <c r="Y299" s="147">
        <f t="shared" si="537"/>
        <v>7.0138011518266208E-2</v>
      </c>
      <c r="Z299" s="147">
        <f t="shared" si="538"/>
        <v>7.8733666772820277</v>
      </c>
      <c r="AA299" s="147">
        <f t="shared" si="539"/>
        <v>7.8733666772820277</v>
      </c>
      <c r="AB299" s="147">
        <f t="shared" si="540"/>
        <v>7.9344785696876681</v>
      </c>
      <c r="AC299" s="147">
        <f t="shared" si="541"/>
        <v>7.5412463708247843</v>
      </c>
      <c r="AD299" s="147">
        <f t="shared" si="542"/>
        <v>97.911542408869295</v>
      </c>
      <c r="AE299" s="147">
        <f t="shared" si="543"/>
        <v>130.33365535557417</v>
      </c>
      <c r="AF299" s="147">
        <f t="shared" si="544"/>
        <v>3.0471079401212449</v>
      </c>
      <c r="AG299" s="147">
        <f t="shared" si="545"/>
        <v>3.478178433201188</v>
      </c>
      <c r="AH299" s="147">
        <f t="shared" si="546"/>
        <v>2.64464012409496</v>
      </c>
      <c r="AI299" s="147">
        <f t="shared" si="547"/>
        <v>10.920474617403272</v>
      </c>
      <c r="AJ299" s="147">
        <f t="shared" si="548"/>
        <v>11.720474617403273</v>
      </c>
      <c r="AK299" s="147">
        <f t="shared" si="549"/>
        <v>12.212657002888857</v>
      </c>
      <c r="AL299" s="147">
        <f t="shared" si="550"/>
        <v>10.985886494919745</v>
      </c>
      <c r="AM299" s="147">
        <f t="shared" si="627"/>
        <v>85.320776900547969</v>
      </c>
      <c r="AN299" s="147">
        <f t="shared" si="659"/>
        <v>81.882263602707738</v>
      </c>
      <c r="AO299" s="147">
        <f t="shared" si="660"/>
        <v>91.02588129437116</v>
      </c>
      <c r="AP299" s="147">
        <f t="shared" si="551"/>
        <v>3.866339517720585</v>
      </c>
      <c r="AQ299" s="147">
        <f t="shared" si="552"/>
        <v>0.22911293646499567</v>
      </c>
      <c r="AR299" s="147">
        <f t="shared" si="553"/>
        <v>0.22741326331315054</v>
      </c>
      <c r="AS299" s="147">
        <f t="shared" si="554"/>
        <v>0.21614267800653042</v>
      </c>
      <c r="AT299" s="147">
        <f t="shared" si="555"/>
        <v>1.7238930776912121E-2</v>
      </c>
      <c r="AU299" s="147">
        <f t="shared" si="556"/>
        <v>7.8131583718190886E-2</v>
      </c>
      <c r="AV299" s="147">
        <f t="shared" si="557"/>
        <v>7.3874409678968272E-2</v>
      </c>
      <c r="AW299" s="147">
        <f t="shared" si="558"/>
        <v>7.4185418542723175E-2</v>
      </c>
      <c r="AX299" s="147">
        <f t="shared" si="628"/>
        <v>2.9782575820366267E-2</v>
      </c>
      <c r="AY299" s="147">
        <f t="shared" si="629"/>
        <v>3.2383776425252871E-2</v>
      </c>
      <c r="AZ299" s="147">
        <f t="shared" si="630"/>
        <v>2.6016088872288293E-2</v>
      </c>
      <c r="BA299" s="147">
        <f t="shared" si="631"/>
        <v>7.0069014908018742E-2</v>
      </c>
      <c r="BB299" s="147">
        <f t="shared" si="632"/>
        <v>0.10583011758213633</v>
      </c>
      <c r="BC299" s="147">
        <f t="shared" si="559"/>
        <v>-1.8302120927747939E-2</v>
      </c>
      <c r="BD299" s="147">
        <f t="shared" si="560"/>
        <v>-1.5914887763259073E-2</v>
      </c>
      <c r="BE299" s="147">
        <f t="shared" si="561"/>
        <v>-1.9893609704073847E-2</v>
      </c>
      <c r="BF299" s="147">
        <f t="shared" si="562"/>
        <v>0</v>
      </c>
      <c r="BG299" s="147">
        <f t="shared" si="563"/>
        <v>0</v>
      </c>
      <c r="BH299" s="147">
        <f t="shared" si="564"/>
        <v>0</v>
      </c>
      <c r="BI299" s="147">
        <f t="shared" si="633"/>
        <v>1.1480454892618328E-2</v>
      </c>
      <c r="BJ299" s="147">
        <f t="shared" si="634"/>
        <v>1.6468888661993798E-2</v>
      </c>
      <c r="BK299" s="147">
        <f t="shared" si="635"/>
        <v>6.122479168214446E-3</v>
      </c>
      <c r="BL299" s="147">
        <f t="shared" si="565"/>
        <v>2.1684827260578614</v>
      </c>
      <c r="BM299" s="147">
        <f t="shared" si="566"/>
        <v>2.704975423159222</v>
      </c>
      <c r="BN299" s="147">
        <f t="shared" si="567"/>
        <v>1.2570031301689717</v>
      </c>
      <c r="BO299" s="150">
        <f t="shared" si="636"/>
        <v>1.3180084454144408E-4</v>
      </c>
      <c r="BP299" s="150">
        <f t="shared" si="636"/>
        <v>2.7122429376114787E-4</v>
      </c>
      <c r="BQ299" s="150">
        <f t="shared" si="636"/>
        <v>3.7484751165219851E-5</v>
      </c>
      <c r="BR299" s="147" t="e">
        <f t="shared" si="568"/>
        <v>#NUM!</v>
      </c>
      <c r="BS299" s="147">
        <f t="shared" si="569"/>
        <v>136.75558319434541</v>
      </c>
      <c r="BT299" s="147">
        <f t="shared" si="570"/>
        <v>0.3383563150215993</v>
      </c>
      <c r="BU299" s="147">
        <f t="shared" si="571"/>
        <v>0.3383563150215993</v>
      </c>
      <c r="BV299" s="147">
        <f t="shared" si="572"/>
        <v>0.11278543834053312</v>
      </c>
      <c r="BW299" s="147">
        <f t="shared" si="573"/>
        <v>11.805296187850461</v>
      </c>
      <c r="CA299" s="150">
        <f t="shared" si="574"/>
        <v>0.114903457279908</v>
      </c>
      <c r="CB299" s="150">
        <f t="shared" si="637"/>
        <v>0.114903457279908</v>
      </c>
      <c r="CC299" s="150">
        <f t="shared" si="638"/>
        <v>3.4080705165805095E-2</v>
      </c>
      <c r="CD299" s="150">
        <f t="shared" si="639"/>
        <v>4.3799456695034419E-2</v>
      </c>
      <c r="CE299" s="150">
        <f t="shared" si="575"/>
        <v>2.549733576728648E-2</v>
      </c>
      <c r="CI299" s="152">
        <f t="shared" si="576"/>
        <v>0.33262403504085952</v>
      </c>
      <c r="CJ299" s="152">
        <f t="shared" si="577"/>
        <v>0.33262403504085952</v>
      </c>
      <c r="CK299" s="152">
        <f t="shared" si="578"/>
        <v>0.33262403504085952</v>
      </c>
      <c r="CL299" s="152">
        <f t="shared" si="579"/>
        <v>0.33262403504085952</v>
      </c>
      <c r="CM299" s="152">
        <f t="shared" si="580"/>
        <v>0.33262403504085952</v>
      </c>
      <c r="CN299" s="152">
        <f t="shared" si="581"/>
        <v>0.33262403504085952</v>
      </c>
      <c r="CO299" s="152">
        <f t="shared" si="582"/>
        <v>0.33262403504085952</v>
      </c>
      <c r="CP299" s="152">
        <f t="shared" si="583"/>
        <v>0.33262403504085952</v>
      </c>
      <c r="CQ299" s="152">
        <f t="shared" si="584"/>
        <v>0.30987316595321324</v>
      </c>
      <c r="CR299" s="152">
        <f t="shared" si="585"/>
        <v>0.26563056976196747</v>
      </c>
      <c r="CS299" s="152">
        <f t="shared" si="586"/>
        <v>0.22138797357072179</v>
      </c>
      <c r="CT299" s="152">
        <f t="shared" si="587"/>
        <v>0.17714537737947605</v>
      </c>
      <c r="CU299" s="152">
        <f t="shared" si="588"/>
        <v>0.1329027811882304</v>
      </c>
      <c r="CV299" s="152">
        <f t="shared" si="589"/>
        <v>0.10705315835979325</v>
      </c>
      <c r="CW299" s="152">
        <f t="shared" si="590"/>
        <v>0.10705315835979325</v>
      </c>
      <c r="CX299" s="152">
        <f t="shared" si="591"/>
        <v>0.10705315835979325</v>
      </c>
      <c r="CY299" s="152">
        <f t="shared" si="592"/>
        <v>0.10705315835979325</v>
      </c>
      <c r="CZ299" s="152">
        <f t="shared" si="593"/>
        <v>0.10705315835979325</v>
      </c>
      <c r="DA299" s="152">
        <f t="shared" si="594"/>
        <v>0.10705315835979325</v>
      </c>
      <c r="DC299" s="154">
        <f t="shared" si="640"/>
        <v>0.11283641023020614</v>
      </c>
      <c r="DD299" s="154">
        <f t="shared" si="641"/>
        <v>0.11283641023020614</v>
      </c>
      <c r="DE299" s="154">
        <f t="shared" si="642"/>
        <v>0.11283641023020614</v>
      </c>
      <c r="DF299" s="154">
        <f t="shared" si="643"/>
        <v>0.11283641023020614</v>
      </c>
      <c r="DG299" s="154">
        <f t="shared" si="644"/>
        <v>0.11283641023020614</v>
      </c>
      <c r="DH299" s="154">
        <f t="shared" si="645"/>
        <v>0.11283641023020614</v>
      </c>
      <c r="DI299" s="154">
        <f t="shared" si="646"/>
        <v>0.11283641023020614</v>
      </c>
      <c r="DJ299" s="154">
        <f t="shared" si="647"/>
        <v>0.11283641023020614</v>
      </c>
      <c r="DK299" s="154">
        <f t="shared" si="648"/>
        <v>0.10463524984063091</v>
      </c>
      <c r="DL299" s="154">
        <f t="shared" si="649"/>
        <v>8.8702581233825711E-2</v>
      </c>
      <c r="DM299" s="154">
        <f t="shared" si="650"/>
        <v>7.2800230343203279E-2</v>
      </c>
      <c r="DN299" s="154">
        <f t="shared" si="651"/>
        <v>5.6948369764919599E-2</v>
      </c>
      <c r="DO299" s="154">
        <f t="shared" si="652"/>
        <v>4.1190169012895461E-2</v>
      </c>
      <c r="DP299" s="154">
        <f t="shared" si="653"/>
        <v>3.2064777383021797E-2</v>
      </c>
      <c r="DQ299" s="154">
        <f t="shared" si="654"/>
        <v>3.2064777383021797E-2</v>
      </c>
      <c r="DR299" s="154">
        <f t="shared" si="655"/>
        <v>-8.2790778621624351E-10</v>
      </c>
      <c r="DS299" s="154">
        <f t="shared" si="656"/>
        <v>-8.2790778621624351E-10</v>
      </c>
      <c r="DT299" s="154">
        <f t="shared" si="657"/>
        <v>-8.2790778621624351E-10</v>
      </c>
      <c r="DU299" s="154">
        <f t="shared" si="658"/>
        <v>-8.2790778621624351E-10</v>
      </c>
      <c r="DW299" s="155">
        <f t="shared" si="595"/>
        <v>6.5212507073696578E-3</v>
      </c>
      <c r="DX299" s="155">
        <f t="shared" si="596"/>
        <v>2.201537343261311E-2</v>
      </c>
      <c r="DY299" s="155">
        <f t="shared" si="597"/>
        <v>-1.8692832971740618E-2</v>
      </c>
      <c r="DZ299" s="155">
        <f t="shared" si="598"/>
        <v>1.3333468178099165E-2</v>
      </c>
      <c r="EA299" s="156">
        <f t="shared" si="599"/>
        <v>6.5212507073696578E-3</v>
      </c>
      <c r="EB299" s="156">
        <f t="shared" si="600"/>
        <v>2.201537343261311E-2</v>
      </c>
      <c r="EC299" s="156">
        <f t="shared" si="601"/>
        <v>2.2939056086842158E-2</v>
      </c>
      <c r="ED299" s="156">
        <f t="shared" si="602"/>
        <v>1.0015408181827559E-3</v>
      </c>
      <c r="EE299" s="156">
        <f t="shared" si="603"/>
        <v>8.4152016029951249E-3</v>
      </c>
      <c r="EF299" s="156">
        <f t="shared" si="604"/>
        <v>-2.1363233841034571E-2</v>
      </c>
      <c r="EG299" s="156">
        <f t="shared" si="605"/>
        <v>-1.7459612776298074E-2</v>
      </c>
      <c r="EH299" s="156">
        <f t="shared" si="606"/>
        <v>-1.4911918047907365E-2</v>
      </c>
      <c r="EI299" s="156">
        <f t="shared" si="607"/>
        <v>-1.9783789421227067E-2</v>
      </c>
      <c r="EJ299" s="156">
        <f t="shared" si="608"/>
        <v>1.1653542564487439E-2</v>
      </c>
      <c r="EK299" s="156">
        <f t="shared" si="609"/>
        <v>4.5776691562222326E-3</v>
      </c>
      <c r="EL299" s="156">
        <f t="shared" si="610"/>
        <v>2.2499962739123549E-2</v>
      </c>
      <c r="EM299" s="156">
        <f t="shared" si="611"/>
        <v>2.2764476019040525E-2</v>
      </c>
      <c r="EN299" s="156">
        <f t="shared" si="612"/>
        <v>2.9970001241750267E-3</v>
      </c>
      <c r="EO299" s="156">
        <f t="shared" si="613"/>
        <v>1.0245107733184187E-2</v>
      </c>
      <c r="EP299" s="156">
        <f t="shared" si="614"/>
        <v>-2.0548507140452466E-2</v>
      </c>
      <c r="EQ299" s="156">
        <f t="shared" si="615"/>
        <v>-1.6093514385225521E-2</v>
      </c>
      <c r="ER299" s="156">
        <f t="shared" si="616"/>
        <v>-1.637687921730864E-2</v>
      </c>
      <c r="ES299" s="156">
        <f t="shared" si="617"/>
        <v>2.599248778723787E-3</v>
      </c>
      <c r="ET299" s="156">
        <f t="shared" si="618"/>
        <v>2.2813313743340297E-2</v>
      </c>
      <c r="EU299" s="156">
        <f t="shared" si="619"/>
        <v>2.2416644543167569E-2</v>
      </c>
      <c r="EV299" s="156">
        <f t="shared" si="620"/>
        <v>4.9696504495841641E-3</v>
      </c>
      <c r="EW299" s="156">
        <f t="shared" si="621"/>
        <v>1.1997042407358442E-2</v>
      </c>
      <c r="EX299" s="156">
        <f t="shared" si="622"/>
        <v>-1.9577393893003725E-2</v>
      </c>
      <c r="EY299" s="156">
        <f t="shared" si="623"/>
        <v>-1.4604934632151702E-2</v>
      </c>
      <c r="EZ299" s="156">
        <f t="shared" si="624"/>
        <v>-1.7717202447236194E-2</v>
      </c>
    </row>
    <row r="300" spans="15:156" ht="20.100000000000001" customHeight="1" x14ac:dyDescent="0.2">
      <c r="O300" s="158">
        <v>290</v>
      </c>
      <c r="P300" s="158">
        <f t="shared" si="625"/>
        <v>-0.6108652381980153</v>
      </c>
      <c r="Q300" s="147">
        <f t="shared" si="626"/>
        <v>2.5307274153917776</v>
      </c>
      <c r="R300" s="147">
        <f t="shared" si="530"/>
        <v>186.56670232941397</v>
      </c>
      <c r="S300" s="147">
        <f t="shared" si="531"/>
        <v>162.23191506905562</v>
      </c>
      <c r="T300" s="147">
        <f t="shared" si="532"/>
        <v>202.78989383631955</v>
      </c>
      <c r="U300" s="147">
        <f t="shared" si="533"/>
        <v>1</v>
      </c>
      <c r="V300" s="147">
        <f t="shared" si="534"/>
        <v>1</v>
      </c>
      <c r="W300" s="147">
        <f t="shared" si="535"/>
        <v>7.7184191070571909E-2</v>
      </c>
      <c r="X300" s="147">
        <f t="shared" si="536"/>
        <v>8.8761819731157696E-2</v>
      </c>
      <c r="Y300" s="147">
        <f t="shared" si="537"/>
        <v>7.1009455784926151E-2</v>
      </c>
      <c r="Z300" s="147">
        <f t="shared" si="538"/>
        <v>7.7527744759329336</v>
      </c>
      <c r="AA300" s="147">
        <f t="shared" si="539"/>
        <v>7.7527744759329336</v>
      </c>
      <c r="AB300" s="147">
        <f t="shared" si="540"/>
        <v>7.8149581467010698</v>
      </c>
      <c r="AC300" s="147">
        <f t="shared" si="541"/>
        <v>7.4276493715801832</v>
      </c>
      <c r="AD300" s="147">
        <f t="shared" si="542"/>
        <v>96.072868175814861</v>
      </c>
      <c r="AE300" s="147">
        <f t="shared" si="543"/>
        <v>127.95760281172717</v>
      </c>
      <c r="AF300" s="147">
        <f t="shared" si="544"/>
        <v>3.038497189940049</v>
      </c>
      <c r="AG300" s="147">
        <f t="shared" si="545"/>
        <v>3.4683495311201131</v>
      </c>
      <c r="AH300" s="147">
        <f t="shared" si="546"/>
        <v>2.6371666981857875</v>
      </c>
      <c r="AI300" s="147">
        <f t="shared" si="547"/>
        <v>10.791271665872983</v>
      </c>
      <c r="AJ300" s="147">
        <f t="shared" si="548"/>
        <v>11.591271665872984</v>
      </c>
      <c r="AK300" s="147">
        <f t="shared" si="549"/>
        <v>12.083307677821184</v>
      </c>
      <c r="AL300" s="147">
        <f t="shared" si="550"/>
        <v>10.864816069765972</v>
      </c>
      <c r="AM300" s="147">
        <f t="shared" si="627"/>
        <v>86.27181113735773</v>
      </c>
      <c r="AN300" s="147">
        <f t="shared" si="659"/>
        <v>82.758796404356417</v>
      </c>
      <c r="AO300" s="147">
        <f t="shared" si="660"/>
        <v>92.04021435602084</v>
      </c>
      <c r="AP300" s="147">
        <f t="shared" si="551"/>
        <v>3.7915696691335361</v>
      </c>
      <c r="AQ300" s="147">
        <f t="shared" si="552"/>
        <v>0.22566171092604065</v>
      </c>
      <c r="AR300" s="147">
        <f t="shared" si="553"/>
        <v>0.22398764067327234</v>
      </c>
      <c r="AS300" s="147">
        <f t="shared" si="554"/>
        <v>0.21288682898332068</v>
      </c>
      <c r="AT300" s="147">
        <f t="shared" si="555"/>
        <v>1.6723487724792992E-2</v>
      </c>
      <c r="AU300" s="147">
        <f t="shared" si="556"/>
        <v>7.6640313314974909E-2</v>
      </c>
      <c r="AV300" s="147">
        <f t="shared" si="557"/>
        <v>7.2432734193550924E-2</v>
      </c>
      <c r="AW300" s="147">
        <f t="shared" si="558"/>
        <v>7.2769235145670061E-2</v>
      </c>
      <c r="AX300" s="147">
        <f t="shared" si="628"/>
        <v>2.9577103112188929E-2</v>
      </c>
      <c r="AY300" s="147">
        <f t="shared" si="629"/>
        <v>3.2146306674445541E-2</v>
      </c>
      <c r="AZ300" s="147">
        <f t="shared" si="630"/>
        <v>2.5836519103138358E-2</v>
      </c>
      <c r="BA300" s="147">
        <f t="shared" si="631"/>
        <v>6.9283838367344738E-2</v>
      </c>
      <c r="BB300" s="147">
        <f t="shared" si="632"/>
        <v>0.10400011967902306</v>
      </c>
      <c r="BC300" s="147">
        <f t="shared" si="559"/>
        <v>-1.8415347005125281E-2</v>
      </c>
      <c r="BD300" s="147">
        <f t="shared" si="560"/>
        <v>-1.6013345221848073E-2</v>
      </c>
      <c r="BE300" s="147">
        <f t="shared" si="561"/>
        <v>-2.0016681527310089E-2</v>
      </c>
      <c r="BF300" s="147">
        <f t="shared" si="562"/>
        <v>0</v>
      </c>
      <c r="BG300" s="147">
        <f t="shared" si="563"/>
        <v>0</v>
      </c>
      <c r="BH300" s="147">
        <f t="shared" si="564"/>
        <v>0</v>
      </c>
      <c r="BI300" s="147">
        <f t="shared" si="633"/>
        <v>1.1161756107063648E-2</v>
      </c>
      <c r="BJ300" s="147">
        <f t="shared" si="634"/>
        <v>1.6132961452597468E-2</v>
      </c>
      <c r="BK300" s="147">
        <f t="shared" si="635"/>
        <v>5.8198375758282683E-3</v>
      </c>
      <c r="BL300" s="147">
        <f t="shared" si="565"/>
        <v>2.0824120291000621</v>
      </c>
      <c r="BM300" s="147">
        <f t="shared" si="566"/>
        <v>2.6172812321901406</v>
      </c>
      <c r="BN300" s="147">
        <f t="shared" si="567"/>
        <v>1.1802042441468379</v>
      </c>
      <c r="BO300" s="150">
        <f t="shared" si="636"/>
        <v>1.2458479939357264E-4</v>
      </c>
      <c r="BP300" s="150">
        <f t="shared" si="636"/>
        <v>2.6027244523099582E-4</v>
      </c>
      <c r="BQ300" s="150">
        <f t="shared" si="636"/>
        <v>3.3870509409022654E-5</v>
      </c>
      <c r="BR300" s="147" t="e">
        <f t="shared" si="568"/>
        <v>#NUM!</v>
      </c>
      <c r="BS300" s="147">
        <f t="shared" si="569"/>
        <v>134.61568757499128</v>
      </c>
      <c r="BT300" s="147">
        <f t="shared" si="570"/>
        <v>0.33420392901111051</v>
      </c>
      <c r="BU300" s="147">
        <f t="shared" si="571"/>
        <v>0.33420392901111051</v>
      </c>
      <c r="BV300" s="147">
        <f t="shared" si="572"/>
        <v>0.11140130967037017</v>
      </c>
      <c r="BW300" s="147">
        <f t="shared" si="573"/>
        <v>11.660418895588375</v>
      </c>
      <c r="CA300" s="150">
        <f t="shared" si="574"/>
        <v>0.1130365335153974</v>
      </c>
      <c r="CB300" s="150">
        <f t="shared" si="637"/>
        <v>0.1130365335153974</v>
      </c>
      <c r="CC300" s="150">
        <f t="shared" si="638"/>
        <v>3.349287889789828E-2</v>
      </c>
      <c r="CD300" s="150">
        <f t="shared" si="639"/>
        <v>4.3623167124492948E-2</v>
      </c>
      <c r="CE300" s="150">
        <f t="shared" si="575"/>
        <v>2.5207820119367667E-2</v>
      </c>
      <c r="CI300" s="152">
        <f t="shared" si="576"/>
        <v>0.32847164903037068</v>
      </c>
      <c r="CJ300" s="152">
        <f t="shared" si="577"/>
        <v>0.32847164903037068</v>
      </c>
      <c r="CK300" s="152">
        <f t="shared" si="578"/>
        <v>0.32847164903037068</v>
      </c>
      <c r="CL300" s="152">
        <f t="shared" si="579"/>
        <v>0.32847164903037068</v>
      </c>
      <c r="CM300" s="152">
        <f t="shared" si="580"/>
        <v>0.32847164903037068</v>
      </c>
      <c r="CN300" s="152">
        <f t="shared" si="581"/>
        <v>0.32847164903037068</v>
      </c>
      <c r="CO300" s="152">
        <f t="shared" si="582"/>
        <v>0.32847164903037068</v>
      </c>
      <c r="CP300" s="152">
        <f t="shared" si="583"/>
        <v>0.32847164903037068</v>
      </c>
      <c r="CQ300" s="152">
        <f t="shared" si="584"/>
        <v>0.30599998380661553</v>
      </c>
      <c r="CR300" s="152">
        <f t="shared" si="585"/>
        <v>0.26230034286501691</v>
      </c>
      <c r="CS300" s="152">
        <f t="shared" si="586"/>
        <v>0.21860070192341835</v>
      </c>
      <c r="CT300" s="152">
        <f t="shared" si="587"/>
        <v>0.17490106098181979</v>
      </c>
      <c r="CU300" s="152">
        <f t="shared" si="588"/>
        <v>0.13120142004022126</v>
      </c>
      <c r="CV300" s="152">
        <f t="shared" si="589"/>
        <v>0.10566902968963028</v>
      </c>
      <c r="CW300" s="152">
        <f t="shared" si="590"/>
        <v>0.10566902968963028</v>
      </c>
      <c r="CX300" s="152">
        <f t="shared" si="591"/>
        <v>0.10566902968963028</v>
      </c>
      <c r="CY300" s="152">
        <f t="shared" si="592"/>
        <v>0.10566902968963028</v>
      </c>
      <c r="CZ300" s="152">
        <f t="shared" si="593"/>
        <v>0.10566902968963028</v>
      </c>
      <c r="DA300" s="152">
        <f t="shared" si="594"/>
        <v>0.10566902968963028</v>
      </c>
      <c r="DC300" s="154">
        <f t="shared" si="640"/>
        <v>0.11097670128500363</v>
      </c>
      <c r="DD300" s="154">
        <f t="shared" si="641"/>
        <v>0.11097670128500363</v>
      </c>
      <c r="DE300" s="154">
        <f t="shared" si="642"/>
        <v>0.11097670128500363</v>
      </c>
      <c r="DF300" s="154">
        <f t="shared" si="643"/>
        <v>0.11097670128500363</v>
      </c>
      <c r="DG300" s="154">
        <f t="shared" si="644"/>
        <v>0.11097670128500363</v>
      </c>
      <c r="DH300" s="154">
        <f t="shared" si="645"/>
        <v>0.11097670128500363</v>
      </c>
      <c r="DI300" s="154">
        <f t="shared" si="646"/>
        <v>0.11097670128500363</v>
      </c>
      <c r="DJ300" s="154">
        <f t="shared" si="647"/>
        <v>0.11097670128500363</v>
      </c>
      <c r="DK300" s="154">
        <f t="shared" si="648"/>
        <v>0.10290451807922435</v>
      </c>
      <c r="DL300" s="154">
        <f t="shared" si="649"/>
        <v>8.7222704355585517E-2</v>
      </c>
      <c r="DM300" s="154">
        <f t="shared" si="650"/>
        <v>7.157127703822691E-2</v>
      </c>
      <c r="DN300" s="154">
        <f t="shared" si="651"/>
        <v>5.5970439354584671E-2</v>
      </c>
      <c r="DO300" s="154">
        <f t="shared" si="652"/>
        <v>4.0463404309888928E-2</v>
      </c>
      <c r="DP300" s="154">
        <f t="shared" si="653"/>
        <v>3.1484841701571925E-2</v>
      </c>
      <c r="DQ300" s="154">
        <f t="shared" si="654"/>
        <v>3.1484841701571925E-2</v>
      </c>
      <c r="DR300" s="154">
        <f t="shared" si="655"/>
        <v>-8.3437629097400112E-10</v>
      </c>
      <c r="DS300" s="154">
        <f t="shared" si="656"/>
        <v>-8.3437629097400112E-10</v>
      </c>
      <c r="DT300" s="154">
        <f t="shared" si="657"/>
        <v>-8.3437629097400112E-10</v>
      </c>
      <c r="DU300" s="154">
        <f t="shared" si="658"/>
        <v>-8.3437629097400112E-10</v>
      </c>
      <c r="DW300" s="155">
        <f t="shared" si="595"/>
        <v>5.7777501145948942E-3</v>
      </c>
      <c r="DX300" s="155">
        <f t="shared" si="596"/>
        <v>2.1562856981105015E-2</v>
      </c>
      <c r="DY300" s="155">
        <f t="shared" si="597"/>
        <v>-1.8286350665912651E-2</v>
      </c>
      <c r="DZ300" s="155">
        <f t="shared" si="598"/>
        <v>1.2804240582618188E-2</v>
      </c>
      <c r="EA300" s="156">
        <f t="shared" si="599"/>
        <v>5.7777501145948942E-3</v>
      </c>
      <c r="EB300" s="156">
        <f t="shared" si="600"/>
        <v>2.1562856981105015E-2</v>
      </c>
      <c r="EC300" s="156">
        <f t="shared" si="601"/>
        <v>2.2238564510499936E-2</v>
      </c>
      <c r="ED300" s="156">
        <f t="shared" si="602"/>
        <v>1.9456222877586578E-3</v>
      </c>
      <c r="EE300" s="156">
        <f t="shared" si="603"/>
        <v>9.4343239278817451E-3</v>
      </c>
      <c r="EF300" s="156">
        <f t="shared" si="604"/>
        <v>-2.0231972953671337E-2</v>
      </c>
      <c r="EG300" s="156">
        <f t="shared" si="605"/>
        <v>-1.5785106866510155E-2</v>
      </c>
      <c r="EH300" s="156">
        <f t="shared" si="606"/>
        <v>-1.5785106866510107E-2</v>
      </c>
      <c r="EI300" s="156">
        <f t="shared" si="607"/>
        <v>-2.023197295367133E-2</v>
      </c>
      <c r="EJ300" s="156">
        <f t="shared" si="608"/>
        <v>9.4343239278817676E-3</v>
      </c>
      <c r="EK300" s="156">
        <f t="shared" si="609"/>
        <v>1.9456222877587319E-3</v>
      </c>
      <c r="EL300" s="156">
        <f t="shared" si="610"/>
        <v>2.2238564510499929E-2</v>
      </c>
      <c r="EM300" s="156">
        <f t="shared" si="611"/>
        <v>2.1562856981105036E-2</v>
      </c>
      <c r="EN300" s="156">
        <f t="shared" si="612"/>
        <v>5.7777501145948092E-3</v>
      </c>
      <c r="EO300" s="156">
        <f t="shared" si="613"/>
        <v>1.2804240582618177E-2</v>
      </c>
      <c r="EP300" s="156">
        <f t="shared" si="614"/>
        <v>-1.8286350665912658E-2</v>
      </c>
      <c r="EQ300" s="156">
        <f t="shared" si="615"/>
        <v>-1.2804240582618217E-2</v>
      </c>
      <c r="ER300" s="156">
        <f t="shared" si="616"/>
        <v>-1.828635066591263E-2</v>
      </c>
      <c r="ES300" s="156">
        <f t="shared" si="617"/>
        <v>-1.9456222877585832E-3</v>
      </c>
      <c r="ET300" s="156">
        <f t="shared" si="618"/>
        <v>2.2238564510499943E-2</v>
      </c>
      <c r="EU300" s="156">
        <f t="shared" si="619"/>
        <v>2.0231972953671348E-2</v>
      </c>
      <c r="EV300" s="156">
        <f t="shared" si="620"/>
        <v>9.4343239278817208E-3</v>
      </c>
      <c r="EW300" s="156">
        <f t="shared" si="621"/>
        <v>1.5785106866510072E-2</v>
      </c>
      <c r="EX300" s="156">
        <f t="shared" si="622"/>
        <v>-1.578510686651019E-2</v>
      </c>
      <c r="EY300" s="156">
        <f t="shared" si="623"/>
        <v>-9.4343239278817624E-3</v>
      </c>
      <c r="EZ300" s="156">
        <f t="shared" si="624"/>
        <v>-2.023197295367133E-2</v>
      </c>
    </row>
    <row r="301" spans="15:156" ht="20.100000000000001" customHeight="1" x14ac:dyDescent="0.2">
      <c r="O301" s="158">
        <v>291</v>
      </c>
      <c r="P301" s="158">
        <f t="shared" si="625"/>
        <v>-0.60213859193804364</v>
      </c>
      <c r="Q301" s="147">
        <f t="shared" si="626"/>
        <v>2.5394540616517491</v>
      </c>
      <c r="R301" s="147">
        <f t="shared" si="530"/>
        <v>184.23445787651576</v>
      </c>
      <c r="S301" s="147">
        <f t="shared" si="531"/>
        <v>160.20387641436153</v>
      </c>
      <c r="T301" s="147">
        <f t="shared" si="532"/>
        <v>200.25484551795191</v>
      </c>
      <c r="U301" s="147">
        <f t="shared" si="533"/>
        <v>1</v>
      </c>
      <c r="V301" s="147">
        <f t="shared" si="534"/>
        <v>1</v>
      </c>
      <c r="W301" s="147">
        <f t="shared" si="535"/>
        <v>7.816127431303696E-2</v>
      </c>
      <c r="X301" s="147">
        <f t="shared" si="536"/>
        <v>8.98854654599925E-2</v>
      </c>
      <c r="Y301" s="147">
        <f t="shared" si="537"/>
        <v>7.1908372367994008E-2</v>
      </c>
      <c r="Z301" s="147">
        <f t="shared" si="538"/>
        <v>7.6320231613725706</v>
      </c>
      <c r="AA301" s="147">
        <f t="shared" si="539"/>
        <v>7.6320231613725706</v>
      </c>
      <c r="AB301" s="147">
        <f t="shared" si="540"/>
        <v>7.6952605579832731</v>
      </c>
      <c r="AC301" s="147">
        <f t="shared" si="541"/>
        <v>7.3138839869255339</v>
      </c>
      <c r="AD301" s="147">
        <f t="shared" si="542"/>
        <v>94.234679646429612</v>
      </c>
      <c r="AE301" s="147">
        <f t="shared" si="543"/>
        <v>125.58120100292473</v>
      </c>
      <c r="AF301" s="147">
        <f t="shared" si="544"/>
        <v>3.0298336625025266</v>
      </c>
      <c r="AG301" s="147">
        <f t="shared" si="545"/>
        <v>3.4584603854512403</v>
      </c>
      <c r="AH301" s="147">
        <f t="shared" si="546"/>
        <v>2.6296474659407494</v>
      </c>
      <c r="AI301" s="147">
        <f t="shared" si="547"/>
        <v>10.661856823875098</v>
      </c>
      <c r="AJ301" s="147">
        <f t="shared" si="548"/>
        <v>11.461856823875099</v>
      </c>
      <c r="AK301" s="147">
        <f t="shared" si="549"/>
        <v>11.953720943434515</v>
      </c>
      <c r="AL301" s="147">
        <f t="shared" si="550"/>
        <v>10.743531452866284</v>
      </c>
      <c r="AM301" s="147">
        <f t="shared" si="627"/>
        <v>87.245898754990165</v>
      </c>
      <c r="AN301" s="147">
        <f t="shared" si="659"/>
        <v>83.655959908386677</v>
      </c>
      <c r="AO301" s="147">
        <f t="shared" si="660"/>
        <v>93.079263963359864</v>
      </c>
      <c r="AP301" s="147">
        <f t="shared" si="551"/>
        <v>3.7168441202490952</v>
      </c>
      <c r="AQ301" s="147">
        <f t="shared" si="552"/>
        <v>0.22220536961790682</v>
      </c>
      <c r="AR301" s="147">
        <f t="shared" si="553"/>
        <v>0.22055694021552308</v>
      </c>
      <c r="AS301" s="147">
        <f t="shared" si="554"/>
        <v>0.20962615379853558</v>
      </c>
      <c r="AT301" s="147">
        <f t="shared" si="555"/>
        <v>1.6215121292411282E-2</v>
      </c>
      <c r="AU301" s="147">
        <f t="shared" si="556"/>
        <v>7.5149608553580827E-2</v>
      </c>
      <c r="AV301" s="147">
        <f t="shared" si="557"/>
        <v>7.0992250865988066E-2</v>
      </c>
      <c r="AW301" s="147">
        <f t="shared" si="558"/>
        <v>7.1353696198681288E-2</v>
      </c>
      <c r="AX301" s="147">
        <f t="shared" si="628"/>
        <v>2.9368946026911511E-2</v>
      </c>
      <c r="AY301" s="147">
        <f t="shared" si="629"/>
        <v>3.1905857769361723E-2</v>
      </c>
      <c r="AZ301" s="147">
        <f t="shared" si="630"/>
        <v>2.5654640959987037E-2</v>
      </c>
      <c r="BA301" s="147">
        <f t="shared" si="631"/>
        <v>6.8493592715241594E-2</v>
      </c>
      <c r="BB301" s="147">
        <f t="shared" si="632"/>
        <v>0.10216925085353129</v>
      </c>
      <c r="BC301" s="147">
        <f t="shared" si="559"/>
        <v>-1.8527170682530274E-2</v>
      </c>
      <c r="BD301" s="147">
        <f t="shared" si="560"/>
        <v>-1.6110583202200237E-2</v>
      </c>
      <c r="BE301" s="147">
        <f t="shared" si="561"/>
        <v>-2.0138229002750301E-2</v>
      </c>
      <c r="BF301" s="147">
        <f t="shared" si="562"/>
        <v>0</v>
      </c>
      <c r="BG301" s="147">
        <f t="shared" si="563"/>
        <v>0</v>
      </c>
      <c r="BH301" s="147">
        <f t="shared" si="564"/>
        <v>0</v>
      </c>
      <c r="BI301" s="147">
        <f t="shared" si="633"/>
        <v>1.0841775344381237E-2</v>
      </c>
      <c r="BJ301" s="147">
        <f t="shared" si="634"/>
        <v>1.5795274567161486E-2</v>
      </c>
      <c r="BK301" s="147">
        <f t="shared" si="635"/>
        <v>5.5164119572367366E-3</v>
      </c>
      <c r="BL301" s="147">
        <f t="shared" si="565"/>
        <v>1.9974286029910522</v>
      </c>
      <c r="BM301" s="147">
        <f t="shared" si="566"/>
        <v>2.5304642146884464</v>
      </c>
      <c r="BN301" s="147">
        <f t="shared" si="567"/>
        <v>1.1046882243098255</v>
      </c>
      <c r="BO301" s="150">
        <f t="shared" si="636"/>
        <v>1.1754409261803288E-4</v>
      </c>
      <c r="BP301" s="150">
        <f t="shared" si="636"/>
        <v>2.4949069865201845E-4</v>
      </c>
      <c r="BQ301" s="150">
        <f t="shared" si="636"/>
        <v>3.0430800881944444E-5</v>
      </c>
      <c r="BR301" s="147" t="e">
        <f t="shared" si="568"/>
        <v>#NUM!</v>
      </c>
      <c r="BS301" s="147">
        <f t="shared" si="569"/>
        <v>132.46592886196092</v>
      </c>
      <c r="BT301" s="147">
        <f t="shared" si="570"/>
        <v>0.33002609207750422</v>
      </c>
      <c r="BU301" s="147">
        <f t="shared" si="571"/>
        <v>0.33002609207750422</v>
      </c>
      <c r="BV301" s="147">
        <f t="shared" si="572"/>
        <v>0.11000869735916807</v>
      </c>
      <c r="BW301" s="147">
        <f t="shared" si="573"/>
        <v>11.514653617282235</v>
      </c>
      <c r="CA301" s="150">
        <f t="shared" si="574"/>
        <v>0.11116179951261794</v>
      </c>
      <c r="CB301" s="150">
        <f t="shared" si="637"/>
        <v>0.11116179951261794</v>
      </c>
      <c r="CC301" s="150">
        <f t="shared" si="638"/>
        <v>3.2903085050294247E-2</v>
      </c>
      <c r="CD301" s="150">
        <f t="shared" si="639"/>
        <v>4.3442739647260149E-2</v>
      </c>
      <c r="CE301" s="150">
        <f t="shared" si="575"/>
        <v>2.4915568964729875E-2</v>
      </c>
      <c r="CI301" s="152">
        <f t="shared" si="576"/>
        <v>0.32429381209676439</v>
      </c>
      <c r="CJ301" s="152">
        <f t="shared" si="577"/>
        <v>0.32429381209676439</v>
      </c>
      <c r="CK301" s="152">
        <f t="shared" si="578"/>
        <v>0.32429381209676439</v>
      </c>
      <c r="CL301" s="152">
        <f t="shared" si="579"/>
        <v>0.32429381209676439</v>
      </c>
      <c r="CM301" s="152">
        <f t="shared" si="580"/>
        <v>0.32429381209676439</v>
      </c>
      <c r="CN301" s="152">
        <f t="shared" si="581"/>
        <v>0.32429381209676439</v>
      </c>
      <c r="CO301" s="152">
        <f t="shared" si="582"/>
        <v>0.32429381209676439</v>
      </c>
      <c r="CP301" s="152">
        <f t="shared" si="583"/>
        <v>0.32429381209676439</v>
      </c>
      <c r="CQ301" s="152">
        <f t="shared" si="584"/>
        <v>0.30210306204120979</v>
      </c>
      <c r="CR301" s="152">
        <f t="shared" si="585"/>
        <v>0.25894970424610608</v>
      </c>
      <c r="CS301" s="152">
        <f t="shared" si="586"/>
        <v>0.21579634645100243</v>
      </c>
      <c r="CT301" s="152">
        <f t="shared" si="587"/>
        <v>0.17264298865589869</v>
      </c>
      <c r="CU301" s="152">
        <f t="shared" si="588"/>
        <v>0.12948963086079507</v>
      </c>
      <c r="CV301" s="152">
        <f t="shared" si="589"/>
        <v>0.10427641737842822</v>
      </c>
      <c r="CW301" s="152">
        <f t="shared" si="590"/>
        <v>0.10427641737842822</v>
      </c>
      <c r="CX301" s="152">
        <f t="shared" si="591"/>
        <v>0.10427641737842822</v>
      </c>
      <c r="CY301" s="152">
        <f t="shared" si="592"/>
        <v>0.10427641737842822</v>
      </c>
      <c r="CZ301" s="152">
        <f t="shared" si="593"/>
        <v>0.10427641737842822</v>
      </c>
      <c r="DA301" s="152">
        <f t="shared" si="594"/>
        <v>0.10427641737842822</v>
      </c>
      <c r="DC301" s="154">
        <f t="shared" si="640"/>
        <v>0.10910935863725635</v>
      </c>
      <c r="DD301" s="154">
        <f t="shared" si="641"/>
        <v>0.10910935863725635</v>
      </c>
      <c r="DE301" s="154">
        <f t="shared" si="642"/>
        <v>0.10910935863725635</v>
      </c>
      <c r="DF301" s="154">
        <f t="shared" si="643"/>
        <v>0.10910935863725635</v>
      </c>
      <c r="DG301" s="154">
        <f t="shared" si="644"/>
        <v>0.10910935863725635</v>
      </c>
      <c r="DH301" s="154">
        <f t="shared" si="645"/>
        <v>0.10910935863725635</v>
      </c>
      <c r="DI301" s="154">
        <f t="shared" si="646"/>
        <v>0.10910935863725635</v>
      </c>
      <c r="DJ301" s="154">
        <f t="shared" si="647"/>
        <v>0.10910935863725635</v>
      </c>
      <c r="DK301" s="154">
        <f t="shared" si="648"/>
        <v>0.10116674613400806</v>
      </c>
      <c r="DL301" s="154">
        <f t="shared" si="649"/>
        <v>8.5736941027248867E-2</v>
      </c>
      <c r="DM301" s="154">
        <f t="shared" si="650"/>
        <v>7.0337589977588696E-2</v>
      </c>
      <c r="DN301" s="154">
        <f t="shared" si="651"/>
        <v>5.4988925740016355E-2</v>
      </c>
      <c r="DO301" s="154">
        <f t="shared" si="652"/>
        <v>3.97342018896365E-2</v>
      </c>
      <c r="DP301" s="154">
        <f t="shared" si="653"/>
        <v>3.0903132060425047E-2</v>
      </c>
      <c r="DQ301" s="154">
        <f t="shared" si="654"/>
        <v>3.0903132060425047E-2</v>
      </c>
      <c r="DR301" s="154">
        <f t="shared" si="655"/>
        <v>-8.4098731828513906E-10</v>
      </c>
      <c r="DS301" s="154">
        <f t="shared" si="656"/>
        <v>-8.4098731828513906E-10</v>
      </c>
      <c r="DT301" s="154">
        <f t="shared" si="657"/>
        <v>-8.4098731828513906E-10</v>
      </c>
      <c r="DU301" s="154">
        <f t="shared" si="658"/>
        <v>-8.4098731828513906E-10</v>
      </c>
      <c r="DW301" s="155">
        <f t="shared" si="595"/>
        <v>5.0619243802261403E-3</v>
      </c>
      <c r="DX301" s="155">
        <f t="shared" si="596"/>
        <v>2.1084432457170947E-2</v>
      </c>
      <c r="DY301" s="155">
        <f t="shared" si="597"/>
        <v>-1.7869981984922099E-2</v>
      </c>
      <c r="DZ301" s="155">
        <f t="shared" si="598"/>
        <v>1.2281698348790823E-2</v>
      </c>
      <c r="EA301" s="156">
        <f t="shared" si="599"/>
        <v>5.0619243802261403E-3</v>
      </c>
      <c r="EB301" s="156">
        <f t="shared" si="600"/>
        <v>2.1084432457170947E-2</v>
      </c>
      <c r="EC301" s="156">
        <f t="shared" si="601"/>
        <v>2.1498044906712102E-2</v>
      </c>
      <c r="ED301" s="156">
        <f t="shared" si="602"/>
        <v>2.8302713052146306E-3</v>
      </c>
      <c r="EE301" s="156">
        <f t="shared" si="603"/>
        <v>1.0346496164676252E-2</v>
      </c>
      <c r="EF301" s="156">
        <f t="shared" si="604"/>
        <v>-1.9055875408557625E-2</v>
      </c>
      <c r="EG301" s="156">
        <f t="shared" si="605"/>
        <v>-1.4082339675685417E-2</v>
      </c>
      <c r="EH301" s="156">
        <f t="shared" si="606"/>
        <v>-1.6488301299125627E-2</v>
      </c>
      <c r="EI301" s="156">
        <f t="shared" si="607"/>
        <v>-2.0439814553427884E-2</v>
      </c>
      <c r="EJ301" s="156">
        <f t="shared" si="608"/>
        <v>7.2381179524520925E-3</v>
      </c>
      <c r="EK301" s="156">
        <f t="shared" si="609"/>
        <v>-5.6760918551085587E-4</v>
      </c>
      <c r="EL301" s="156">
        <f t="shared" si="610"/>
        <v>2.1676120277500197E-2</v>
      </c>
      <c r="EM301" s="156">
        <f t="shared" si="611"/>
        <v>2.0032988673518673E-2</v>
      </c>
      <c r="EN301" s="156">
        <f t="shared" si="612"/>
        <v>8.297935603438009E-3</v>
      </c>
      <c r="EO301" s="156">
        <f t="shared" si="613"/>
        <v>1.4925971333897031E-2</v>
      </c>
      <c r="EP301" s="156">
        <f t="shared" si="614"/>
        <v>-1.5728691942174203E-2</v>
      </c>
      <c r="EQ301" s="156">
        <f t="shared" si="615"/>
        <v>-9.3350091897174761E-3</v>
      </c>
      <c r="ER301" s="156">
        <f t="shared" si="616"/>
        <v>-1.9571253764131255E-2</v>
      </c>
      <c r="ES301" s="156">
        <f t="shared" si="617"/>
        <v>-6.1584611232737762E-3</v>
      </c>
      <c r="ET301" s="156">
        <f t="shared" si="618"/>
        <v>2.0790616322400281E-2</v>
      </c>
      <c r="EU301" s="156">
        <f t="shared" si="619"/>
        <v>1.7202717368304081E-2</v>
      </c>
      <c r="EV301" s="156">
        <f t="shared" si="620"/>
        <v>1.3200109303273998E-2</v>
      </c>
      <c r="EW301" s="156">
        <f t="shared" si="621"/>
        <v>1.848826622304664E-2</v>
      </c>
      <c r="EX301" s="156">
        <f t="shared" si="622"/>
        <v>-1.1329624112824059E-2</v>
      </c>
      <c r="EY301" s="156">
        <f t="shared" si="623"/>
        <v>-3.9515132543023286E-3</v>
      </c>
      <c r="EZ301" s="156">
        <f t="shared" si="624"/>
        <v>-2.1320457628137453E-2</v>
      </c>
    </row>
    <row r="302" spans="15:156" ht="20.100000000000001" customHeight="1" x14ac:dyDescent="0.2">
      <c r="O302" s="158">
        <v>292</v>
      </c>
      <c r="P302" s="158">
        <f t="shared" si="625"/>
        <v>-0.59341194567807209</v>
      </c>
      <c r="Q302" s="147">
        <f t="shared" si="626"/>
        <v>2.5481807079117211</v>
      </c>
      <c r="R302" s="147">
        <f t="shared" si="530"/>
        <v>181.88818325635742</v>
      </c>
      <c r="S302" s="147">
        <f t="shared" si="531"/>
        <v>158.16363761422386</v>
      </c>
      <c r="T302" s="147">
        <f t="shared" si="532"/>
        <v>197.70454701777982</v>
      </c>
      <c r="U302" s="147">
        <f t="shared" si="533"/>
        <v>1</v>
      </c>
      <c r="V302" s="147">
        <f t="shared" si="534"/>
        <v>1</v>
      </c>
      <c r="W302" s="147">
        <f t="shared" si="535"/>
        <v>7.9169519108914885E-2</v>
      </c>
      <c r="X302" s="147">
        <f t="shared" si="536"/>
        <v>9.1044946975252103E-2</v>
      </c>
      <c r="Y302" s="147">
        <f t="shared" si="537"/>
        <v>7.2835957580201685E-2</v>
      </c>
      <c r="Z302" s="147">
        <f t="shared" si="538"/>
        <v>7.5111320542998374</v>
      </c>
      <c r="AA302" s="147">
        <f t="shared" si="539"/>
        <v>7.5111320542998374</v>
      </c>
      <c r="AB302" s="147">
        <f t="shared" si="540"/>
        <v>7.5754050364347529</v>
      </c>
      <c r="AC302" s="147">
        <f t="shared" si="541"/>
        <v>7.1999684965801301</v>
      </c>
      <c r="AD302" s="147">
        <f t="shared" si="542"/>
        <v>92.397381706653391</v>
      </c>
      <c r="AE302" s="147">
        <f t="shared" si="543"/>
        <v>123.20494381481987</v>
      </c>
      <c r="AF302" s="147">
        <f t="shared" si="544"/>
        <v>3.0211180175698331</v>
      </c>
      <c r="AG302" s="147">
        <f t="shared" si="545"/>
        <v>3.4485117492912991</v>
      </c>
      <c r="AH302" s="147">
        <f t="shared" si="546"/>
        <v>2.622082999978494</v>
      </c>
      <c r="AI302" s="147">
        <f t="shared" si="547"/>
        <v>10.532250071869671</v>
      </c>
      <c r="AJ302" s="147">
        <f t="shared" si="548"/>
        <v>11.332250071869671</v>
      </c>
      <c r="AK302" s="147">
        <f t="shared" si="549"/>
        <v>11.823916785726052</v>
      </c>
      <c r="AL302" s="147">
        <f t="shared" si="550"/>
        <v>10.622051496558624</v>
      </c>
      <c r="AM302" s="147">
        <f t="shared" si="627"/>
        <v>88.243728620349202</v>
      </c>
      <c r="AN302" s="147">
        <f t="shared" si="659"/>
        <v>84.574343521024247</v>
      </c>
      <c r="AO302" s="147">
        <f t="shared" si="660"/>
        <v>94.143772539982891</v>
      </c>
      <c r="AP302" s="147">
        <f t="shared" si="551"/>
        <v>3.6421801565399283</v>
      </c>
      <c r="AQ302" s="147">
        <f t="shared" si="552"/>
        <v>0.21874446790239488</v>
      </c>
      <c r="AR302" s="147">
        <f t="shared" si="553"/>
        <v>0.21712171318175447</v>
      </c>
      <c r="AS302" s="147">
        <f t="shared" si="554"/>
        <v>0.20636117637451995</v>
      </c>
      <c r="AT302" s="147">
        <f t="shared" si="555"/>
        <v>1.5713946111660021E-2</v>
      </c>
      <c r="AU302" s="147">
        <f t="shared" si="556"/>
        <v>7.3659812662686466E-2</v>
      </c>
      <c r="AV302" s="147">
        <f t="shared" si="557"/>
        <v>6.9553301943988885E-2</v>
      </c>
      <c r="AW302" s="147">
        <f t="shared" si="558"/>
        <v>6.9939124215294635E-2</v>
      </c>
      <c r="AX302" s="147">
        <f t="shared" si="628"/>
        <v>2.9158059918925675E-2</v>
      </c>
      <c r="AY302" s="147">
        <f t="shared" si="629"/>
        <v>3.1662383645892626E-2</v>
      </c>
      <c r="AZ302" s="147">
        <f t="shared" si="630"/>
        <v>2.5470415606745032E-2</v>
      </c>
      <c r="BA302" s="147">
        <f t="shared" si="631"/>
        <v>6.7698306136437278E-2</v>
      </c>
      <c r="BB302" s="147">
        <f t="shared" si="632"/>
        <v>0.10033786980349203</v>
      </c>
      <c r="BC302" s="147">
        <f t="shared" si="559"/>
        <v>-1.863758344415694E-2</v>
      </c>
      <c r="BD302" s="147">
        <f t="shared" si="560"/>
        <v>-1.6206594299266901E-2</v>
      </c>
      <c r="BE302" s="147">
        <f t="shared" si="561"/>
        <v>-2.0258242874083631E-2</v>
      </c>
      <c r="BF302" s="147">
        <f t="shared" si="562"/>
        <v>0</v>
      </c>
      <c r="BG302" s="147">
        <f t="shared" si="563"/>
        <v>0</v>
      </c>
      <c r="BH302" s="147">
        <f t="shared" si="564"/>
        <v>0</v>
      </c>
      <c r="BI302" s="147">
        <f t="shared" si="633"/>
        <v>1.0520476474768736E-2</v>
      </c>
      <c r="BJ302" s="147">
        <f t="shared" si="634"/>
        <v>1.5455789346625726E-2</v>
      </c>
      <c r="BK302" s="147">
        <f t="shared" si="635"/>
        <v>5.2121727326614013E-3</v>
      </c>
      <c r="BL302" s="147">
        <f t="shared" si="565"/>
        <v>1.9135503529869329</v>
      </c>
      <c r="BM302" s="147">
        <f t="shared" si="566"/>
        <v>2.444543865261493</v>
      </c>
      <c r="BN302" s="147">
        <f t="shared" si="567"/>
        <v>1.0304702490892459</v>
      </c>
      <c r="BO302" s="150">
        <f t="shared" si="636"/>
        <v>1.106804252561624E-4</v>
      </c>
      <c r="BP302" s="150">
        <f t="shared" si="636"/>
        <v>2.3888142432726926E-4</v>
      </c>
      <c r="BQ302" s="150">
        <f t="shared" si="636"/>
        <v>2.7166744595099019E-5</v>
      </c>
      <c r="BR302" s="147" t="e">
        <f t="shared" si="568"/>
        <v>#NUM!</v>
      </c>
      <c r="BS302" s="147">
        <f t="shared" si="569"/>
        <v>130.3066207492343</v>
      </c>
      <c r="BT302" s="147">
        <f t="shared" si="570"/>
        <v>0.32582312237923811</v>
      </c>
      <c r="BU302" s="147">
        <f t="shared" si="571"/>
        <v>0.32582312237923811</v>
      </c>
      <c r="BV302" s="147">
        <f t="shared" si="572"/>
        <v>0.108607707459746</v>
      </c>
      <c r="BW302" s="147">
        <f t="shared" si="573"/>
        <v>11.368011453522341</v>
      </c>
      <c r="CA302" s="150">
        <f t="shared" si="574"/>
        <v>0.10927956048381593</v>
      </c>
      <c r="CB302" s="150">
        <f t="shared" si="637"/>
        <v>0.10927956048381593</v>
      </c>
      <c r="CC302" s="150">
        <f t="shared" si="638"/>
        <v>3.2311437462218241E-2</v>
      </c>
      <c r="CD302" s="150">
        <f t="shared" si="639"/>
        <v>4.3258051385490263E-2</v>
      </c>
      <c r="CE302" s="150">
        <f t="shared" si="575"/>
        <v>2.4620467941333324E-2</v>
      </c>
      <c r="CI302" s="152">
        <f t="shared" si="576"/>
        <v>0.32009084239849817</v>
      </c>
      <c r="CJ302" s="152">
        <f t="shared" si="577"/>
        <v>0.32009084239849817</v>
      </c>
      <c r="CK302" s="152">
        <f t="shared" si="578"/>
        <v>0.32009084239849817</v>
      </c>
      <c r="CL302" s="152">
        <f t="shared" si="579"/>
        <v>0.32009084239849817</v>
      </c>
      <c r="CM302" s="152">
        <f t="shared" si="580"/>
        <v>0.32009084239849817</v>
      </c>
      <c r="CN302" s="152">
        <f t="shared" si="581"/>
        <v>0.32009084239849817</v>
      </c>
      <c r="CO302" s="152">
        <f t="shared" si="582"/>
        <v>0.32009084239849817</v>
      </c>
      <c r="CP302" s="152">
        <f t="shared" si="583"/>
        <v>0.32009084239849817</v>
      </c>
      <c r="CQ302" s="152">
        <f t="shared" si="584"/>
        <v>0.29818269742267584</v>
      </c>
      <c r="CR302" s="152">
        <f t="shared" si="585"/>
        <v>0.25557890906933822</v>
      </c>
      <c r="CS302" s="152">
        <f t="shared" si="586"/>
        <v>0.21297512071600058</v>
      </c>
      <c r="CT302" s="152">
        <f t="shared" si="587"/>
        <v>0.17037133236266294</v>
      </c>
      <c r="CU302" s="152">
        <f t="shared" si="588"/>
        <v>0.12776754400932533</v>
      </c>
      <c r="CV302" s="152">
        <f t="shared" si="589"/>
        <v>0.10287542747900615</v>
      </c>
      <c r="CW302" s="152">
        <f t="shared" si="590"/>
        <v>0.10287542747900615</v>
      </c>
      <c r="CX302" s="152">
        <f t="shared" si="591"/>
        <v>0.10287542747900615</v>
      </c>
      <c r="CY302" s="152">
        <f t="shared" si="592"/>
        <v>0.10287542747900615</v>
      </c>
      <c r="CZ302" s="152">
        <f t="shared" si="593"/>
        <v>0.10287542747900615</v>
      </c>
      <c r="DA302" s="152">
        <f t="shared" si="594"/>
        <v>0.10287542747900615</v>
      </c>
      <c r="DC302" s="154">
        <f t="shared" si="640"/>
        <v>0.10723469304414834</v>
      </c>
      <c r="DD302" s="154">
        <f t="shared" si="641"/>
        <v>0.10723469304414834</v>
      </c>
      <c r="DE302" s="154">
        <f t="shared" si="642"/>
        <v>0.10723469304414834</v>
      </c>
      <c r="DF302" s="154">
        <f t="shared" si="643"/>
        <v>0.10723469304414834</v>
      </c>
      <c r="DG302" s="154">
        <f t="shared" si="644"/>
        <v>0.10723469304414834</v>
      </c>
      <c r="DH302" s="154">
        <f t="shared" si="645"/>
        <v>0.10723469304414834</v>
      </c>
      <c r="DI302" s="154">
        <f t="shared" si="646"/>
        <v>0.10723469304414834</v>
      </c>
      <c r="DJ302" s="154">
        <f t="shared" si="647"/>
        <v>0.10723469304414834</v>
      </c>
      <c r="DK302" s="154">
        <f t="shared" si="648"/>
        <v>9.9422225748076798E-2</v>
      </c>
      <c r="DL302" s="154">
        <f t="shared" si="649"/>
        <v>8.4245545953922377E-2</v>
      </c>
      <c r="DM302" s="154">
        <f t="shared" si="650"/>
        <v>6.909938670455211E-2</v>
      </c>
      <c r="DN302" s="154">
        <f t="shared" si="651"/>
        <v>5.4004009085954319E-2</v>
      </c>
      <c r="DO302" s="154">
        <f t="shared" si="652"/>
        <v>3.9002704111086479E-2</v>
      </c>
      <c r="DP302" s="154">
        <f t="shared" si="653"/>
        <v>3.0319768334531309E-2</v>
      </c>
      <c r="DQ302" s="154">
        <f t="shared" si="654"/>
        <v>3.0319768334531309E-2</v>
      </c>
      <c r="DR302" s="154">
        <f t="shared" si="655"/>
        <v>-8.4774473725631525E-10</v>
      </c>
      <c r="DS302" s="154">
        <f t="shared" si="656"/>
        <v>-8.4774473725631525E-10</v>
      </c>
      <c r="DT302" s="154">
        <f t="shared" si="657"/>
        <v>-8.4774473725631525E-10</v>
      </c>
      <c r="DU302" s="154">
        <f t="shared" si="658"/>
        <v>-8.4774473725631525E-10</v>
      </c>
      <c r="DW302" s="155">
        <f t="shared" si="595"/>
        <v>4.3746601041552546E-3</v>
      </c>
      <c r="DX302" s="155">
        <f t="shared" si="596"/>
        <v>2.058115764474297E-2</v>
      </c>
      <c r="DY302" s="155">
        <f t="shared" si="597"/>
        <v>-1.744374055752939E-2</v>
      </c>
      <c r="DZ302" s="155">
        <f t="shared" si="598"/>
        <v>1.1765951571643235E-2</v>
      </c>
      <c r="EA302" s="156">
        <f t="shared" si="599"/>
        <v>4.3746601041552546E-3</v>
      </c>
      <c r="EB302" s="156">
        <f t="shared" si="600"/>
        <v>2.058115764474297E-2</v>
      </c>
      <c r="EC302" s="156">
        <f t="shared" si="601"/>
        <v>2.0721293595469589E-2</v>
      </c>
      <c r="ED302" s="156">
        <f t="shared" si="602"/>
        <v>3.6537231360627971E-3</v>
      </c>
      <c r="EE302" s="156">
        <f t="shared" si="603"/>
        <v>1.1150006305784367E-2</v>
      </c>
      <c r="EF302" s="156">
        <f t="shared" si="604"/>
        <v>-1.7843740090172196E-2</v>
      </c>
      <c r="EG302" s="156">
        <f t="shared" si="605"/>
        <v>-1.2367561837917939E-2</v>
      </c>
      <c r="EH302" s="156">
        <f t="shared" si="606"/>
        <v>-1.7022488514019489E-2</v>
      </c>
      <c r="EI302" s="156">
        <f t="shared" si="607"/>
        <v>-2.041594672371053E-2</v>
      </c>
      <c r="EJ302" s="156">
        <f t="shared" si="608"/>
        <v>5.0902672227755314E-3</v>
      </c>
      <c r="EK302" s="156">
        <f t="shared" si="609"/>
        <v>-2.9283346691419496E-3</v>
      </c>
      <c r="EL302" s="156">
        <f t="shared" si="610"/>
        <v>2.0836183841820718E-2</v>
      </c>
      <c r="EM302" s="156">
        <f t="shared" si="611"/>
        <v>1.8221999774132559E-2</v>
      </c>
      <c r="EN302" s="156">
        <f t="shared" si="612"/>
        <v>1.0520476474768746E-2</v>
      </c>
      <c r="EO302" s="156">
        <f t="shared" si="613"/>
        <v>1.6580497190368575E-2</v>
      </c>
      <c r="EP302" s="156">
        <f t="shared" si="614"/>
        <v>-1.2954104135170034E-2</v>
      </c>
      <c r="EQ302" s="156">
        <f t="shared" si="615"/>
        <v>-5.7996726348804031E-3</v>
      </c>
      <c r="ER302" s="156">
        <f t="shared" si="616"/>
        <v>-2.0225862116430758E-2</v>
      </c>
      <c r="ES302" s="156">
        <f t="shared" si="617"/>
        <v>-9.8781290637237184E-3</v>
      </c>
      <c r="ET302" s="156">
        <f t="shared" si="618"/>
        <v>1.8578058758252067E-2</v>
      </c>
      <c r="EU302" s="156">
        <f t="shared" si="619"/>
        <v>1.3524863851960132E-2</v>
      </c>
      <c r="EV302" s="156">
        <f t="shared" si="620"/>
        <v>1.6118305084921049E-2</v>
      </c>
      <c r="EW302" s="156">
        <f t="shared" si="621"/>
        <v>2.0011135411717347E-2</v>
      </c>
      <c r="EX302" s="156">
        <f t="shared" si="622"/>
        <v>-6.5020120392507395E-3</v>
      </c>
      <c r="EY302" s="156">
        <f t="shared" si="623"/>
        <v>1.4677426819757467E-3</v>
      </c>
      <c r="EZ302" s="156">
        <f t="shared" si="624"/>
        <v>-2.0989698245666998E-2</v>
      </c>
    </row>
    <row r="303" spans="15:156" ht="20.100000000000001" customHeight="1" x14ac:dyDescent="0.2">
      <c r="O303" s="158">
        <v>293</v>
      </c>
      <c r="P303" s="158">
        <f t="shared" si="625"/>
        <v>-0.58468529941810032</v>
      </c>
      <c r="Q303" s="147">
        <f t="shared" si="626"/>
        <v>2.5569073541716927</v>
      </c>
      <c r="R303" s="147">
        <f t="shared" si="530"/>
        <v>179.52805714683549</v>
      </c>
      <c r="S303" s="147">
        <f t="shared" si="531"/>
        <v>156.11135404072652</v>
      </c>
      <c r="T303" s="147">
        <f t="shared" si="532"/>
        <v>195.13919255090815</v>
      </c>
      <c r="U303" s="147">
        <f t="shared" si="533"/>
        <v>1</v>
      </c>
      <c r="V303" s="147">
        <f t="shared" si="534"/>
        <v>1</v>
      </c>
      <c r="W303" s="147">
        <f t="shared" si="535"/>
        <v>8.0210303775650402E-2</v>
      </c>
      <c r="X303" s="147">
        <f t="shared" si="536"/>
        <v>9.2241849341997958E-2</v>
      </c>
      <c r="Y303" s="147">
        <f t="shared" si="537"/>
        <v>7.3793479473598364E-2</v>
      </c>
      <c r="Z303" s="147">
        <f t="shared" si="538"/>
        <v>7.3901204149109434</v>
      </c>
      <c r="AA303" s="147">
        <f t="shared" si="539"/>
        <v>7.3901204149109434</v>
      </c>
      <c r="AB303" s="147">
        <f t="shared" si="540"/>
        <v>7.4554107594239047</v>
      </c>
      <c r="AC303" s="147">
        <f t="shared" si="541"/>
        <v>7.0859211274833305</v>
      </c>
      <c r="AD303" s="147">
        <f t="shared" si="542"/>
        <v>90.561381408160983</v>
      </c>
      <c r="AE303" s="147">
        <f t="shared" si="543"/>
        <v>120.82932742121362</v>
      </c>
      <c r="AF303" s="147">
        <f t="shared" si="544"/>
        <v>3.012350918872075</v>
      </c>
      <c r="AG303" s="147">
        <f t="shared" si="545"/>
        <v>3.4385043802674518</v>
      </c>
      <c r="AH303" s="147">
        <f t="shared" si="546"/>
        <v>2.6144738763623909</v>
      </c>
      <c r="AI303" s="147">
        <f t="shared" si="547"/>
        <v>10.402471333783019</v>
      </c>
      <c r="AJ303" s="147">
        <f t="shared" si="548"/>
        <v>11.20247133378302</v>
      </c>
      <c r="AK303" s="147">
        <f t="shared" si="549"/>
        <v>11.693915139691358</v>
      </c>
      <c r="AL303" s="147">
        <f t="shared" si="550"/>
        <v>10.500395003845721</v>
      </c>
      <c r="AM303" s="147">
        <f t="shared" si="627"/>
        <v>89.266017310334405</v>
      </c>
      <c r="AN303" s="147">
        <f t="shared" si="659"/>
        <v>85.514559328877894</v>
      </c>
      <c r="AO303" s="147">
        <f t="shared" si="660"/>
        <v>95.234512571551321</v>
      </c>
      <c r="AP303" s="147">
        <f t="shared" si="551"/>
        <v>3.5675951715804497</v>
      </c>
      <c r="AQ303" s="147">
        <f t="shared" si="552"/>
        <v>0.21527955953778233</v>
      </c>
      <c r="AR303" s="147">
        <f t="shared" si="553"/>
        <v>0.21368250922219126</v>
      </c>
      <c r="AS303" s="147">
        <f t="shared" si="554"/>
        <v>0.20309241912087181</v>
      </c>
      <c r="AT303" s="147">
        <f t="shared" si="555"/>
        <v>1.5220071582497286E-2</v>
      </c>
      <c r="AU303" s="147">
        <f t="shared" si="556"/>
        <v>7.2171271022384506E-2</v>
      </c>
      <c r="AV303" s="147">
        <f t="shared" si="557"/>
        <v>6.8116231752944331E-2</v>
      </c>
      <c r="AW303" s="147">
        <f t="shared" si="558"/>
        <v>6.8525843656934524E-2</v>
      </c>
      <c r="AX303" s="147">
        <f t="shared" si="628"/>
        <v>2.8944398055827013E-2</v>
      </c>
      <c r="AY303" s="147">
        <f t="shared" si="629"/>
        <v>3.1415836149399204E-2</v>
      </c>
      <c r="AZ303" s="147">
        <f t="shared" si="630"/>
        <v>2.5283802375257895E-2</v>
      </c>
      <c r="BA303" s="147">
        <f t="shared" si="631"/>
        <v>6.6898005439708225E-2</v>
      </c>
      <c r="BB303" s="147">
        <f t="shared" si="632"/>
        <v>9.8506336238949971E-2</v>
      </c>
      <c r="BC303" s="147">
        <f t="shared" si="559"/>
        <v>-1.8746576881645986E-2</v>
      </c>
      <c r="BD303" s="147">
        <f t="shared" si="560"/>
        <v>-1.6301371201431294E-2</v>
      </c>
      <c r="BE303" s="147">
        <f t="shared" si="561"/>
        <v>-2.0376714001789118E-2</v>
      </c>
      <c r="BF303" s="147">
        <f t="shared" si="562"/>
        <v>0</v>
      </c>
      <c r="BG303" s="147">
        <f t="shared" si="563"/>
        <v>0</v>
      </c>
      <c r="BH303" s="147">
        <f t="shared" si="564"/>
        <v>0</v>
      </c>
      <c r="BI303" s="147">
        <f t="shared" si="633"/>
        <v>1.0197821174181027E-2</v>
      </c>
      <c r="BJ303" s="147">
        <f t="shared" si="634"/>
        <v>1.511446494796791E-2</v>
      </c>
      <c r="BK303" s="147">
        <f t="shared" si="635"/>
        <v>4.9070883734687772E-3</v>
      </c>
      <c r="BL303" s="147">
        <f t="shared" si="565"/>
        <v>1.8307950225315803</v>
      </c>
      <c r="BM303" s="147">
        <f t="shared" si="566"/>
        <v>2.3595395886283694</v>
      </c>
      <c r="BN303" s="147">
        <f t="shared" si="567"/>
        <v>0.95756526297464639</v>
      </c>
      <c r="BO303" s="150">
        <f t="shared" si="636"/>
        <v>1.0399555670057489E-4</v>
      </c>
      <c r="BP303" s="150">
        <f t="shared" si="636"/>
        <v>2.2844705066335061E-4</v>
      </c>
      <c r="BQ303" s="150">
        <f t="shared" si="636"/>
        <v>2.407951630503245E-5</v>
      </c>
      <c r="BR303" s="147" t="e">
        <f t="shared" si="568"/>
        <v>#NUM!</v>
      </c>
      <c r="BS303" s="147">
        <f t="shared" si="569"/>
        <v>128.13808395181223</v>
      </c>
      <c r="BT303" s="147">
        <f t="shared" si="570"/>
        <v>0.32159533998872741</v>
      </c>
      <c r="BU303" s="147">
        <f t="shared" si="571"/>
        <v>0.32159533998872741</v>
      </c>
      <c r="BV303" s="147">
        <f t="shared" si="572"/>
        <v>0.10719844666290913</v>
      </c>
      <c r="BW303" s="147">
        <f t="shared" si="573"/>
        <v>11.220503571677217</v>
      </c>
      <c r="CA303" s="150">
        <f t="shared" si="574"/>
        <v>0.10739012868591888</v>
      </c>
      <c r="CB303" s="150">
        <f t="shared" si="637"/>
        <v>0.10739012868591888</v>
      </c>
      <c r="CC303" s="150">
        <f t="shared" si="638"/>
        <v>3.171805258814802E-2</v>
      </c>
      <c r="CD303" s="150">
        <f t="shared" si="639"/>
        <v>4.3068974350658776E-2</v>
      </c>
      <c r="CE303" s="150">
        <f t="shared" si="575"/>
        <v>2.4322397469012789E-2</v>
      </c>
      <c r="CI303" s="152">
        <f t="shared" si="576"/>
        <v>0.31586306000798758</v>
      </c>
      <c r="CJ303" s="152">
        <f t="shared" si="577"/>
        <v>0.31586306000798758</v>
      </c>
      <c r="CK303" s="152">
        <f t="shared" si="578"/>
        <v>0.31586306000798758</v>
      </c>
      <c r="CL303" s="152">
        <f t="shared" si="579"/>
        <v>0.31586306000798758</v>
      </c>
      <c r="CM303" s="152">
        <f t="shared" si="580"/>
        <v>0.31586306000798758</v>
      </c>
      <c r="CN303" s="152">
        <f t="shared" si="581"/>
        <v>0.31586306000798758</v>
      </c>
      <c r="CO303" s="152">
        <f t="shared" si="582"/>
        <v>0.31586306000798758</v>
      </c>
      <c r="CP303" s="152">
        <f t="shared" si="583"/>
        <v>0.31586306000798758</v>
      </c>
      <c r="CQ303" s="152">
        <f t="shared" si="584"/>
        <v>0.29423918850195835</v>
      </c>
      <c r="CR303" s="152">
        <f t="shared" si="585"/>
        <v>0.25218821403381697</v>
      </c>
      <c r="CS303" s="152">
        <f t="shared" si="586"/>
        <v>0.2101372395656757</v>
      </c>
      <c r="CT303" s="152">
        <f t="shared" si="587"/>
        <v>0.16808626509753444</v>
      </c>
      <c r="CU303" s="152">
        <f t="shared" si="588"/>
        <v>0.12603529062939323</v>
      </c>
      <c r="CV303" s="152">
        <f t="shared" si="589"/>
        <v>0.10146616668216929</v>
      </c>
      <c r="CW303" s="152">
        <f t="shared" si="590"/>
        <v>0.10146616668216929</v>
      </c>
      <c r="CX303" s="152">
        <f t="shared" si="591"/>
        <v>0.10146616668216929</v>
      </c>
      <c r="CY303" s="152">
        <f t="shared" si="592"/>
        <v>0.10146616668216929</v>
      </c>
      <c r="CZ303" s="152">
        <f t="shared" si="593"/>
        <v>0.10146616668216929</v>
      </c>
      <c r="DA303" s="152">
        <f t="shared" si="594"/>
        <v>0.10146616668216929</v>
      </c>
      <c r="DC303" s="154">
        <f t="shared" si="640"/>
        <v>0.1053530225501786</v>
      </c>
      <c r="DD303" s="154">
        <f t="shared" si="641"/>
        <v>0.1053530225501786</v>
      </c>
      <c r="DE303" s="154">
        <f t="shared" si="642"/>
        <v>0.1053530225501786</v>
      </c>
      <c r="DF303" s="154">
        <f t="shared" si="643"/>
        <v>0.1053530225501786</v>
      </c>
      <c r="DG303" s="154">
        <f t="shared" si="644"/>
        <v>0.1053530225501786</v>
      </c>
      <c r="DH303" s="154">
        <f t="shared" si="645"/>
        <v>0.1053530225501786</v>
      </c>
      <c r="DI303" s="154">
        <f t="shared" si="646"/>
        <v>0.1053530225501786</v>
      </c>
      <c r="DJ303" s="154">
        <f t="shared" si="647"/>
        <v>0.1053530225501786</v>
      </c>
      <c r="DK303" s="154">
        <f t="shared" si="648"/>
        <v>9.7671255520614536E-2</v>
      </c>
      <c r="DL303" s="154">
        <f t="shared" si="649"/>
        <v>8.2748779854267984E-2</v>
      </c>
      <c r="DM303" s="154">
        <f t="shared" si="650"/>
        <v>6.7856889925736241E-2</v>
      </c>
      <c r="DN303" s="154">
        <f t="shared" si="651"/>
        <v>5.3015873857393633E-2</v>
      </c>
      <c r="DO303" s="154">
        <f t="shared" si="652"/>
        <v>3.8269056746245707E-2</v>
      </c>
      <c r="DP303" s="154">
        <f t="shared" si="653"/>
        <v>2.9734873272596406E-2</v>
      </c>
      <c r="DQ303" s="154">
        <f t="shared" si="654"/>
        <v>2.9734873272596406E-2</v>
      </c>
      <c r="DR303" s="154">
        <f t="shared" si="655"/>
        <v>-8.5465256535001795E-10</v>
      </c>
      <c r="DS303" s="154">
        <f t="shared" si="656"/>
        <v>-8.5465256535001795E-10</v>
      </c>
      <c r="DT303" s="154">
        <f t="shared" si="657"/>
        <v>-8.5465256535001795E-10</v>
      </c>
      <c r="DU303" s="154">
        <f t="shared" si="658"/>
        <v>-8.5465256535001795E-10</v>
      </c>
      <c r="DW303" s="155">
        <f t="shared" si="595"/>
        <v>3.7168106011036561E-3</v>
      </c>
      <c r="DX303" s="155">
        <f t="shared" si="596"/>
        <v>2.0054115431946205E-2</v>
      </c>
      <c r="DY303" s="155">
        <f t="shared" si="597"/>
        <v>-1.7007636986251837E-2</v>
      </c>
      <c r="DZ303" s="155">
        <f t="shared" si="598"/>
        <v>1.1257109351257899E-2</v>
      </c>
      <c r="EA303" s="156">
        <f t="shared" si="599"/>
        <v>3.7168106011036561E-3</v>
      </c>
      <c r="EB303" s="156">
        <f t="shared" si="600"/>
        <v>2.0054115431946205E-2</v>
      </c>
      <c r="EC303" s="156">
        <f t="shared" si="601"/>
        <v>1.9912184187352095E-2</v>
      </c>
      <c r="ED303" s="156">
        <f t="shared" si="602"/>
        <v>4.4144249558990918E-3</v>
      </c>
      <c r="EE303" s="156">
        <f t="shared" si="603"/>
        <v>1.1843809795317061E-2</v>
      </c>
      <c r="EF303" s="156">
        <f t="shared" si="604"/>
        <v>-1.6604408942646864E-2</v>
      </c>
      <c r="EG303" s="156">
        <f t="shared" si="605"/>
        <v>-1.0656693853479011E-2</v>
      </c>
      <c r="EH303" s="156">
        <f t="shared" si="606"/>
        <v>-1.7390143844014695E-2</v>
      </c>
      <c r="EI303" s="156">
        <f t="shared" si="607"/>
        <v>-2.0171613825986166E-2</v>
      </c>
      <c r="EJ303" s="156">
        <f t="shared" si="608"/>
        <v>3.014667885121545E-3</v>
      </c>
      <c r="EK303" s="156">
        <f t="shared" si="609"/>
        <v>-5.1066610138758486E-3</v>
      </c>
      <c r="EL303" s="156">
        <f t="shared" si="610"/>
        <v>1.9745993013562523E-2</v>
      </c>
      <c r="EM303" s="156">
        <f t="shared" si="611"/>
        <v>1.618095098445841E-2</v>
      </c>
      <c r="EN303" s="156">
        <f t="shared" si="612"/>
        <v>1.2416080381539654E-2</v>
      </c>
      <c r="EO303" s="156">
        <f t="shared" si="613"/>
        <v>1.775146349024994E-2</v>
      </c>
      <c r="EP303" s="156">
        <f t="shared" si="614"/>
        <v>-1.0043294815777492E-2</v>
      </c>
      <c r="EQ303" s="156">
        <f t="shared" si="615"/>
        <v>-2.3088522606954341E-3</v>
      </c>
      <c r="ER303" s="156">
        <f t="shared" si="616"/>
        <v>-2.0264536215778076E-2</v>
      </c>
      <c r="ES303" s="156">
        <f t="shared" si="617"/>
        <v>-1.2973223886367924E-2</v>
      </c>
      <c r="ET303" s="156">
        <f t="shared" si="618"/>
        <v>1.5737779029979811E-2</v>
      </c>
      <c r="EU303" s="156">
        <f t="shared" si="619"/>
        <v>9.4176595703939318E-3</v>
      </c>
      <c r="EV303" s="156">
        <f t="shared" si="620"/>
        <v>1.8091155712625637E-2</v>
      </c>
      <c r="EW303" s="156">
        <f t="shared" si="621"/>
        <v>2.0332769389703565E-2</v>
      </c>
      <c r="EX303" s="156">
        <f t="shared" si="622"/>
        <v>-1.6002236554410747E-3</v>
      </c>
      <c r="EY303" s="156">
        <f t="shared" si="623"/>
        <v>6.4716322875081013E-3</v>
      </c>
      <c r="EZ303" s="156">
        <f t="shared" si="624"/>
        <v>-1.9341670102077074E-2</v>
      </c>
    </row>
    <row r="304" spans="15:156" ht="20.100000000000001" customHeight="1" x14ac:dyDescent="0.2">
      <c r="O304" s="158">
        <v>294</v>
      </c>
      <c r="P304" s="158">
        <f t="shared" si="625"/>
        <v>-0.57595865315812877</v>
      </c>
      <c r="Q304" s="147">
        <f t="shared" si="626"/>
        <v>2.5656340004316647</v>
      </c>
      <c r="R304" s="147">
        <f t="shared" si="530"/>
        <v>177.15425928069061</v>
      </c>
      <c r="S304" s="147">
        <f t="shared" si="531"/>
        <v>154.04718198320924</v>
      </c>
      <c r="T304" s="147">
        <f t="shared" si="532"/>
        <v>192.55897747901153</v>
      </c>
      <c r="U304" s="147">
        <f t="shared" si="533"/>
        <v>1</v>
      </c>
      <c r="V304" s="147">
        <f t="shared" si="534"/>
        <v>1</v>
      </c>
      <c r="W304" s="147">
        <f t="shared" si="535"/>
        <v>8.1285090510773664E-2</v>
      </c>
      <c r="X304" s="147">
        <f t="shared" si="536"/>
        <v>9.3477854087389692E-2</v>
      </c>
      <c r="Y304" s="147">
        <f t="shared" si="537"/>
        <v>7.4782283269911765E-2</v>
      </c>
      <c r="Z304" s="147">
        <f t="shared" si="538"/>
        <v>7.2690074383701999</v>
      </c>
      <c r="AA304" s="147">
        <f t="shared" si="539"/>
        <v>7.2690074383701999</v>
      </c>
      <c r="AB304" s="147">
        <f t="shared" si="540"/>
        <v>7.3352968442652688</v>
      </c>
      <c r="AC304" s="147">
        <f t="shared" si="541"/>
        <v>6.9717600494969201</v>
      </c>
      <c r="AD304" s="147">
        <f t="shared" si="542"/>
        <v>88.727088057874042</v>
      </c>
      <c r="AE304" s="147">
        <f t="shared" si="543"/>
        <v>118.45485038544972</v>
      </c>
      <c r="AF304" s="147">
        <f t="shared" si="544"/>
        <v>3.0035330340577611</v>
      </c>
      <c r="AG304" s="147">
        <f t="shared" si="545"/>
        <v>3.4284390404795944</v>
      </c>
      <c r="AH304" s="147">
        <f t="shared" si="546"/>
        <v>2.6068206745566638</v>
      </c>
      <c r="AI304" s="147">
        <f t="shared" si="547"/>
        <v>10.272540472427961</v>
      </c>
      <c r="AJ304" s="147">
        <f t="shared" si="548"/>
        <v>11.072540472427962</v>
      </c>
      <c r="AK304" s="147">
        <f t="shared" si="549"/>
        <v>11.563735884744863</v>
      </c>
      <c r="AL304" s="147">
        <f t="shared" si="550"/>
        <v>10.378580724053585</v>
      </c>
      <c r="AM304" s="147">
        <f t="shared" si="627"/>
        <v>90.313510480284776</v>
      </c>
      <c r="AN304" s="147">
        <f t="shared" si="659"/>
        <v>86.477243164920623</v>
      </c>
      <c r="AO304" s="147">
        <f t="shared" si="660"/>
        <v>96.352288100663131</v>
      </c>
      <c r="AP304" s="147">
        <f t="shared" si="551"/>
        <v>3.4931066712420908</v>
      </c>
      <c r="AQ304" s="147">
        <f t="shared" si="552"/>
        <v>0.211811196548255</v>
      </c>
      <c r="AR304" s="147">
        <f t="shared" si="553"/>
        <v>0.21023987626583063</v>
      </c>
      <c r="AS304" s="147">
        <f t="shared" si="554"/>
        <v>0.1998204028112659</v>
      </c>
      <c r="AT304" s="147">
        <f t="shared" si="555"/>
        <v>1.4733601857423928E-2</v>
      </c>
      <c r="AU304" s="147">
        <f t="shared" si="556"/>
        <v>7.0684331244114371E-2</v>
      </c>
      <c r="AV304" s="147">
        <f t="shared" si="557"/>
        <v>6.6681386769304823E-2</v>
      </c>
      <c r="AW304" s="147">
        <f t="shared" si="558"/>
        <v>6.7114181008320117E-2</v>
      </c>
      <c r="AX304" s="147">
        <f t="shared" si="628"/>
        <v>2.8727911512274863E-2</v>
      </c>
      <c r="AY304" s="147">
        <f t="shared" si="629"/>
        <v>3.1166164933179655E-2</v>
      </c>
      <c r="AZ304" s="147">
        <f t="shared" si="630"/>
        <v>2.509475867154989E-2</v>
      </c>
      <c r="BA304" s="147">
        <f t="shared" si="631"/>
        <v>6.6092715984098979E-2</v>
      </c>
      <c r="BB304" s="147">
        <f t="shared" si="632"/>
        <v>9.6675010912093975E-2</v>
      </c>
      <c r="BC304" s="147">
        <f t="shared" si="559"/>
        <v>-1.8854142694725181E-2</v>
      </c>
      <c r="BD304" s="147">
        <f t="shared" si="560"/>
        <v>-1.6394906691065369E-2</v>
      </c>
      <c r="BE304" s="147">
        <f t="shared" si="561"/>
        <v>-2.0493633363831715E-2</v>
      </c>
      <c r="BF304" s="147">
        <f t="shared" si="562"/>
        <v>0</v>
      </c>
      <c r="BG304" s="147">
        <f t="shared" si="563"/>
        <v>0</v>
      </c>
      <c r="BH304" s="147">
        <f t="shared" si="564"/>
        <v>0</v>
      </c>
      <c r="BI304" s="147">
        <f t="shared" si="633"/>
        <v>9.8737688175496822E-3</v>
      </c>
      <c r="BJ304" s="147">
        <f t="shared" si="634"/>
        <v>1.4771258242114286E-2</v>
      </c>
      <c r="BK304" s="147">
        <f t="shared" si="635"/>
        <v>4.6011253077181749E-3</v>
      </c>
      <c r="BL304" s="147">
        <f t="shared" si="565"/>
        <v>1.7491802011817943</v>
      </c>
      <c r="BM304" s="147">
        <f t="shared" si="566"/>
        <v>2.2754707065439588</v>
      </c>
      <c r="BN304" s="147">
        <f t="shared" si="567"/>
        <v>0.88598798450701399</v>
      </c>
      <c r="BO304" s="150">
        <f t="shared" si="636"/>
        <v>9.7491310662416452E-5</v>
      </c>
      <c r="BP304" s="150">
        <f t="shared" si="636"/>
        <v>2.1819007005522922E-4</v>
      </c>
      <c r="BQ304" s="150">
        <f t="shared" si="636"/>
        <v>2.1170354097324669E-5</v>
      </c>
      <c r="BR304" s="147" t="e">
        <f t="shared" si="568"/>
        <v>#NUM!</v>
      </c>
      <c r="BS304" s="147">
        <f t="shared" si="569"/>
        <v>125.96064651631816</v>
      </c>
      <c r="BT304" s="147">
        <f t="shared" si="570"/>
        <v>0.31734306686796954</v>
      </c>
      <c r="BU304" s="147">
        <f t="shared" si="571"/>
        <v>0.31734306686796954</v>
      </c>
      <c r="BV304" s="147">
        <f t="shared" si="572"/>
        <v>0.10578102228932316</v>
      </c>
      <c r="BW304" s="147">
        <f t="shared" si="573"/>
        <v>11.072141205043163</v>
      </c>
      <c r="CA304" s="150">
        <f t="shared" si="574"/>
        <v>0.10549382372315853</v>
      </c>
      <c r="CB304" s="150">
        <f t="shared" si="637"/>
        <v>0.10549382372315853</v>
      </c>
      <c r="CC304" s="150">
        <f t="shared" si="638"/>
        <v>3.112304960056541E-2</v>
      </c>
      <c r="CD304" s="150">
        <f t="shared" si="639"/>
        <v>4.2875375179914667E-2</v>
      </c>
      <c r="CE304" s="150">
        <f t="shared" si="575"/>
        <v>2.4021232485189486E-2</v>
      </c>
      <c r="CI304" s="152">
        <f t="shared" si="576"/>
        <v>0.31161078688722965</v>
      </c>
      <c r="CJ304" s="152">
        <f t="shared" si="577"/>
        <v>0.31161078688722965</v>
      </c>
      <c r="CK304" s="152">
        <f t="shared" si="578"/>
        <v>0.31161078688722965</v>
      </c>
      <c r="CL304" s="152">
        <f t="shared" si="579"/>
        <v>0.31161078688722965</v>
      </c>
      <c r="CM304" s="152">
        <f t="shared" si="580"/>
        <v>0.31161078688722965</v>
      </c>
      <c r="CN304" s="152">
        <f t="shared" si="581"/>
        <v>0.31161078688722965</v>
      </c>
      <c r="CO304" s="152">
        <f t="shared" si="582"/>
        <v>0.31161078688722965</v>
      </c>
      <c r="CP304" s="152">
        <f t="shared" si="583"/>
        <v>0.31161078688722965</v>
      </c>
      <c r="CQ304" s="152">
        <f t="shared" si="584"/>
        <v>0.29027283559252887</v>
      </c>
      <c r="CR304" s="152">
        <f t="shared" si="585"/>
        <v>0.24877787735409662</v>
      </c>
      <c r="CS304" s="152">
        <f t="shared" si="586"/>
        <v>0.20728291911566446</v>
      </c>
      <c r="CT304" s="152">
        <f t="shared" si="587"/>
        <v>0.16578796087723227</v>
      </c>
      <c r="CU304" s="152">
        <f t="shared" si="588"/>
        <v>0.12429300263880021</v>
      </c>
      <c r="CV304" s="152">
        <f t="shared" si="589"/>
        <v>0.10004874230858331</v>
      </c>
      <c r="CW304" s="152">
        <f t="shared" si="590"/>
        <v>0.10004874230858331</v>
      </c>
      <c r="CX304" s="152">
        <f t="shared" si="591"/>
        <v>0.10004874230858331</v>
      </c>
      <c r="CY304" s="152">
        <f t="shared" si="592"/>
        <v>0.10004874230858331</v>
      </c>
      <c r="CZ304" s="152">
        <f t="shared" si="593"/>
        <v>0.10004874230858331</v>
      </c>
      <c r="DA304" s="152">
        <f t="shared" si="594"/>
        <v>0.10004874230858331</v>
      </c>
      <c r="DC304" s="154">
        <f t="shared" si="640"/>
        <v>0.1034646728029813</v>
      </c>
      <c r="DD304" s="154">
        <f t="shared" si="641"/>
        <v>0.1034646728029813</v>
      </c>
      <c r="DE304" s="154">
        <f t="shared" si="642"/>
        <v>0.1034646728029813</v>
      </c>
      <c r="DF304" s="154">
        <f t="shared" si="643"/>
        <v>0.1034646728029813</v>
      </c>
      <c r="DG304" s="154">
        <f t="shared" si="644"/>
        <v>0.1034646728029813</v>
      </c>
      <c r="DH304" s="154">
        <f t="shared" si="645"/>
        <v>0.1034646728029813</v>
      </c>
      <c r="DI304" s="154">
        <f t="shared" si="646"/>
        <v>0.1034646728029813</v>
      </c>
      <c r="DJ304" s="154">
        <f t="shared" si="647"/>
        <v>0.1034646728029813</v>
      </c>
      <c r="DK304" s="154">
        <f t="shared" si="648"/>
        <v>9.5914141203437747E-2</v>
      </c>
      <c r="DL304" s="154">
        <f t="shared" si="649"/>
        <v>8.1246909719304844E-2</v>
      </c>
      <c r="DM304" s="154">
        <f t="shared" si="650"/>
        <v>6.661032773169176E-2</v>
      </c>
      <c r="DN304" s="154">
        <f t="shared" si="651"/>
        <v>5.202470900114587E-2</v>
      </c>
      <c r="DO304" s="154">
        <f t="shared" si="652"/>
        <v>3.7533409121318556E-2</v>
      </c>
      <c r="DP304" s="154">
        <f t="shared" si="653"/>
        <v>2.9148572613449428E-2</v>
      </c>
      <c r="DQ304" s="154">
        <f t="shared" si="654"/>
        <v>2.9148572613449428E-2</v>
      </c>
      <c r="DR304" s="154">
        <f t="shared" si="655"/>
        <v>-8.6171497541655053E-10</v>
      </c>
      <c r="DS304" s="154">
        <f t="shared" si="656"/>
        <v>-8.6171497541655053E-10</v>
      </c>
      <c r="DT304" s="154">
        <f t="shared" si="657"/>
        <v>-8.6171497541655053E-10</v>
      </c>
      <c r="DU304" s="154">
        <f t="shared" si="658"/>
        <v>-8.6171497541655053E-10</v>
      </c>
      <c r="DW304" s="155">
        <f t="shared" si="595"/>
        <v>3.0891954858085885E-3</v>
      </c>
      <c r="DX304" s="155">
        <f t="shared" si="596"/>
        <v>1.9504412677651323E-2</v>
      </c>
      <c r="DY304" s="155">
        <f t="shared" si="597"/>
        <v>-1.6561678603952419E-2</v>
      </c>
      <c r="DZ304" s="155">
        <f t="shared" si="598"/>
        <v>1.0755279841503446E-2</v>
      </c>
      <c r="EA304" s="156">
        <f t="shared" si="599"/>
        <v>3.0891954858085885E-3</v>
      </c>
      <c r="EB304" s="156">
        <f t="shared" si="600"/>
        <v>1.9504412677651323E-2</v>
      </c>
      <c r="EC304" s="156">
        <f t="shared" si="601"/>
        <v>1.9074656607357826E-2</v>
      </c>
      <c r="ED304" s="156">
        <f t="shared" si="602"/>
        <v>5.1110388338425159E-3</v>
      </c>
      <c r="EE304" s="156">
        <f t="shared" si="603"/>
        <v>1.242752810679212E-2</v>
      </c>
      <c r="EF304" s="156">
        <f t="shared" si="604"/>
        <v>-1.5346719121837007E-2</v>
      </c>
      <c r="EG304" s="156">
        <f t="shared" si="605"/>
        <v>-8.96519447958425E-3</v>
      </c>
      <c r="EH304" s="156">
        <f t="shared" si="606"/>
        <v>-1.7595184869528876E-2</v>
      </c>
      <c r="EI304" s="156">
        <f t="shared" si="607"/>
        <v>-1.9720474321087717E-2</v>
      </c>
      <c r="EJ304" s="156">
        <f t="shared" si="608"/>
        <v>1.0335062655764259E-3</v>
      </c>
      <c r="EK304" s="156">
        <f t="shared" si="609"/>
        <v>-7.0768845708592282E-3</v>
      </c>
      <c r="EL304" s="156">
        <f t="shared" si="610"/>
        <v>1.8435914607645598E-2</v>
      </c>
      <c r="EM304" s="156">
        <f t="shared" si="611"/>
        <v>1.3963617773515302E-2</v>
      </c>
      <c r="EN304" s="156">
        <f t="shared" si="612"/>
        <v>1.3963617773515334E-2</v>
      </c>
      <c r="EO304" s="156">
        <f t="shared" si="613"/>
        <v>1.8435914607645619E-2</v>
      </c>
      <c r="EP304" s="156">
        <f t="shared" si="614"/>
        <v>-7.0768845708591762E-3</v>
      </c>
      <c r="EQ304" s="156">
        <f t="shared" si="615"/>
        <v>1.0335062655764731E-3</v>
      </c>
      <c r="ER304" s="156">
        <f t="shared" si="616"/>
        <v>-1.9720474321087714E-2</v>
      </c>
      <c r="ES304" s="156">
        <f t="shared" si="617"/>
        <v>-1.5346719121837042E-2</v>
      </c>
      <c r="ET304" s="156">
        <f t="shared" si="618"/>
        <v>1.2427528106792079E-2</v>
      </c>
      <c r="EU304" s="156">
        <f t="shared" si="619"/>
        <v>5.1110388338425385E-3</v>
      </c>
      <c r="EV304" s="156">
        <f t="shared" si="620"/>
        <v>1.9074656607357819E-2</v>
      </c>
      <c r="EW304" s="156">
        <f t="shared" si="621"/>
        <v>1.9504412677651302E-2</v>
      </c>
      <c r="EX304" s="156">
        <f t="shared" si="622"/>
        <v>3.089195485808713E-3</v>
      </c>
      <c r="EY304" s="156">
        <f t="shared" si="623"/>
        <v>1.0755279841503424E-2</v>
      </c>
      <c r="EZ304" s="156">
        <f t="shared" si="624"/>
        <v>-1.6561678603952436E-2</v>
      </c>
    </row>
    <row r="305" spans="15:156" ht="20.100000000000001" customHeight="1" x14ac:dyDescent="0.2">
      <c r="O305" s="158">
        <v>295</v>
      </c>
      <c r="P305" s="158">
        <f t="shared" si="625"/>
        <v>-0.56723200689815712</v>
      </c>
      <c r="Q305" s="147">
        <f t="shared" si="626"/>
        <v>2.5743606466916362</v>
      </c>
      <c r="R305" s="147">
        <f t="shared" si="530"/>
        <v>174.76697043182099</v>
      </c>
      <c r="S305" s="147">
        <f t="shared" si="531"/>
        <v>151.97127863636609</v>
      </c>
      <c r="T305" s="147">
        <f t="shared" si="532"/>
        <v>189.9640982954576</v>
      </c>
      <c r="U305" s="147">
        <f t="shared" si="533"/>
        <v>1</v>
      </c>
      <c r="V305" s="147">
        <f t="shared" si="534"/>
        <v>1</v>
      </c>
      <c r="W305" s="147">
        <f t="shared" si="535"/>
        <v>8.2395431839436956E-2</v>
      </c>
      <c r="X305" s="147">
        <f t="shared" si="536"/>
        <v>9.4754746615352492E-2</v>
      </c>
      <c r="Y305" s="147">
        <f t="shared" si="537"/>
        <v>7.5803797292281996E-2</v>
      </c>
      <c r="Z305" s="147">
        <f t="shared" si="538"/>
        <v>7.1478122503083021</v>
      </c>
      <c r="AA305" s="147">
        <f t="shared" si="539"/>
        <v>7.1478122503083021</v>
      </c>
      <c r="AB305" s="147">
        <f t="shared" si="540"/>
        <v>7.2150823437239273</v>
      </c>
      <c r="AC305" s="147">
        <f t="shared" si="541"/>
        <v>6.8575033711322835</v>
      </c>
      <c r="AD305" s="147">
        <f t="shared" si="542"/>
        <v>86.89491331867049</v>
      </c>
      <c r="AE305" s="147">
        <f t="shared" si="543"/>
        <v>116.08201377601409</v>
      </c>
      <c r="AF305" s="147">
        <f t="shared" si="544"/>
        <v>2.99466503464296</v>
      </c>
      <c r="AG305" s="147">
        <f t="shared" si="545"/>
        <v>3.4183164964423214</v>
      </c>
      <c r="AH305" s="147">
        <f t="shared" si="546"/>
        <v>2.5991239773822601</v>
      </c>
      <c r="AI305" s="147">
        <f t="shared" si="547"/>
        <v>10.142477284951262</v>
      </c>
      <c r="AJ305" s="147">
        <f t="shared" si="548"/>
        <v>10.942477284951263</v>
      </c>
      <c r="AK305" s="147">
        <f t="shared" si="549"/>
        <v>11.43339884016625</v>
      </c>
      <c r="AL305" s="147">
        <f t="shared" si="550"/>
        <v>10.256627348514545</v>
      </c>
      <c r="AM305" s="147">
        <f t="shared" si="627"/>
        <v>91.386984314352532</v>
      </c>
      <c r="AN305" s="147">
        <f t="shared" si="659"/>
        <v>87.463055735179736</v>
      </c>
      <c r="AO305" s="147">
        <f t="shared" si="660"/>
        <v>97.497936311864621</v>
      </c>
      <c r="AP305" s="147">
        <f t="shared" si="551"/>
        <v>3.4187322783529268</v>
      </c>
      <c r="AQ305" s="147">
        <f t="shared" si="552"/>
        <v>0.20833992909409338</v>
      </c>
      <c r="AR305" s="147">
        <f t="shared" si="553"/>
        <v>0.20679436039159174</v>
      </c>
      <c r="AS305" s="147">
        <f t="shared" si="554"/>
        <v>0.19654564646098868</v>
      </c>
      <c r="AT305" s="147">
        <f t="shared" si="555"/>
        <v>1.4254635829922514E-2</v>
      </c>
      <c r="AU305" s="147">
        <f t="shared" si="556"/>
        <v>6.9199343259628801E-2</v>
      </c>
      <c r="AV305" s="147">
        <f t="shared" si="557"/>
        <v>6.5249115702155316E-2</v>
      </c>
      <c r="AW305" s="147">
        <f t="shared" si="558"/>
        <v>6.5704464861452413E-2</v>
      </c>
      <c r="AX305" s="147">
        <f t="shared" si="628"/>
        <v>2.8508549057538839E-2</v>
      </c>
      <c r="AY305" s="147">
        <f t="shared" si="629"/>
        <v>3.0913317351200623E-2</v>
      </c>
      <c r="AZ305" s="147">
        <f t="shared" si="630"/>
        <v>2.4903239876451089E-2</v>
      </c>
      <c r="BA305" s="147">
        <f t="shared" si="631"/>
        <v>6.5282461601994482E-2</v>
      </c>
      <c r="BB305" s="147">
        <f t="shared" si="632"/>
        <v>9.4844255654440462E-2</v>
      </c>
      <c r="BC305" s="147">
        <f t="shared" si="559"/>
        <v>-1.896027269184138E-2</v>
      </c>
      <c r="BD305" s="147">
        <f t="shared" si="560"/>
        <v>-1.6487193645079463E-2</v>
      </c>
      <c r="BE305" s="147">
        <f t="shared" si="561"/>
        <v>-2.0608992056349328E-2</v>
      </c>
      <c r="BF305" s="147">
        <f t="shared" si="562"/>
        <v>0</v>
      </c>
      <c r="BG305" s="147">
        <f t="shared" si="563"/>
        <v>0</v>
      </c>
      <c r="BH305" s="147">
        <f t="shared" si="564"/>
        <v>0</v>
      </c>
      <c r="BI305" s="147">
        <f t="shared" si="633"/>
        <v>9.5482763656974598E-3</v>
      </c>
      <c r="BJ305" s="147">
        <f t="shared" si="634"/>
        <v>1.4426123706121161E-2</v>
      </c>
      <c r="BK305" s="147">
        <f t="shared" si="635"/>
        <v>4.2942478201017618E-3</v>
      </c>
      <c r="BL305" s="147">
        <f t="shared" si="565"/>
        <v>1.6687233332787033</v>
      </c>
      <c r="BM305" s="147">
        <f t="shared" si="566"/>
        <v>2.1923564653856253</v>
      </c>
      <c r="BN305" s="147">
        <f t="shared" si="567"/>
        <v>0.81575291500286562</v>
      </c>
      <c r="BO305" s="150">
        <f t="shared" si="636"/>
        <v>9.1169581555736694E-5</v>
      </c>
      <c r="BP305" s="150">
        <f t="shared" si="636"/>
        <v>2.0811304518431094E-4</v>
      </c>
      <c r="BQ305" s="150">
        <f t="shared" si="636"/>
        <v>1.8440564340448734E-5</v>
      </c>
      <c r="BR305" s="147" t="e">
        <f t="shared" si="568"/>
        <v>#NUM!</v>
      </c>
      <c r="BS305" s="147">
        <f t="shared" si="569"/>
        <v>123.77464415301814</v>
      </c>
      <c r="BT305" s="147">
        <f t="shared" si="570"/>
        <v>0.31306662684402614</v>
      </c>
      <c r="BU305" s="147">
        <f t="shared" si="571"/>
        <v>0.31306662684402614</v>
      </c>
      <c r="BV305" s="147">
        <f t="shared" si="572"/>
        <v>0.10435554228134206</v>
      </c>
      <c r="BW305" s="147">
        <f t="shared" si="573"/>
        <v>10.922935651988814</v>
      </c>
      <c r="CA305" s="150">
        <f t="shared" si="574"/>
        <v>0.10359097286944363</v>
      </c>
      <c r="CB305" s="150">
        <f t="shared" si="637"/>
        <v>0.10359097286944363</v>
      </c>
      <c r="CC305" s="150">
        <f t="shared" si="638"/>
        <v>3.0526550498735282E-2</v>
      </c>
      <c r="CD305" s="150">
        <f t="shared" si="639"/>
        <v>4.2677114855891769E-2</v>
      </c>
      <c r="CE305" s="150">
        <f t="shared" si="575"/>
        <v>2.371684216405039E-2</v>
      </c>
      <c r="CI305" s="152">
        <f t="shared" si="576"/>
        <v>0.30733434686328626</v>
      </c>
      <c r="CJ305" s="152">
        <f t="shared" si="577"/>
        <v>0.30733434686328626</v>
      </c>
      <c r="CK305" s="152">
        <f t="shared" si="578"/>
        <v>0.30733434686328626</v>
      </c>
      <c r="CL305" s="152">
        <f t="shared" si="579"/>
        <v>0.30733434686328626</v>
      </c>
      <c r="CM305" s="152">
        <f t="shared" si="580"/>
        <v>0.30733434686328626</v>
      </c>
      <c r="CN305" s="152">
        <f t="shared" si="581"/>
        <v>0.30733434686328626</v>
      </c>
      <c r="CO305" s="152">
        <f t="shared" si="582"/>
        <v>0.30733434686328626</v>
      </c>
      <c r="CP305" s="152">
        <f t="shared" si="583"/>
        <v>0.30733434686328626</v>
      </c>
      <c r="CQ305" s="152">
        <f t="shared" si="584"/>
        <v>0.28628394074751817</v>
      </c>
      <c r="CR305" s="152">
        <f t="shared" si="585"/>
        <v>0.24534815874051916</v>
      </c>
      <c r="CS305" s="152">
        <f t="shared" si="586"/>
        <v>0.20441237673352022</v>
      </c>
      <c r="CT305" s="152">
        <f t="shared" si="587"/>
        <v>0.16347659472652129</v>
      </c>
      <c r="CU305" s="152">
        <f t="shared" si="588"/>
        <v>0.12254081271952243</v>
      </c>
      <c r="CV305" s="152">
        <f t="shared" si="589"/>
        <v>9.8623262300602199E-2</v>
      </c>
      <c r="CW305" s="152">
        <f t="shared" si="590"/>
        <v>9.8623262300602199E-2</v>
      </c>
      <c r="CX305" s="152">
        <f t="shared" si="591"/>
        <v>9.8623262300602199E-2</v>
      </c>
      <c r="CY305" s="152">
        <f t="shared" si="592"/>
        <v>9.8623262300602199E-2</v>
      </c>
      <c r="CZ305" s="152">
        <f t="shared" si="593"/>
        <v>9.8623262300602199E-2</v>
      </c>
      <c r="DA305" s="152">
        <f t="shared" si="594"/>
        <v>9.8623262300602199E-2</v>
      </c>
      <c r="DC305" s="154">
        <f t="shared" si="640"/>
        <v>0.10156997738976908</v>
      </c>
      <c r="DD305" s="154">
        <f t="shared" si="641"/>
        <v>0.10156997738976908</v>
      </c>
      <c r="DE305" s="154">
        <f t="shared" si="642"/>
        <v>0.10156997738976908</v>
      </c>
      <c r="DF305" s="154">
        <f t="shared" si="643"/>
        <v>0.10156997738976908</v>
      </c>
      <c r="DG305" s="154">
        <f t="shared" si="644"/>
        <v>0.10156997738976908</v>
      </c>
      <c r="DH305" s="154">
        <f t="shared" si="645"/>
        <v>0.10156997738976908</v>
      </c>
      <c r="DI305" s="154">
        <f t="shared" si="646"/>
        <v>0.10156997738976908</v>
      </c>
      <c r="DJ305" s="154">
        <f t="shared" si="647"/>
        <v>0.10156997738976908</v>
      </c>
      <c r="DK305" s="154">
        <f t="shared" si="648"/>
        <v>9.4151196016830196E-2</v>
      </c>
      <c r="DL305" s="154">
        <f t="shared" si="649"/>
        <v>7.9740209087895933E-2</v>
      </c>
      <c r="DM305" s="154">
        <f t="shared" si="650"/>
        <v>6.5359933831523387E-2</v>
      </c>
      <c r="DN305" s="154">
        <f t="shared" si="651"/>
        <v>5.103070813875716E-2</v>
      </c>
      <c r="DO305" s="154">
        <f t="shared" si="652"/>
        <v>3.679591426642638E-2</v>
      </c>
      <c r="DP305" s="154">
        <f t="shared" si="653"/>
        <v>2.8560995209303074E-2</v>
      </c>
      <c r="DQ305" s="154">
        <f t="shared" si="654"/>
        <v>2.8560995209303074E-2</v>
      </c>
      <c r="DR305" s="154">
        <f t="shared" si="655"/>
        <v>-8.6893630313338783E-10</v>
      </c>
      <c r="DS305" s="154">
        <f t="shared" si="656"/>
        <v>-8.6893630313338783E-10</v>
      </c>
      <c r="DT305" s="154">
        <f t="shared" si="657"/>
        <v>-8.6893630313338783E-10</v>
      </c>
      <c r="DU305" s="154">
        <f t="shared" si="658"/>
        <v>-8.6893630313338783E-10</v>
      </c>
      <c r="DW305" s="155">
        <f t="shared" si="595"/>
        <v>2.4926003125583978E-3</v>
      </c>
      <c r="DX305" s="155">
        <f t="shared" si="596"/>
        <v>1.8933179075495497E-2</v>
      </c>
      <c r="DY305" s="155">
        <f t="shared" si="597"/>
        <v>-1.6105869218173172E-2</v>
      </c>
      <c r="DZ305" s="155">
        <f t="shared" si="598"/>
        <v>1.0260570303352959E-2</v>
      </c>
      <c r="EA305" s="156">
        <f t="shared" si="599"/>
        <v>2.4926003125583978E-3</v>
      </c>
      <c r="EB305" s="156">
        <f t="shared" si="600"/>
        <v>1.8933179075495497E-2</v>
      </c>
      <c r="EC305" s="156">
        <f t="shared" si="601"/>
        <v>1.8212706040788687E-2</v>
      </c>
      <c r="ED305" s="156">
        <f t="shared" si="602"/>
        <v>5.7424441568696182E-3</v>
      </c>
      <c r="EE305" s="156">
        <f t="shared" si="603"/>
        <v>1.2901444024546495E-2</v>
      </c>
      <c r="EF305" s="156">
        <f t="shared" si="604"/>
        <v>-1.4079455540056948E-2</v>
      </c>
      <c r="EG305" s="156">
        <f t="shared" si="605"/>
        <v>-7.3079343455911211E-3</v>
      </c>
      <c r="EH305" s="156">
        <f t="shared" si="606"/>
        <v>-1.7642914210058282E-2</v>
      </c>
      <c r="EI305" s="156">
        <f t="shared" si="607"/>
        <v>-1.9078377044644261E-2</v>
      </c>
      <c r="EJ305" s="156">
        <f t="shared" si="608"/>
        <v>-8.3297993093329656E-4</v>
      </c>
      <c r="EK305" s="156">
        <f t="shared" si="609"/>
        <v>-8.8178067412913383E-3</v>
      </c>
      <c r="EL305" s="156">
        <f t="shared" si="610"/>
        <v>1.6938849149106434E-2</v>
      </c>
      <c r="EM305" s="156">
        <f t="shared" si="611"/>
        <v>1.1625244729904357E-2</v>
      </c>
      <c r="EN305" s="156">
        <f t="shared" si="612"/>
        <v>1.5150313897499872E-2</v>
      </c>
      <c r="EO305" s="156">
        <f t="shared" si="613"/>
        <v>1.8643888181416123E-2</v>
      </c>
      <c r="EP305" s="156">
        <f t="shared" si="614"/>
        <v>-4.1332505007317145E-3</v>
      </c>
      <c r="EQ305" s="156">
        <f t="shared" si="615"/>
        <v>4.1332505007317224E-3</v>
      </c>
      <c r="ER305" s="156">
        <f t="shared" si="616"/>
        <v>-1.8643888181416123E-2</v>
      </c>
      <c r="ES305" s="156">
        <f t="shared" si="617"/>
        <v>-1.6938849149106473E-2</v>
      </c>
      <c r="ET305" s="156">
        <f t="shared" si="618"/>
        <v>8.8178067412912654E-3</v>
      </c>
      <c r="EU305" s="156">
        <f t="shared" si="619"/>
        <v>8.3297993093328106E-4</v>
      </c>
      <c r="EV305" s="156">
        <f t="shared" si="620"/>
        <v>1.9078377044644265E-2</v>
      </c>
      <c r="EW305" s="156">
        <f t="shared" si="621"/>
        <v>1.7642914210058265E-2</v>
      </c>
      <c r="EX305" s="156">
        <f t="shared" si="622"/>
        <v>7.3079343455911584E-3</v>
      </c>
      <c r="EY305" s="156">
        <f t="shared" si="623"/>
        <v>1.4079455540056976E-2</v>
      </c>
      <c r="EZ305" s="156">
        <f t="shared" si="624"/>
        <v>-1.2901444024546464E-2</v>
      </c>
    </row>
    <row r="306" spans="15:156" ht="20.100000000000001" customHeight="1" x14ac:dyDescent="0.2">
      <c r="O306" s="158">
        <v>296</v>
      </c>
      <c r="P306" s="158">
        <f t="shared" si="625"/>
        <v>-0.55850536063818546</v>
      </c>
      <c r="Q306" s="147">
        <f t="shared" si="626"/>
        <v>2.5830872929516078</v>
      </c>
      <c r="R306" s="147">
        <f t="shared" si="530"/>
        <v>172.36637240151515</v>
      </c>
      <c r="S306" s="147">
        <f t="shared" si="531"/>
        <v>149.88380208827402</v>
      </c>
      <c r="T306" s="147">
        <f t="shared" si="532"/>
        <v>187.35475261034256</v>
      </c>
      <c r="U306" s="147">
        <f t="shared" si="533"/>
        <v>1</v>
      </c>
      <c r="V306" s="147">
        <f t="shared" si="534"/>
        <v>1</v>
      </c>
      <c r="W306" s="147">
        <f t="shared" si="535"/>
        <v>8.3542977666526672E-2</v>
      </c>
      <c r="X306" s="147">
        <f t="shared" si="536"/>
        <v>9.6074424316505688E-2</v>
      </c>
      <c r="Y306" s="147">
        <f t="shared" si="537"/>
        <v>7.6859539453204548E-2</v>
      </c>
      <c r="Z306" s="147">
        <f t="shared" si="538"/>
        <v>7.0265539023494874</v>
      </c>
      <c r="AA306" s="147">
        <f t="shared" si="539"/>
        <v>7.0265539023494874</v>
      </c>
      <c r="AB306" s="147">
        <f t="shared" si="540"/>
        <v>7.0947862415471805</v>
      </c>
      <c r="AC306" s="147">
        <f t="shared" si="541"/>
        <v>6.7431691353035434</v>
      </c>
      <c r="AD306" s="147">
        <f t="shared" si="542"/>
        <v>85.065271322114896</v>
      </c>
      <c r="AE306" s="147">
        <f t="shared" si="543"/>
        <v>113.71132129745286</v>
      </c>
      <c r="AF306" s="147">
        <f t="shared" si="544"/>
        <v>2.9857475959601611</v>
      </c>
      <c r="AG306" s="147">
        <f t="shared" si="545"/>
        <v>3.4081375190265524</v>
      </c>
      <c r="AH306" s="147">
        <f t="shared" si="546"/>
        <v>2.5913843709724693</v>
      </c>
      <c r="AI306" s="147">
        <f t="shared" si="547"/>
        <v>10.012301498309649</v>
      </c>
      <c r="AJ306" s="147">
        <f t="shared" si="548"/>
        <v>10.812301498309649</v>
      </c>
      <c r="AK306" s="147">
        <f t="shared" si="549"/>
        <v>11.302923760573734</v>
      </c>
      <c r="AL306" s="147">
        <f t="shared" si="550"/>
        <v>10.134553506276013</v>
      </c>
      <c r="AM306" s="147">
        <f t="shared" si="627"/>
        <v>92.487247063572539</v>
      </c>
      <c r="AN306" s="147">
        <f t="shared" si="659"/>
        <v>88.472683810196756</v>
      </c>
      <c r="AO306" s="147">
        <f t="shared" si="660"/>
        <v>98.672329213194359</v>
      </c>
      <c r="AP306" s="147">
        <f t="shared" si="551"/>
        <v>3.3444897378539027</v>
      </c>
      <c r="AQ306" s="147">
        <f t="shared" si="552"/>
        <v>0.20486630534264727</v>
      </c>
      <c r="AR306" s="147">
        <f t="shared" si="553"/>
        <v>0.20334650570024773</v>
      </c>
      <c r="AS306" s="147">
        <f t="shared" si="554"/>
        <v>0.19326866720521729</v>
      </c>
      <c r="AT306" s="147">
        <f t="shared" si="555"/>
        <v>1.378326712683363E-2</v>
      </c>
      <c r="AU306" s="147">
        <f t="shared" si="556"/>
        <v>6.7716659419620767E-2</v>
      </c>
      <c r="AV306" s="147">
        <f t="shared" si="557"/>
        <v>6.3819769583527336E-2</v>
      </c>
      <c r="AW306" s="147">
        <f t="shared" si="558"/>
        <v>6.4297026008779318E-2</v>
      </c>
      <c r="AX306" s="147">
        <f t="shared" si="628"/>
        <v>2.8286257036287642E-2</v>
      </c>
      <c r="AY306" s="147">
        <f t="shared" si="629"/>
        <v>3.0657238344708737E-2</v>
      </c>
      <c r="AZ306" s="147">
        <f t="shared" si="630"/>
        <v>2.4709199240209694E-2</v>
      </c>
      <c r="BA306" s="147">
        <f t="shared" si="631"/>
        <v>6.4467264518855705E-2</v>
      </c>
      <c r="BB306" s="147">
        <f t="shared" si="632"/>
        <v>9.3014433421821419E-2</v>
      </c>
      <c r="BC306" s="147">
        <f t="shared" si="559"/>
        <v>-1.9064958790784417E-2</v>
      </c>
      <c r="BD306" s="147">
        <f t="shared" si="560"/>
        <v>-1.657822503546471E-2</v>
      </c>
      <c r="BE306" s="147">
        <f t="shared" si="561"/>
        <v>-2.0722781294330889E-2</v>
      </c>
      <c r="BF306" s="147">
        <f t="shared" si="562"/>
        <v>0</v>
      </c>
      <c r="BG306" s="147">
        <f t="shared" si="563"/>
        <v>0</v>
      </c>
      <c r="BH306" s="147">
        <f t="shared" si="564"/>
        <v>0</v>
      </c>
      <c r="BI306" s="147">
        <f t="shared" si="633"/>
        <v>9.2212982455032247E-3</v>
      </c>
      <c r="BJ306" s="147">
        <f t="shared" si="634"/>
        <v>1.4079013309244028E-2</v>
      </c>
      <c r="BK306" s="147">
        <f t="shared" si="635"/>
        <v>3.9864179458788049E-3</v>
      </c>
      <c r="BL306" s="147">
        <f t="shared" si="565"/>
        <v>1.5894417274098471</v>
      </c>
      <c r="BM306" s="147">
        <f t="shared" si="566"/>
        <v>2.1102160444409077</v>
      </c>
      <c r="BN306" s="147">
        <f t="shared" si="567"/>
        <v>0.74687434805155339</v>
      </c>
      <c r="BO306" s="150">
        <f t="shared" si="636"/>
        <v>8.503234133252085E-5</v>
      </c>
      <c r="BP306" s="150">
        <f t="shared" si="636"/>
        <v>1.9821861576187045E-4</v>
      </c>
      <c r="BQ306" s="150">
        <f t="shared" si="636"/>
        <v>1.589152803922459E-5</v>
      </c>
      <c r="BR306" s="147" t="e">
        <f t="shared" si="568"/>
        <v>#NUM!</v>
      </c>
      <c r="BS306" s="147">
        <f t="shared" si="569"/>
        <v>121.58042059093721</v>
      </c>
      <c r="BT306" s="147">
        <f t="shared" si="570"/>
        <v>0.30876634558436183</v>
      </c>
      <c r="BU306" s="147">
        <f t="shared" si="571"/>
        <v>0.30876634558436183</v>
      </c>
      <c r="BV306" s="147">
        <f t="shared" si="572"/>
        <v>0.10292211519478728</v>
      </c>
      <c r="BW306" s="147">
        <f t="shared" si="573"/>
        <v>10.772898275094697</v>
      </c>
      <c r="CA306" s="150">
        <f t="shared" si="574"/>
        <v>0.10168191141195021</v>
      </c>
      <c r="CB306" s="150">
        <f t="shared" si="637"/>
        <v>0.10168191141195021</v>
      </c>
      <c r="CC306" s="150">
        <f t="shared" si="638"/>
        <v>2.9928680223913633E-2</v>
      </c>
      <c r="CD306" s="150">
        <f t="shared" si="639"/>
        <v>4.2474048408759693E-2</v>
      </c>
      <c r="CE306" s="150">
        <f t="shared" si="575"/>
        <v>2.3409089617975276E-2</v>
      </c>
      <c r="CI306" s="152">
        <f t="shared" si="576"/>
        <v>0.30303406560362195</v>
      </c>
      <c r="CJ306" s="152">
        <f t="shared" si="577"/>
        <v>0.30303406560362195</v>
      </c>
      <c r="CK306" s="152">
        <f t="shared" si="578"/>
        <v>0.30303406560362195</v>
      </c>
      <c r="CL306" s="152">
        <f t="shared" si="579"/>
        <v>0.30303406560362195</v>
      </c>
      <c r="CM306" s="152">
        <f t="shared" si="580"/>
        <v>0.30303406560362195</v>
      </c>
      <c r="CN306" s="152">
        <f t="shared" si="581"/>
        <v>0.30303406560362195</v>
      </c>
      <c r="CO306" s="152">
        <f t="shared" si="582"/>
        <v>0.30303406560362195</v>
      </c>
      <c r="CP306" s="152">
        <f t="shared" si="583"/>
        <v>0.30303406560362195</v>
      </c>
      <c r="CQ306" s="152">
        <f t="shared" si="584"/>
        <v>0.28227280773671226</v>
      </c>
      <c r="CR306" s="152">
        <f t="shared" si="585"/>
        <v>0.24189931937943571</v>
      </c>
      <c r="CS306" s="152">
        <f t="shared" si="586"/>
        <v>0.2015258310221591</v>
      </c>
      <c r="CT306" s="152">
        <f t="shared" si="587"/>
        <v>0.16115234266488251</v>
      </c>
      <c r="CU306" s="152">
        <f t="shared" si="588"/>
        <v>0.12077885430760604</v>
      </c>
      <c r="CV306" s="152">
        <f t="shared" si="589"/>
        <v>9.7189835214047421E-2</v>
      </c>
      <c r="CW306" s="152">
        <f t="shared" si="590"/>
        <v>9.7189835214047421E-2</v>
      </c>
      <c r="CX306" s="152">
        <f t="shared" si="591"/>
        <v>9.7189835214047421E-2</v>
      </c>
      <c r="CY306" s="152">
        <f t="shared" si="592"/>
        <v>9.7189835214047421E-2</v>
      </c>
      <c r="CZ306" s="152">
        <f t="shared" si="593"/>
        <v>9.7189835214047421E-2</v>
      </c>
      <c r="DA306" s="152">
        <f t="shared" si="594"/>
        <v>9.7189835214047421E-2</v>
      </c>
      <c r="DC306" s="154">
        <f t="shared" si="640"/>
        <v>9.9669278195933728E-2</v>
      </c>
      <c r="DD306" s="154">
        <f t="shared" si="641"/>
        <v>9.9669278195933728E-2</v>
      </c>
      <c r="DE306" s="154">
        <f t="shared" si="642"/>
        <v>9.9669278195933728E-2</v>
      </c>
      <c r="DF306" s="154">
        <f t="shared" si="643"/>
        <v>9.9669278195933728E-2</v>
      </c>
      <c r="DG306" s="154">
        <f t="shared" si="644"/>
        <v>9.9669278195933728E-2</v>
      </c>
      <c r="DH306" s="154">
        <f t="shared" si="645"/>
        <v>9.9669278195933728E-2</v>
      </c>
      <c r="DI306" s="154">
        <f t="shared" si="646"/>
        <v>9.9669278195933728E-2</v>
      </c>
      <c r="DJ306" s="154">
        <f t="shared" si="647"/>
        <v>9.9669278195933728E-2</v>
      </c>
      <c r="DK306" s="154">
        <f t="shared" si="648"/>
        <v>9.2382740986100081E-2</v>
      </c>
      <c r="DL306" s="154">
        <f t="shared" si="649"/>
        <v>7.8228958340147398E-2</v>
      </c>
      <c r="DM306" s="154">
        <f t="shared" si="650"/>
        <v>6.4105947802580304E-2</v>
      </c>
      <c r="DN306" s="154">
        <f t="shared" si="651"/>
        <v>5.0034069771593886E-2</v>
      </c>
      <c r="DO306" s="154">
        <f t="shared" si="652"/>
        <v>3.6056729074503434E-2</v>
      </c>
      <c r="DP306" s="154">
        <f t="shared" si="653"/>
        <v>2.7972273156372178E-2</v>
      </c>
      <c r="DQ306" s="154">
        <f t="shared" si="654"/>
        <v>2.7972273156372178E-2</v>
      </c>
      <c r="DR306" s="154">
        <f t="shared" si="655"/>
        <v>-8.7632105487980618E-10</v>
      </c>
      <c r="DS306" s="154">
        <f t="shared" si="656"/>
        <v>-8.7632105487980618E-10</v>
      </c>
      <c r="DT306" s="154">
        <f t="shared" si="657"/>
        <v>-8.7632105487980618E-10</v>
      </c>
      <c r="DU306" s="154">
        <f t="shared" si="658"/>
        <v>-8.7632105487980618E-10</v>
      </c>
      <c r="DW306" s="155">
        <f t="shared" si="595"/>
        <v>1.9277762698703231E-3</v>
      </c>
      <c r="DX306" s="155">
        <f t="shared" si="596"/>
        <v>1.8341566017748001E-2</v>
      </c>
      <c r="DY306" s="155">
        <f t="shared" si="597"/>
        <v>-1.56402088423792E-2</v>
      </c>
      <c r="DZ306" s="155">
        <f t="shared" si="598"/>
        <v>9.7730871630640238E-3</v>
      </c>
      <c r="EA306" s="156">
        <f t="shared" si="599"/>
        <v>1.9277762698703231E-3</v>
      </c>
      <c r="EB306" s="156">
        <f t="shared" si="600"/>
        <v>1.8341566017748001E-2</v>
      </c>
      <c r="EC306" s="156">
        <f t="shared" si="601"/>
        <v>1.7330371830730849E-2</v>
      </c>
      <c r="ED306" s="156">
        <f t="shared" si="602"/>
        <v>6.3077394951514942E-3</v>
      </c>
      <c r="EE306" s="156">
        <f t="shared" si="603"/>
        <v>1.3266493677566892E-2</v>
      </c>
      <c r="EF306" s="156">
        <f t="shared" si="604"/>
        <v>-1.2811304025475357E-2</v>
      </c>
      <c r="EG306" s="156">
        <f t="shared" si="605"/>
        <v>-5.6990757361207716E-3</v>
      </c>
      <c r="EH306" s="156">
        <f t="shared" si="606"/>
        <v>-1.7539951570173816E-2</v>
      </c>
      <c r="EI306" s="156">
        <f t="shared" si="607"/>
        <v>-1.8263114409729019E-2</v>
      </c>
      <c r="EJ306" s="156">
        <f t="shared" si="608"/>
        <v>-2.566713343408601E-3</v>
      </c>
      <c r="EK306" s="156">
        <f t="shared" si="609"/>
        <v>-1.0312969079345296E-2</v>
      </c>
      <c r="EL306" s="156">
        <f t="shared" si="610"/>
        <v>1.5289605426516122E-2</v>
      </c>
      <c r="EM306" s="156">
        <f t="shared" si="611"/>
        <v>9.2212982455032386E-3</v>
      </c>
      <c r="EN306" s="156">
        <f t="shared" si="612"/>
        <v>1.5971757072957324E-2</v>
      </c>
      <c r="EO306" s="156">
        <f t="shared" si="613"/>
        <v>1.8397671252876016E-2</v>
      </c>
      <c r="EP306" s="156">
        <f t="shared" si="614"/>
        <v>-1.2864904978983705E-3</v>
      </c>
      <c r="EQ306" s="156">
        <f t="shared" si="615"/>
        <v>6.9087182452401835E-3</v>
      </c>
      <c r="ER306" s="156">
        <f t="shared" si="616"/>
        <v>-1.7099677702751268E-2</v>
      </c>
      <c r="ES306" s="156">
        <f t="shared" si="617"/>
        <v>-1.772816158045094E-2</v>
      </c>
      <c r="ET306" s="156">
        <f t="shared" si="618"/>
        <v>5.083468531180909E-3</v>
      </c>
      <c r="EU306" s="156">
        <f t="shared" si="619"/>
        <v>-3.2025232721098209E-3</v>
      </c>
      <c r="EV306" s="156">
        <f t="shared" si="620"/>
        <v>1.8162412010018891E-2</v>
      </c>
      <c r="EW306" s="156">
        <f t="shared" si="621"/>
        <v>1.4920373981624021E-2</v>
      </c>
      <c r="EX306" s="156">
        <f t="shared" si="622"/>
        <v>1.0840286231394464E-2</v>
      </c>
      <c r="EY306" s="156">
        <f t="shared" si="623"/>
        <v>1.6283846177802631E-2</v>
      </c>
      <c r="EZ306" s="156">
        <f t="shared" si="624"/>
        <v>-8.6582745964623991E-3</v>
      </c>
    </row>
    <row r="307" spans="15:156" ht="20.100000000000001" customHeight="1" x14ac:dyDescent="0.2">
      <c r="O307" s="158">
        <v>297</v>
      </c>
      <c r="P307" s="158">
        <f t="shared" si="625"/>
        <v>-0.5497787143782138</v>
      </c>
      <c r="Q307" s="147">
        <f t="shared" si="626"/>
        <v>2.5918139392115793</v>
      </c>
      <c r="R307" s="147">
        <f t="shared" si="530"/>
        <v>169.9526480046074</v>
      </c>
      <c r="S307" s="147">
        <f t="shared" si="531"/>
        <v>147.78491130835425</v>
      </c>
      <c r="T307" s="147">
        <f t="shared" si="532"/>
        <v>184.73113913544282</v>
      </c>
      <c r="U307" s="147">
        <f t="shared" si="533"/>
        <v>1</v>
      </c>
      <c r="V307" s="147">
        <f t="shared" si="534"/>
        <v>1</v>
      </c>
      <c r="W307" s="147">
        <f t="shared" si="535"/>
        <v>8.4729483000521522E-2</v>
      </c>
      <c r="X307" s="147">
        <f t="shared" si="536"/>
        <v>9.7438905450599758E-2</v>
      </c>
      <c r="Y307" s="147">
        <f t="shared" si="537"/>
        <v>7.7951124360479809E-2</v>
      </c>
      <c r="Z307" s="147">
        <f t="shared" si="538"/>
        <v>6.9052513676687575</v>
      </c>
      <c r="AA307" s="147">
        <f t="shared" si="539"/>
        <v>6.9052513676687575</v>
      </c>
      <c r="AB307" s="147">
        <f t="shared" si="540"/>
        <v>6.974427448024894</v>
      </c>
      <c r="AC307" s="147">
        <f t="shared" si="541"/>
        <v>6.6287753151079292</v>
      </c>
      <c r="AD307" s="147">
        <f t="shared" si="542"/>
        <v>83.238578794106047</v>
      </c>
      <c r="AE307" s="147">
        <f t="shared" si="543"/>
        <v>111.34327943783023</v>
      </c>
      <c r="AF307" s="147">
        <f t="shared" si="544"/>
        <v>2.9767813971068451</v>
      </c>
      <c r="AG307" s="147">
        <f t="shared" si="545"/>
        <v>3.3979028834008265</v>
      </c>
      <c r="AH307" s="147">
        <f t="shared" si="546"/>
        <v>2.5836024447282844</v>
      </c>
      <c r="AI307" s="147">
        <f t="shared" si="547"/>
        <v>9.8820327647756017</v>
      </c>
      <c r="AJ307" s="147">
        <f t="shared" si="548"/>
        <v>10.682032764775602</v>
      </c>
      <c r="AK307" s="147">
        <f t="shared" si="549"/>
        <v>11.172330331425721</v>
      </c>
      <c r="AL307" s="147">
        <f t="shared" si="550"/>
        <v>10.012377759836214</v>
      </c>
      <c r="AM307" s="147">
        <f t="shared" si="627"/>
        <v>93.615140677862072</v>
      </c>
      <c r="AN307" s="147">
        <f t="shared" si="659"/>
        <v>89.506841485628385</v>
      </c>
      <c r="AO307" s="147">
        <f t="shared" si="660"/>
        <v>99.876375421172511</v>
      </c>
      <c r="AP307" s="147">
        <f t="shared" si="551"/>
        <v>3.2703969224864795</v>
      </c>
      <c r="AQ307" s="147">
        <f t="shared" si="552"/>
        <v>0.20139087134013775</v>
      </c>
      <c r="AR307" s="147">
        <f t="shared" si="553"/>
        <v>0.19989685418717867</v>
      </c>
      <c r="AS307" s="147">
        <f t="shared" si="554"/>
        <v>0.18998998017807892</v>
      </c>
      <c r="AT307" s="147">
        <f t="shared" si="555"/>
        <v>1.3319584104643395E-2</v>
      </c>
      <c r="AU307" s="147">
        <f t="shared" si="556"/>
        <v>6.623663460269015E-2</v>
      </c>
      <c r="AV307" s="147">
        <f t="shared" si="557"/>
        <v>6.2393701868029429E-2</v>
      </c>
      <c r="AW307" s="147">
        <f t="shared" si="558"/>
        <v>6.28921975461878E-2</v>
      </c>
      <c r="AX307" s="147">
        <f t="shared" si="628"/>
        <v>2.8060979242140238E-2</v>
      </c>
      <c r="AY307" s="147">
        <f t="shared" si="629"/>
        <v>3.0397870322309527E-2</v>
      </c>
      <c r="AZ307" s="147">
        <f t="shared" si="630"/>
        <v>2.4512587770659216E-2</v>
      </c>
      <c r="BA307" s="147">
        <f t="shared" si="631"/>
        <v>6.3647145269417352E-2</v>
      </c>
      <c r="BB307" s="147">
        <f t="shared" si="632"/>
        <v>9.1185908347781605E-2</v>
      </c>
      <c r="BC307" s="147">
        <f t="shared" si="559"/>
        <v>-1.9168193019302549E-2</v>
      </c>
      <c r="BD307" s="147">
        <f t="shared" si="560"/>
        <v>-1.6667993929828304E-2</v>
      </c>
      <c r="BE307" s="147">
        <f t="shared" si="561"/>
        <v>-2.0834992412285383E-2</v>
      </c>
      <c r="BF307" s="147">
        <f t="shared" si="562"/>
        <v>0</v>
      </c>
      <c r="BG307" s="147">
        <f t="shared" si="563"/>
        <v>0</v>
      </c>
      <c r="BH307" s="147">
        <f t="shared" si="564"/>
        <v>0</v>
      </c>
      <c r="BI307" s="147">
        <f t="shared" si="633"/>
        <v>8.892786222837689E-3</v>
      </c>
      <c r="BJ307" s="147">
        <f t="shared" si="634"/>
        <v>1.3729876392481223E-2</v>
      </c>
      <c r="BK307" s="147">
        <f t="shared" si="635"/>
        <v>3.6775953583738329E-3</v>
      </c>
      <c r="BL307" s="147">
        <f t="shared" si="565"/>
        <v>1.5113525667101559</v>
      </c>
      <c r="BM307" s="147">
        <f t="shared" si="566"/>
        <v>2.0290685649375044</v>
      </c>
      <c r="BN307" s="147">
        <f t="shared" si="567"/>
        <v>0.67936637983161519</v>
      </c>
      <c r="BO307" s="150">
        <f t="shared" si="636"/>
        <v>7.908164680509181E-5</v>
      </c>
      <c r="BP307" s="150">
        <f t="shared" si="636"/>
        <v>1.885095057528132E-4</v>
      </c>
      <c r="BQ307" s="150">
        <f t="shared" si="636"/>
        <v>1.352470761993276E-5</v>
      </c>
      <c r="BR307" s="147" t="e">
        <f t="shared" si="568"/>
        <v>#NUM!</v>
      </c>
      <c r="BS307" s="147">
        <f t="shared" si="569"/>
        <v>119.37832795790669</v>
      </c>
      <c r="BT307" s="147">
        <f t="shared" si="570"/>
        <v>0.30444255057204384</v>
      </c>
      <c r="BU307" s="147">
        <f t="shared" si="571"/>
        <v>0.30444255057204384</v>
      </c>
      <c r="BV307" s="147">
        <f t="shared" si="572"/>
        <v>0.10148085019068126</v>
      </c>
      <c r="BW307" s="147">
        <f t="shared" si="573"/>
        <v>10.622040500287962</v>
      </c>
      <c r="CA307" s="150">
        <f t="shared" si="574"/>
        <v>9.9766983017527053E-2</v>
      </c>
      <c r="CB307" s="150">
        <f t="shared" si="637"/>
        <v>9.9766983017527053E-2</v>
      </c>
      <c r="CC307" s="150">
        <f t="shared" si="638"/>
        <v>2.9329566781419431E-2</v>
      </c>
      <c r="CD307" s="150">
        <f t="shared" si="639"/>
        <v>4.2266024599190835E-2</v>
      </c>
      <c r="CE307" s="150">
        <f t="shared" si="575"/>
        <v>2.3097831579888286E-2</v>
      </c>
      <c r="CI307" s="152">
        <f t="shared" si="576"/>
        <v>0.29871027059130395</v>
      </c>
      <c r="CJ307" s="152">
        <f t="shared" si="577"/>
        <v>0.29871027059130395</v>
      </c>
      <c r="CK307" s="152">
        <f t="shared" si="578"/>
        <v>0.29871027059130395</v>
      </c>
      <c r="CL307" s="152">
        <f t="shared" si="579"/>
        <v>0.29871027059130395</v>
      </c>
      <c r="CM307" s="152">
        <f t="shared" si="580"/>
        <v>0.29871027059130395</v>
      </c>
      <c r="CN307" s="152">
        <f t="shared" si="581"/>
        <v>0.29871027059130395</v>
      </c>
      <c r="CO307" s="152">
        <f t="shared" si="582"/>
        <v>0.29871027059130395</v>
      </c>
      <c r="CP307" s="152">
        <f t="shared" si="583"/>
        <v>0.29871027059130395</v>
      </c>
      <c r="CQ307" s="152">
        <f t="shared" si="584"/>
        <v>0.27823974202341961</v>
      </c>
      <c r="CR307" s="152">
        <f t="shared" si="585"/>
        <v>0.23843162191331621</v>
      </c>
      <c r="CS307" s="152">
        <f t="shared" si="586"/>
        <v>0.19862350180321273</v>
      </c>
      <c r="CT307" s="152">
        <f t="shared" si="587"/>
        <v>0.15881538169310927</v>
      </c>
      <c r="CU307" s="152">
        <f t="shared" si="588"/>
        <v>0.11900726158300581</v>
      </c>
      <c r="CV307" s="152">
        <f t="shared" si="589"/>
        <v>9.5748570209941403E-2</v>
      </c>
      <c r="CW307" s="152">
        <f t="shared" si="590"/>
        <v>9.5748570209941403E-2</v>
      </c>
      <c r="CX307" s="152">
        <f t="shared" si="591"/>
        <v>9.5748570209941403E-2</v>
      </c>
      <c r="CY307" s="152">
        <f t="shared" si="592"/>
        <v>9.5748570209941403E-2</v>
      </c>
      <c r="CZ307" s="152">
        <f t="shared" si="593"/>
        <v>9.5748570209941403E-2</v>
      </c>
      <c r="DA307" s="152">
        <f t="shared" si="594"/>
        <v>9.5748570209941403E-2</v>
      </c>
      <c r="DC307" s="154">
        <f t="shared" si="640"/>
        <v>9.7762925787476543E-2</v>
      </c>
      <c r="DD307" s="154">
        <f t="shared" si="641"/>
        <v>9.7762925787476543E-2</v>
      </c>
      <c r="DE307" s="154">
        <f t="shared" si="642"/>
        <v>9.7762925787476543E-2</v>
      </c>
      <c r="DF307" s="154">
        <f t="shared" si="643"/>
        <v>9.7762925787476543E-2</v>
      </c>
      <c r="DG307" s="154">
        <f t="shared" si="644"/>
        <v>9.7762925787476543E-2</v>
      </c>
      <c r="DH307" s="154">
        <f t="shared" si="645"/>
        <v>9.7762925787476543E-2</v>
      </c>
      <c r="DI307" s="154">
        <f t="shared" si="646"/>
        <v>9.7762925787476543E-2</v>
      </c>
      <c r="DJ307" s="154">
        <f t="shared" si="647"/>
        <v>9.7762925787476543E-2</v>
      </c>
      <c r="DK307" s="154">
        <f t="shared" si="648"/>
        <v>9.0609105300417131E-2</v>
      </c>
      <c r="DL307" s="154">
        <f t="shared" si="649"/>
        <v>7.6713445010054712E-2</v>
      </c>
      <c r="DM307" s="154">
        <f t="shared" si="650"/>
        <v>6.2848615356323037E-2</v>
      </c>
      <c r="DN307" s="154">
        <f t="shared" si="651"/>
        <v>4.9034997498977405E-2</v>
      </c>
      <c r="DO307" s="154">
        <f t="shared" si="652"/>
        <v>3.5316014470014534E-2</v>
      </c>
      <c r="DP307" s="154">
        <f t="shared" si="653"/>
        <v>2.7382541933354706E-2</v>
      </c>
      <c r="DQ307" s="154">
        <f t="shared" si="654"/>
        <v>2.7382541933354706E-2</v>
      </c>
      <c r="DR307" s="154">
        <f t="shared" si="655"/>
        <v>-8.8387391607688301E-10</v>
      </c>
      <c r="DS307" s="154">
        <f t="shared" si="656"/>
        <v>-8.8387391607688301E-10</v>
      </c>
      <c r="DT307" s="154">
        <f t="shared" si="657"/>
        <v>-8.8387391607688301E-10</v>
      </c>
      <c r="DU307" s="154">
        <f t="shared" si="658"/>
        <v>-8.8387391607688301E-10</v>
      </c>
      <c r="DW307" s="155">
        <f t="shared" si="595"/>
        <v>1.3954399310897717E-3</v>
      </c>
      <c r="DX307" s="155">
        <f t="shared" si="596"/>
        <v>1.7730745461460085E-2</v>
      </c>
      <c r="DY307" s="155">
        <f t="shared" si="597"/>
        <v>-1.5164693413212268E-2</v>
      </c>
      <c r="DZ307" s="155">
        <f t="shared" si="598"/>
        <v>9.2929360755169138E-3</v>
      </c>
      <c r="EA307" s="156">
        <f t="shared" si="599"/>
        <v>1.3954399310897717E-3</v>
      </c>
      <c r="EB307" s="156">
        <f t="shared" si="600"/>
        <v>1.7730745461460085E-2</v>
      </c>
      <c r="EC307" s="156">
        <f t="shared" si="601"/>
        <v>1.6431726356556191E-2</v>
      </c>
      <c r="ED307" s="156">
        <f t="shared" si="602"/>
        <v>6.8062439100890181E-3</v>
      </c>
      <c r="EE307" s="156">
        <f t="shared" si="603"/>
        <v>1.3524255389303085E-2</v>
      </c>
      <c r="EF307" s="156">
        <f t="shared" si="604"/>
        <v>-1.1550805313278973E-2</v>
      </c>
      <c r="EG307" s="156">
        <f t="shared" si="605"/>
        <v>-4.1519594309662525E-3</v>
      </c>
      <c r="EH307" s="156">
        <f t="shared" si="606"/>
        <v>-1.7294155663228478E-2</v>
      </c>
      <c r="EI307" s="156">
        <f t="shared" si="607"/>
        <v>-1.7294155663228478E-2</v>
      </c>
      <c r="EJ307" s="156">
        <f t="shared" si="608"/>
        <v>-4.1519594309662542E-3</v>
      </c>
      <c r="EK307" s="156">
        <f t="shared" si="609"/>
        <v>-1.1550805313278976E-2</v>
      </c>
      <c r="EL307" s="156">
        <f t="shared" si="610"/>
        <v>1.3524255389303082E-2</v>
      </c>
      <c r="EM307" s="156">
        <f t="shared" si="611"/>
        <v>6.8062439100890059E-3</v>
      </c>
      <c r="EN307" s="156">
        <f t="shared" si="612"/>
        <v>1.6431726356556195E-2</v>
      </c>
      <c r="EO307" s="156">
        <f t="shared" si="613"/>
        <v>1.7730745461460092E-2</v>
      </c>
      <c r="EP307" s="156">
        <f t="shared" si="614"/>
        <v>1.3954399310897301E-3</v>
      </c>
      <c r="EQ307" s="156">
        <f t="shared" si="615"/>
        <v>9.2929360755168826E-3</v>
      </c>
      <c r="ER307" s="156">
        <f t="shared" si="616"/>
        <v>-1.5164693413212287E-2</v>
      </c>
      <c r="ES307" s="156">
        <f t="shared" si="617"/>
        <v>-1.7730745461460085E-2</v>
      </c>
      <c r="ET307" s="156">
        <f t="shared" si="618"/>
        <v>1.39543993108979E-3</v>
      </c>
      <c r="EU307" s="156">
        <f t="shared" si="619"/>
        <v>-6.8062439100889504E-3</v>
      </c>
      <c r="EV307" s="156">
        <f t="shared" si="620"/>
        <v>1.6431726356556219E-2</v>
      </c>
      <c r="EW307" s="156">
        <f t="shared" si="621"/>
        <v>1.1550805313278975E-2</v>
      </c>
      <c r="EX307" s="156">
        <f t="shared" si="622"/>
        <v>1.3524255389303082E-2</v>
      </c>
      <c r="EY307" s="156">
        <f t="shared" si="623"/>
        <v>1.7294155663228464E-2</v>
      </c>
      <c r="EZ307" s="156">
        <f t="shared" si="624"/>
        <v>-4.1519594309663123E-3</v>
      </c>
    </row>
    <row r="308" spans="15:156" ht="20.100000000000001" customHeight="1" x14ac:dyDescent="0.2">
      <c r="O308" s="158">
        <v>298</v>
      </c>
      <c r="P308" s="158">
        <f t="shared" si="625"/>
        <v>-0.54105206811824214</v>
      </c>
      <c r="Q308" s="147">
        <f t="shared" si="626"/>
        <v>2.6005405854715509</v>
      </c>
      <c r="R308" s="147">
        <f t="shared" si="530"/>
        <v>167.52598105555566</v>
      </c>
      <c r="S308" s="147">
        <f t="shared" si="531"/>
        <v>145.6747661352658</v>
      </c>
      <c r="T308" s="147">
        <f t="shared" si="532"/>
        <v>182.09345766908226</v>
      </c>
      <c r="U308" s="147">
        <f t="shared" si="533"/>
        <v>1</v>
      </c>
      <c r="V308" s="147">
        <f t="shared" si="534"/>
        <v>1</v>
      </c>
      <c r="W308" s="147">
        <f t="shared" si="535"/>
        <v>8.5956816424937771E-2</v>
      </c>
      <c r="X308" s="147">
        <f t="shared" si="536"/>
        <v>9.8850338888678432E-2</v>
      </c>
      <c r="Y308" s="147">
        <f t="shared" si="537"/>
        <v>7.9080271110942735E-2</v>
      </c>
      <c r="Z308" s="147">
        <f t="shared" si="538"/>
        <v>6.7839235365804367</v>
      </c>
      <c r="AA308" s="147">
        <f t="shared" si="539"/>
        <v>6.7839235365804367</v>
      </c>
      <c r="AB308" s="147">
        <f t="shared" si="540"/>
        <v>6.8540247955796616</v>
      </c>
      <c r="AC308" s="147">
        <f t="shared" si="541"/>
        <v>6.5143398096345031</v>
      </c>
      <c r="AD308" s="147">
        <f t="shared" si="542"/>
        <v>81.415255194411472</v>
      </c>
      <c r="AE308" s="147">
        <f t="shared" si="543"/>
        <v>108.97839763405298</v>
      </c>
      <c r="AF308" s="147">
        <f t="shared" si="544"/>
        <v>2.967767120893769</v>
      </c>
      <c r="AG308" s="147">
        <f t="shared" si="545"/>
        <v>3.3876133689722723</v>
      </c>
      <c r="AH308" s="147">
        <f t="shared" si="546"/>
        <v>2.5757787912735184</v>
      </c>
      <c r="AI308" s="147">
        <f t="shared" si="547"/>
        <v>9.7516906574742066</v>
      </c>
      <c r="AJ308" s="147">
        <f t="shared" si="548"/>
        <v>10.551690657474207</v>
      </c>
      <c r="AK308" s="147">
        <f t="shared" si="549"/>
        <v>11.041638164551934</v>
      </c>
      <c r="AL308" s="147">
        <f t="shared" si="550"/>
        <v>9.8901186009080213</v>
      </c>
      <c r="AM308" s="147">
        <f t="shared" si="627"/>
        <v>94.771542538698085</v>
      </c>
      <c r="AN308" s="147">
        <f t="shared" si="659"/>
        <v>90.56627151670294</v>
      </c>
      <c r="AO308" s="147">
        <f t="shared" si="660"/>
        <v>101.11102205672124</v>
      </c>
      <c r="AP308" s="147">
        <f t="shared" si="551"/>
        <v>3.196471839049241</v>
      </c>
      <c r="AQ308" s="147">
        <f t="shared" si="552"/>
        <v>0.19791417088432098</v>
      </c>
      <c r="AR308" s="147">
        <f t="shared" si="553"/>
        <v>0.19644594561597975</v>
      </c>
      <c r="AS308" s="147">
        <f t="shared" si="554"/>
        <v>0.18671009839252309</v>
      </c>
      <c r="AT308" s="147">
        <f t="shared" si="555"/>
        <v>1.2863669849652162E-2</v>
      </c>
      <c r="AU308" s="147">
        <f t="shared" si="556"/>
        <v>6.4759626335382528E-2</v>
      </c>
      <c r="AV308" s="147">
        <f t="shared" si="557"/>
        <v>6.0971268542420839E-2</v>
      </c>
      <c r="AW308" s="147">
        <f t="shared" si="558"/>
        <v>6.1490314986521244E-2</v>
      </c>
      <c r="AX308" s="147">
        <f t="shared" si="628"/>
        <v>2.7832656783459839E-2</v>
      </c>
      <c r="AY308" s="147">
        <f t="shared" si="629"/>
        <v>3.0135153033068896E-2</v>
      </c>
      <c r="AZ308" s="147">
        <f t="shared" si="630"/>
        <v>2.4313354114474356E-2</v>
      </c>
      <c r="BA308" s="147">
        <f t="shared" si="631"/>
        <v>6.2822122610130898E-2</v>
      </c>
      <c r="BB308" s="147">
        <f t="shared" si="632"/>
        <v>8.9359045806040135E-2</v>
      </c>
      <c r="BC308" s="147">
        <f t="shared" si="559"/>
        <v>-1.9269967515709585E-2</v>
      </c>
      <c r="BD308" s="147">
        <f t="shared" si="560"/>
        <v>-1.6756493491921372E-2</v>
      </c>
      <c r="BE308" s="147">
        <f t="shared" si="561"/>
        <v>-2.0945616864901723E-2</v>
      </c>
      <c r="BF308" s="147">
        <f t="shared" si="562"/>
        <v>0</v>
      </c>
      <c r="BG308" s="147">
        <f t="shared" si="563"/>
        <v>0</v>
      </c>
      <c r="BH308" s="147">
        <f t="shared" si="564"/>
        <v>0</v>
      </c>
      <c r="BI308" s="147">
        <f t="shared" si="633"/>
        <v>8.5626892677502543E-3</v>
      </c>
      <c r="BJ308" s="147">
        <f t="shared" si="634"/>
        <v>1.3378659541147524E-2</v>
      </c>
      <c r="BK308" s="147">
        <f t="shared" si="635"/>
        <v>3.3677372495726325E-3</v>
      </c>
      <c r="BL308" s="147">
        <f t="shared" si="565"/>
        <v>1.4344729200537389</v>
      </c>
      <c r="BM308" s="147">
        <f t="shared" si="566"/>
        <v>1.9489330998600078</v>
      </c>
      <c r="BN308" s="147">
        <f t="shared" si="567"/>
        <v>0.61324292029564564</v>
      </c>
      <c r="BO308" s="150">
        <f t="shared" si="636"/>
        <v>7.3319647496045381E-5</v>
      </c>
      <c r="BP308" s="150">
        <f t="shared" si="636"/>
        <v>1.7898853111793768E-4</v>
      </c>
      <c r="BQ308" s="150">
        <f t="shared" si="636"/>
        <v>1.1341654182159039E-5</v>
      </c>
      <c r="BR308" s="147" t="e">
        <f t="shared" si="568"/>
        <v>#NUM!</v>
      </c>
      <c r="BS308" s="147">
        <f t="shared" si="569"/>
        <v>117.1687271875405</v>
      </c>
      <c r="BT308" s="147">
        <f t="shared" si="570"/>
        <v>0.30009557108080243</v>
      </c>
      <c r="BU308" s="147">
        <f t="shared" si="571"/>
        <v>0.30009557108080243</v>
      </c>
      <c r="BV308" s="147">
        <f t="shared" si="572"/>
        <v>0.10003185702693415</v>
      </c>
      <c r="BW308" s="147">
        <f t="shared" si="573"/>
        <v>10.470373815972229</v>
      </c>
      <c r="CA308" s="150">
        <f t="shared" si="574"/>
        <v>9.7846540123648559E-2</v>
      </c>
      <c r="CB308" s="150">
        <f t="shared" si="637"/>
        <v>9.7846540123648559E-2</v>
      </c>
      <c r="CC308" s="150">
        <f t="shared" si="638"/>
        <v>2.8729341370036677E-2</v>
      </c>
      <c r="CD308" s="150">
        <f t="shared" si="639"/>
        <v>4.2052885580807053E-2</v>
      </c>
      <c r="CE308" s="150">
        <f t="shared" si="575"/>
        <v>2.2782918065097468E-2</v>
      </c>
      <c r="CI308" s="152">
        <f t="shared" si="576"/>
        <v>0.29436329110006254</v>
      </c>
      <c r="CJ308" s="152">
        <f t="shared" si="577"/>
        <v>0.29436329110006254</v>
      </c>
      <c r="CK308" s="152">
        <f t="shared" si="578"/>
        <v>0.29436329110006254</v>
      </c>
      <c r="CL308" s="152">
        <f t="shared" si="579"/>
        <v>0.29436329110006254</v>
      </c>
      <c r="CM308" s="152">
        <f t="shared" si="580"/>
        <v>0.29436329110006254</v>
      </c>
      <c r="CN308" s="152">
        <f t="shared" si="581"/>
        <v>0.29436329110006254</v>
      </c>
      <c r="CO308" s="152">
        <f t="shared" si="582"/>
        <v>0.29436329110006254</v>
      </c>
      <c r="CP308" s="152">
        <f t="shared" si="583"/>
        <v>0.29436329110006254</v>
      </c>
      <c r="CQ308" s="152">
        <f t="shared" si="584"/>
        <v>0.27418505074120908</v>
      </c>
      <c r="CR308" s="152">
        <f t="shared" si="585"/>
        <v>0.2349453304207485</v>
      </c>
      <c r="CS308" s="152">
        <f t="shared" si="586"/>
        <v>0.19570561010028789</v>
      </c>
      <c r="CT308" s="152">
        <f t="shared" si="587"/>
        <v>0.15646588977982731</v>
      </c>
      <c r="CU308" s="152">
        <f t="shared" si="588"/>
        <v>0.11722616945936677</v>
      </c>
      <c r="CV308" s="152">
        <f t="shared" si="589"/>
        <v>9.429957704619428E-2</v>
      </c>
      <c r="CW308" s="152">
        <f t="shared" si="590"/>
        <v>9.429957704619428E-2</v>
      </c>
      <c r="CX308" s="152">
        <f t="shared" si="591"/>
        <v>9.429957704619428E-2</v>
      </c>
      <c r="CY308" s="152">
        <f t="shared" si="592"/>
        <v>9.429957704619428E-2</v>
      </c>
      <c r="CZ308" s="152">
        <f t="shared" si="593"/>
        <v>9.429957704619428E-2</v>
      </c>
      <c r="DA308" s="152">
        <f t="shared" si="594"/>
        <v>9.429957704619428E-2</v>
      </c>
      <c r="DC308" s="154">
        <f t="shared" si="640"/>
        <v>9.5851279819081661E-2</v>
      </c>
      <c r="DD308" s="154">
        <f t="shared" si="641"/>
        <v>9.5851279819081661E-2</v>
      </c>
      <c r="DE308" s="154">
        <f t="shared" si="642"/>
        <v>9.5851279819081661E-2</v>
      </c>
      <c r="DF308" s="154">
        <f t="shared" si="643"/>
        <v>9.5851279819081661E-2</v>
      </c>
      <c r="DG308" s="154">
        <f t="shared" si="644"/>
        <v>9.5851279819081661E-2</v>
      </c>
      <c r="DH308" s="154">
        <f t="shared" si="645"/>
        <v>9.5851279819081661E-2</v>
      </c>
      <c r="DI308" s="154">
        <f t="shared" si="646"/>
        <v>9.5851279819081661E-2</v>
      </c>
      <c r="DJ308" s="154">
        <f t="shared" si="647"/>
        <v>9.5851279819081661E-2</v>
      </c>
      <c r="DK308" s="154">
        <f t="shared" si="648"/>
        <v>8.8830626695619364E-2</v>
      </c>
      <c r="DL308" s="154">
        <f t="shared" si="649"/>
        <v>7.5193964118842924E-2</v>
      </c>
      <c r="DM308" s="154">
        <f t="shared" si="650"/>
        <v>6.1588188621568618E-2</v>
      </c>
      <c r="DN308" s="154">
        <f t="shared" si="651"/>
        <v>4.803370025031805E-2</v>
      </c>
      <c r="DO308" s="154">
        <f t="shared" si="652"/>
        <v>3.457393558819067E-2</v>
      </c>
      <c r="DP308" s="154">
        <f t="shared" si="653"/>
        <v>2.6791940548317843E-2</v>
      </c>
      <c r="DQ308" s="154">
        <f t="shared" si="654"/>
        <v>2.6791940548317843E-2</v>
      </c>
      <c r="DR308" s="154">
        <f t="shared" si="655"/>
        <v>-8.9159976002541871E-10</v>
      </c>
      <c r="DS308" s="154">
        <f t="shared" si="656"/>
        <v>-8.9159976002541871E-10</v>
      </c>
      <c r="DT308" s="154">
        <f t="shared" si="657"/>
        <v>-8.9159976002541871E-10</v>
      </c>
      <c r="DU308" s="154">
        <f t="shared" si="658"/>
        <v>-8.9159976002541871E-10</v>
      </c>
      <c r="DW308" s="155">
        <f t="shared" si="595"/>
        <v>8.9627306167780745E-4</v>
      </c>
      <c r="DX308" s="155">
        <f t="shared" si="596"/>
        <v>1.7101908799402838E-2</v>
      </c>
      <c r="DY308" s="155">
        <f t="shared" si="597"/>
        <v>-1.4679314492776863E-2</v>
      </c>
      <c r="DZ308" s="155">
        <f t="shared" si="598"/>
        <v>8.8202219930301473E-3</v>
      </c>
      <c r="EA308" s="156">
        <f t="shared" si="599"/>
        <v>8.9627306167780745E-4</v>
      </c>
      <c r="EB308" s="156">
        <f t="shared" si="600"/>
        <v>1.7101908799402838E-2</v>
      </c>
      <c r="EC308" s="156">
        <f t="shared" si="601"/>
        <v>1.5520863922674415E-2</v>
      </c>
      <c r="ED308" s="156">
        <f t="shared" si="602"/>
        <v>7.2374977083247034E-3</v>
      </c>
      <c r="EE308" s="156">
        <f t="shared" si="603"/>
        <v>1.3676935421452414E-2</v>
      </c>
      <c r="EF308" s="156">
        <f t="shared" si="604"/>
        <v>-1.0306310079829826E-2</v>
      </c>
      <c r="EG308" s="156">
        <f t="shared" si="605"/>
        <v>-2.6789994298125029E-3</v>
      </c>
      <c r="EH308" s="156">
        <f t="shared" si="606"/>
        <v>-1.6914536707792083E-2</v>
      </c>
      <c r="EI308" s="156">
        <f t="shared" si="607"/>
        <v>-1.6192363519485557E-2</v>
      </c>
      <c r="EJ308" s="156">
        <f t="shared" si="608"/>
        <v>-5.5754778841831023E-3</v>
      </c>
      <c r="EK308" s="156">
        <f t="shared" si="609"/>
        <v>-1.2524708983567764E-2</v>
      </c>
      <c r="EL308" s="156">
        <f t="shared" si="610"/>
        <v>1.1679480076660882E-2</v>
      </c>
      <c r="EM308" s="156">
        <f t="shared" si="611"/>
        <v>4.4323741195774532E-3</v>
      </c>
      <c r="EN308" s="156">
        <f t="shared" si="612"/>
        <v>1.6541845412416403E-2</v>
      </c>
      <c r="EO308" s="156">
        <f t="shared" si="613"/>
        <v>1.6686456193107317E-2</v>
      </c>
      <c r="EP308" s="156">
        <f t="shared" si="614"/>
        <v>3.8523719575985944E-3</v>
      </c>
      <c r="EQ308" s="156">
        <f t="shared" si="615"/>
        <v>1.1235259213095327E-2</v>
      </c>
      <c r="ER308" s="156">
        <f t="shared" si="616"/>
        <v>-1.2924687245683669E-2</v>
      </c>
      <c r="ES308" s="156">
        <f t="shared" si="617"/>
        <v>-1.6997728560811932E-2</v>
      </c>
      <c r="ET308" s="156">
        <f t="shared" si="618"/>
        <v>-2.0870586376860291E-3</v>
      </c>
      <c r="EU308" s="156">
        <f t="shared" si="619"/>
        <v>-9.8227135915550413E-3</v>
      </c>
      <c r="EV308" s="156">
        <f t="shared" si="620"/>
        <v>1.4028288836578088E-2</v>
      </c>
      <c r="EW308" s="156">
        <f t="shared" si="621"/>
        <v>7.774759159560855E-3</v>
      </c>
      <c r="EX308" s="156">
        <f t="shared" si="622"/>
        <v>1.5258824004326354E-2</v>
      </c>
      <c r="EY308" s="156">
        <f t="shared" si="623"/>
        <v>1.7122770257400919E-2</v>
      </c>
      <c r="EZ308" s="156">
        <f t="shared" si="624"/>
        <v>2.988790665938931E-4</v>
      </c>
    </row>
    <row r="309" spans="15:156" ht="20.100000000000001" customHeight="1" x14ac:dyDescent="0.2">
      <c r="O309" s="158">
        <v>299</v>
      </c>
      <c r="P309" s="158">
        <f t="shared" si="625"/>
        <v>-0.53232542185827048</v>
      </c>
      <c r="Q309" s="147">
        <f t="shared" si="626"/>
        <v>2.6092672317315224</v>
      </c>
      <c r="R309" s="147">
        <f t="shared" si="530"/>
        <v>165.08655635444336</v>
      </c>
      <c r="S309" s="147">
        <f t="shared" si="531"/>
        <v>143.55352726473336</v>
      </c>
      <c r="T309" s="147">
        <f t="shared" si="532"/>
        <v>179.44190908091667</v>
      </c>
      <c r="U309" s="147">
        <f t="shared" si="533"/>
        <v>1</v>
      </c>
      <c r="V309" s="147">
        <f t="shared" si="534"/>
        <v>1</v>
      </c>
      <c r="W309" s="147">
        <f t="shared" si="535"/>
        <v>8.7226969403147406E-2</v>
      </c>
      <c r="X309" s="147">
        <f t="shared" si="536"/>
        <v>0.10031101481361951</v>
      </c>
      <c r="Y309" s="147">
        <f t="shared" si="537"/>
        <v>8.0248811850895621E-2</v>
      </c>
      <c r="Z309" s="147">
        <f t="shared" si="538"/>
        <v>6.6625892121593031</v>
      </c>
      <c r="AA309" s="147">
        <f t="shared" si="539"/>
        <v>6.6625892121593031</v>
      </c>
      <c r="AB309" s="147">
        <f t="shared" si="540"/>
        <v>6.7335970343881089</v>
      </c>
      <c r="AC309" s="147">
        <f t="shared" si="541"/>
        <v>6.3998804398024536</v>
      </c>
      <c r="AD309" s="147">
        <f t="shared" si="542"/>
        <v>79.595722871144019</v>
      </c>
      <c r="AE309" s="147">
        <f t="shared" si="543"/>
        <v>106.6171884565141</v>
      </c>
      <c r="AF309" s="147">
        <f t="shared" si="544"/>
        <v>2.9587054537929665</v>
      </c>
      <c r="AG309" s="147">
        <f t="shared" si="545"/>
        <v>3.37726975932725</v>
      </c>
      <c r="AH309" s="147">
        <f t="shared" si="546"/>
        <v>2.567914006409671</v>
      </c>
      <c r="AI309" s="147">
        <f t="shared" si="547"/>
        <v>9.62129466595227</v>
      </c>
      <c r="AJ309" s="147">
        <f t="shared" si="548"/>
        <v>10.421294665952271</v>
      </c>
      <c r="AK309" s="147">
        <f t="shared" si="549"/>
        <v>10.910866793715361</v>
      </c>
      <c r="AL309" s="147">
        <f t="shared" si="550"/>
        <v>9.7677944462121253</v>
      </c>
      <c r="AM309" s="147">
        <f t="shared" si="627"/>
        <v>95.95736729977807</v>
      </c>
      <c r="AN309" s="147">
        <f t="shared" si="659"/>
        <v>91.651746731616058</v>
      </c>
      <c r="AO309" s="147">
        <f t="shared" si="660"/>
        <v>102.37725676012687</v>
      </c>
      <c r="AP309" s="147">
        <f t="shared" si="551"/>
        <v>3.1227326352640934</v>
      </c>
      <c r="AQ309" s="147">
        <f t="shared" si="552"/>
        <v>0.19443674539805017</v>
      </c>
      <c r="AR309" s="147">
        <f t="shared" si="553"/>
        <v>0.19299431739296144</v>
      </c>
      <c r="AS309" s="147">
        <f t="shared" si="554"/>
        <v>0.18342953262104128</v>
      </c>
      <c r="AT309" s="147">
        <f t="shared" si="555"/>
        <v>1.2415602181991715E-2</v>
      </c>
      <c r="AU309" s="147">
        <f t="shared" si="556"/>
        <v>6.3285994924090677E-2</v>
      </c>
      <c r="AV309" s="147">
        <f t="shared" si="557"/>
        <v>5.9552828245800958E-2</v>
      </c>
      <c r="AW309" s="147">
        <f t="shared" si="558"/>
        <v>6.0091716384379656E-2</v>
      </c>
      <c r="AX309" s="147">
        <f t="shared" si="628"/>
        <v>2.7601227940827922E-2</v>
      </c>
      <c r="AY309" s="147">
        <f t="shared" si="629"/>
        <v>2.9869023432156909E-2</v>
      </c>
      <c r="AZ309" s="147">
        <f t="shared" si="630"/>
        <v>2.4111444431010411E-2</v>
      </c>
      <c r="BA309" s="147">
        <f t="shared" si="631"/>
        <v>6.1992213427620589E-2</v>
      </c>
      <c r="BB309" s="147">
        <f t="shared" si="632"/>
        <v>8.7534212482734561E-2</v>
      </c>
      <c r="BC309" s="147">
        <f t="shared" si="559"/>
        <v>-1.9370274529483582E-2</v>
      </c>
      <c r="BD309" s="147">
        <f t="shared" si="560"/>
        <v>-1.6843716982159637E-2</v>
      </c>
      <c r="BE309" s="147">
        <f t="shared" si="561"/>
        <v>-2.1054646227699546E-2</v>
      </c>
      <c r="BF309" s="147">
        <f t="shared" si="562"/>
        <v>0</v>
      </c>
      <c r="BG309" s="147">
        <f t="shared" si="563"/>
        <v>0</v>
      </c>
      <c r="BH309" s="147">
        <f t="shared" si="564"/>
        <v>0</v>
      </c>
      <c r="BI309" s="147">
        <f t="shared" si="633"/>
        <v>8.2309534113443397E-3</v>
      </c>
      <c r="BJ309" s="147">
        <f t="shared" si="634"/>
        <v>1.3025306449997272E-2</v>
      </c>
      <c r="BK309" s="147">
        <f t="shared" si="635"/>
        <v>3.0567982033108641E-3</v>
      </c>
      <c r="BL309" s="147">
        <f t="shared" si="565"/>
        <v>1.3588197541926952</v>
      </c>
      <c r="BM309" s="147">
        <f t="shared" si="566"/>
        <v>1.8698286846011907</v>
      </c>
      <c r="BN309" s="147">
        <f t="shared" si="567"/>
        <v>0.54851770527721755</v>
      </c>
      <c r="BO309" s="150">
        <f t="shared" si="636"/>
        <v>6.7748594059721028E-5</v>
      </c>
      <c r="BP309" s="150">
        <f t="shared" si="636"/>
        <v>1.6965860811634054E-4</v>
      </c>
      <c r="BQ309" s="150">
        <f t="shared" si="636"/>
        <v>9.3440152557645275E-6</v>
      </c>
      <c r="BR309" s="147" t="e">
        <f t="shared" si="568"/>
        <v>#NUM!</v>
      </c>
      <c r="BS309" s="147">
        <f t="shared" si="569"/>
        <v>114.95198845532529</v>
      </c>
      <c r="BT309" s="147">
        <f t="shared" si="570"/>
        <v>0.29572573814995612</v>
      </c>
      <c r="BU309" s="147">
        <f t="shared" si="571"/>
        <v>0.29572573814995612</v>
      </c>
      <c r="BV309" s="147">
        <f t="shared" si="572"/>
        <v>9.8575246049985368E-2</v>
      </c>
      <c r="BW309" s="147">
        <f t="shared" si="573"/>
        <v>10.31790977215271</v>
      </c>
      <c r="CA309" s="150">
        <f t="shared" si="574"/>
        <v>9.5920944355801688E-2</v>
      </c>
      <c r="CB309" s="150">
        <f t="shared" si="637"/>
        <v>9.5920944355801688E-2</v>
      </c>
      <c r="CC309" s="150">
        <f t="shared" si="638"/>
        <v>2.8128138519250712E-2</v>
      </c>
      <c r="CD309" s="150">
        <f t="shared" si="639"/>
        <v>4.183446654054436E-2</v>
      </c>
      <c r="CE309" s="150">
        <f t="shared" si="575"/>
        <v>2.2464192011060778E-2</v>
      </c>
      <c r="CI309" s="152">
        <f t="shared" si="576"/>
        <v>0.28999345816921618</v>
      </c>
      <c r="CJ309" s="152">
        <f t="shared" si="577"/>
        <v>0.28999345816921618</v>
      </c>
      <c r="CK309" s="152">
        <f t="shared" si="578"/>
        <v>0.28999345816921618</v>
      </c>
      <c r="CL309" s="152">
        <f t="shared" si="579"/>
        <v>0.28999345816921618</v>
      </c>
      <c r="CM309" s="152">
        <f t="shared" si="580"/>
        <v>0.28999345816921618</v>
      </c>
      <c r="CN309" s="152">
        <f t="shared" si="581"/>
        <v>0.28999345816921618</v>
      </c>
      <c r="CO309" s="152">
        <f t="shared" si="582"/>
        <v>0.28999345816921618</v>
      </c>
      <c r="CP309" s="152">
        <f t="shared" si="583"/>
        <v>0.28999345816921618</v>
      </c>
      <c r="CQ309" s="152">
        <f t="shared" si="584"/>
        <v>0.27010904267052005</v>
      </c>
      <c r="CR309" s="152">
        <f t="shared" si="585"/>
        <v>0.23144071039632749</v>
      </c>
      <c r="CS309" s="152">
        <f t="shared" si="586"/>
        <v>0.19277237812213494</v>
      </c>
      <c r="CT309" s="152">
        <f t="shared" si="587"/>
        <v>0.15410404584794238</v>
      </c>
      <c r="CU309" s="152">
        <f t="shared" si="588"/>
        <v>0.11543571357374988</v>
      </c>
      <c r="CV309" s="152">
        <f t="shared" si="589"/>
        <v>9.2842966069245511E-2</v>
      </c>
      <c r="CW309" s="152">
        <f t="shared" si="590"/>
        <v>9.2842966069245511E-2</v>
      </c>
      <c r="CX309" s="152">
        <f t="shared" si="591"/>
        <v>9.2842966069245511E-2</v>
      </c>
      <c r="CY309" s="152">
        <f t="shared" si="592"/>
        <v>9.2842966069245511E-2</v>
      </c>
      <c r="CZ309" s="152">
        <f t="shared" si="593"/>
        <v>9.2842966069245511E-2</v>
      </c>
      <c r="DA309" s="152">
        <f t="shared" si="594"/>
        <v>9.2842966069245511E-2</v>
      </c>
      <c r="DC309" s="154">
        <f t="shared" si="640"/>
        <v>9.3934709469806157E-2</v>
      </c>
      <c r="DD309" s="154">
        <f t="shared" si="641"/>
        <v>9.3934709469806157E-2</v>
      </c>
      <c r="DE309" s="154">
        <f t="shared" si="642"/>
        <v>9.3934709469806157E-2</v>
      </c>
      <c r="DF309" s="154">
        <f t="shared" si="643"/>
        <v>9.3934709469806157E-2</v>
      </c>
      <c r="DG309" s="154">
        <f t="shared" si="644"/>
        <v>9.3934709469806157E-2</v>
      </c>
      <c r="DH309" s="154">
        <f t="shared" si="645"/>
        <v>9.3934709469806157E-2</v>
      </c>
      <c r="DI309" s="154">
        <f t="shared" si="646"/>
        <v>9.3934709469806157E-2</v>
      </c>
      <c r="DJ309" s="154">
        <f t="shared" si="647"/>
        <v>9.3934709469806157E-2</v>
      </c>
      <c r="DK309" s="154">
        <f t="shared" si="648"/>
        <v>8.7047651862827605E-2</v>
      </c>
      <c r="DL309" s="154">
        <f t="shared" si="649"/>
        <v>7.367081853057314E-2</v>
      </c>
      <c r="DM309" s="154">
        <f t="shared" si="650"/>
        <v>6.0324926446418757E-2</v>
      </c>
      <c r="DN309" s="154">
        <f t="shared" si="651"/>
        <v>4.7030392532282438E-2</v>
      </c>
      <c r="DO309" s="154">
        <f t="shared" si="652"/>
        <v>3.3830661965535844E-2</v>
      </c>
      <c r="DP309" s="154">
        <f t="shared" si="653"/>
        <v>2.6200611694575437E-2</v>
      </c>
      <c r="DQ309" s="154">
        <f t="shared" si="654"/>
        <v>2.6200611694575437E-2</v>
      </c>
      <c r="DR309" s="154">
        <f t="shared" si="655"/>
        <v>-8.9950365727696642E-10</v>
      </c>
      <c r="DS309" s="154">
        <f t="shared" si="656"/>
        <v>-8.9950365727696642E-10</v>
      </c>
      <c r="DT309" s="154">
        <f t="shared" si="657"/>
        <v>-8.9950365727696642E-10</v>
      </c>
      <c r="DU309" s="154">
        <f t="shared" si="658"/>
        <v>-8.9950365727696642E-10</v>
      </c>
      <c r="DW309" s="155">
        <f t="shared" si="595"/>
        <v>4.3092248394654856E-4</v>
      </c>
      <c r="DX309" s="155">
        <f t="shared" si="596"/>
        <v>1.6456265738365842E-2</v>
      </c>
      <c r="DY309" s="155">
        <f t="shared" si="597"/>
        <v>-1.418405895489987E-2</v>
      </c>
      <c r="DZ309" s="155">
        <f t="shared" si="598"/>
        <v>8.3550492399990621E-3</v>
      </c>
      <c r="EA309" s="156">
        <f t="shared" si="599"/>
        <v>4.3092248394654856E-4</v>
      </c>
      <c r="EB309" s="156">
        <f t="shared" si="600"/>
        <v>1.6456265738365842E-2</v>
      </c>
      <c r="EC309" s="156">
        <f t="shared" si="601"/>
        <v>1.4601889686495343E-2</v>
      </c>
      <c r="ED309" s="156">
        <f t="shared" si="602"/>
        <v>7.6012626465808298E-3</v>
      </c>
      <c r="EE309" s="156">
        <f t="shared" si="603"/>
        <v>1.3727350703630868E-2</v>
      </c>
      <c r="EF309" s="156">
        <f t="shared" si="604"/>
        <v>-9.0859352242028037E-3</v>
      </c>
      <c r="EG309" s="156">
        <f t="shared" si="605"/>
        <v>-1.2915863232642155E-3</v>
      </c>
      <c r="EH309" s="156">
        <f t="shared" si="606"/>
        <v>-1.6411160257837985E-2</v>
      </c>
      <c r="EI309" s="156">
        <f t="shared" si="607"/>
        <v>-1.4979697653425043E-2</v>
      </c>
      <c r="EJ309" s="156">
        <f t="shared" si="608"/>
        <v>-6.8266415206056016E-3</v>
      </c>
      <c r="EK309" s="156">
        <f t="shared" si="609"/>
        <v>-1.3233016738259665E-2</v>
      </c>
      <c r="EL309" s="156">
        <f t="shared" si="610"/>
        <v>9.7919172915126099E-3</v>
      </c>
      <c r="EM309" s="156">
        <f t="shared" si="611"/>
        <v>2.1487100142468705E-3</v>
      </c>
      <c r="EN309" s="156">
        <f t="shared" si="612"/>
        <v>1.6321072927769159E-2</v>
      </c>
      <c r="EO309" s="156">
        <f t="shared" si="613"/>
        <v>1.5316447310312713E-2</v>
      </c>
      <c r="EP309" s="156">
        <f t="shared" si="614"/>
        <v>6.0333090447364391E-3</v>
      </c>
      <c r="EQ309" s="156">
        <f t="shared" si="615"/>
        <v>1.2702411993824584E-2</v>
      </c>
      <c r="ER309" s="156">
        <f t="shared" si="616"/>
        <v>-1.0471060394154236E-2</v>
      </c>
      <c r="ES309" s="156">
        <f t="shared" si="617"/>
        <v>-1.5611215649756021E-2</v>
      </c>
      <c r="ET309" s="156">
        <f t="shared" si="618"/>
        <v>-5.2234396881458093E-3</v>
      </c>
      <c r="EU309" s="156">
        <f t="shared" si="619"/>
        <v>-1.2136990821048299E-2</v>
      </c>
      <c r="EV309" s="156">
        <f t="shared" si="620"/>
        <v>1.1121503048089922E-2</v>
      </c>
      <c r="EW309" s="156">
        <f t="shared" si="621"/>
        <v>3.8429558279846092E-3</v>
      </c>
      <c r="EX309" s="156">
        <f t="shared" si="622"/>
        <v>1.6007063026771753E-2</v>
      </c>
      <c r="EY309" s="156">
        <f t="shared" si="623"/>
        <v>1.5863194732225631E-2</v>
      </c>
      <c r="EZ309" s="156">
        <f t="shared" si="624"/>
        <v>4.3992532464468539E-3</v>
      </c>
    </row>
    <row r="310" spans="15:156" ht="20.100000000000001" customHeight="1" x14ac:dyDescent="0.2">
      <c r="O310" s="158">
        <v>300</v>
      </c>
      <c r="P310" s="158">
        <f t="shared" si="625"/>
        <v>-0.52359877559829882</v>
      </c>
      <c r="Q310" s="147">
        <f t="shared" si="626"/>
        <v>2.6179938779914944</v>
      </c>
      <c r="R310" s="147">
        <f t="shared" si="530"/>
        <v>162.63455967290591</v>
      </c>
      <c r="S310" s="147">
        <f t="shared" si="531"/>
        <v>141.42135623730948</v>
      </c>
      <c r="T310" s="147">
        <f t="shared" si="532"/>
        <v>176.77669529663686</v>
      </c>
      <c r="U310" s="147">
        <f t="shared" si="533"/>
        <v>1</v>
      </c>
      <c r="V310" s="147">
        <f t="shared" si="534"/>
        <v>1</v>
      </c>
      <c r="W310" s="147">
        <f t="shared" si="535"/>
        <v>8.8542066513793788E-2</v>
      </c>
      <c r="X310" s="147">
        <f t="shared" si="536"/>
        <v>0.10182337649086286</v>
      </c>
      <c r="Y310" s="147">
        <f t="shared" si="537"/>
        <v>8.1458701192690289E-2</v>
      </c>
      <c r="Z310" s="147">
        <f t="shared" si="538"/>
        <v>6.541267105895562</v>
      </c>
      <c r="AA310" s="147">
        <f t="shared" si="539"/>
        <v>6.541267105895562</v>
      </c>
      <c r="AB310" s="147">
        <f t="shared" si="540"/>
        <v>6.6131628280345005</v>
      </c>
      <c r="AC310" s="147">
        <f t="shared" si="541"/>
        <v>6.2854149442301273</v>
      </c>
      <c r="AD310" s="147">
        <f t="shared" si="542"/>
        <v>77.780407231326762</v>
      </c>
      <c r="AE310" s="147">
        <f t="shared" si="543"/>
        <v>104.2601678146443</v>
      </c>
      <c r="AF310" s="147">
        <f t="shared" si="544"/>
        <v>2.9495970858854701</v>
      </c>
      <c r="AG310" s="147">
        <f t="shared" si="545"/>
        <v>3.3668728421716816</v>
      </c>
      <c r="AH310" s="147">
        <f t="shared" si="546"/>
        <v>2.56000868907056</v>
      </c>
      <c r="AI310" s="147">
        <f t="shared" si="547"/>
        <v>9.4908641917810321</v>
      </c>
      <c r="AJ310" s="147">
        <f t="shared" si="548"/>
        <v>10.290864191781033</v>
      </c>
      <c r="AK310" s="147">
        <f t="shared" si="549"/>
        <v>10.780035670206182</v>
      </c>
      <c r="AL310" s="147">
        <f t="shared" si="550"/>
        <v>9.6454236333006875</v>
      </c>
      <c r="AM310" s="147">
        <f t="shared" si="627"/>
        <v>97.173568843583254</v>
      </c>
      <c r="AN310" s="147">
        <f t="shared" si="659"/>
        <v>92.764071529354567</v>
      </c>
      <c r="AO310" s="147">
        <f t="shared" si="660"/>
        <v>103.67610983384019</v>
      </c>
      <c r="AP310" s="147">
        <f t="shared" si="551"/>
        <v>3.0491976072959641</v>
      </c>
      <c r="AQ310" s="147">
        <f t="shared" si="552"/>
        <v>0.19095913380377086</v>
      </c>
      <c r="AR310" s="147">
        <f t="shared" si="553"/>
        <v>0.18954250444257606</v>
      </c>
      <c r="AS310" s="147">
        <f t="shared" si="554"/>
        <v>0.18014879127726771</v>
      </c>
      <c r="AT310" s="147">
        <f t="shared" si="555"/>
        <v>1.1975453663454658E-2</v>
      </c>
      <c r="AU310" s="147">
        <f t="shared" si="556"/>
        <v>6.1816103599674647E-2</v>
      </c>
      <c r="AV310" s="147">
        <f t="shared" si="557"/>
        <v>5.8138742401139483E-2</v>
      </c>
      <c r="AW310" s="147">
        <f t="shared" si="558"/>
        <v>5.8696742473021125E-2</v>
      </c>
      <c r="AX310" s="147">
        <f t="shared" si="628"/>
        <v>2.7366628015588181E-2</v>
      </c>
      <c r="AY310" s="147">
        <f t="shared" si="629"/>
        <v>2.9599415538515982E-2</v>
      </c>
      <c r="AZ310" s="147">
        <f t="shared" si="630"/>
        <v>2.3906802258178591E-2</v>
      </c>
      <c r="BA310" s="147">
        <f t="shared" si="631"/>
        <v>6.1157432642902965E-2</v>
      </c>
      <c r="BB310" s="147">
        <f t="shared" si="632"/>
        <v>8.5711776459229339E-2</v>
      </c>
      <c r="BC310" s="147">
        <f t="shared" si="559"/>
        <v>-1.9469106421857098E-2</v>
      </c>
      <c r="BD310" s="147">
        <f t="shared" si="560"/>
        <v>-1.692965775813661E-2</v>
      </c>
      <c r="BE310" s="147">
        <f t="shared" si="561"/>
        <v>-2.1162072197670762E-2</v>
      </c>
      <c r="BF310" s="147">
        <f t="shared" si="562"/>
        <v>0</v>
      </c>
      <c r="BG310" s="147">
        <f t="shared" si="563"/>
        <v>0</v>
      </c>
      <c r="BH310" s="147">
        <f t="shared" si="564"/>
        <v>0</v>
      </c>
      <c r="BI310" s="147">
        <f t="shared" si="633"/>
        <v>7.8975215937310828E-3</v>
      </c>
      <c r="BJ310" s="147">
        <f t="shared" si="634"/>
        <v>1.2669757780379372E-2</v>
      </c>
      <c r="BK310" s="147">
        <f t="shared" si="635"/>
        <v>2.7447300605078287E-3</v>
      </c>
      <c r="BL310" s="147">
        <f t="shared" si="565"/>
        <v>1.2844099469037207</v>
      </c>
      <c r="BM310" s="147">
        <f t="shared" si="566"/>
        <v>1.7917743284994547</v>
      </c>
      <c r="BN310" s="147">
        <f t="shared" si="567"/>
        <v>0.48520430957791211</v>
      </c>
      <c r="BO310" s="150">
        <f t="shared" si="636"/>
        <v>6.2370847323448738E-5</v>
      </c>
      <c r="BP310" s="150">
        <f t="shared" si="636"/>
        <v>1.6052276221348365E-4</v>
      </c>
      <c r="BQ310" s="150">
        <f t="shared" si="636"/>
        <v>7.5335431050553086E-6</v>
      </c>
      <c r="BR310" s="147" t="e">
        <f t="shared" si="568"/>
        <v>#NUM!</v>
      </c>
      <c r="BS310" s="147">
        <f t="shared" si="569"/>
        <v>112.7284916462128</v>
      </c>
      <c r="BT310" s="147">
        <f t="shared" si="570"/>
        <v>0.29133338455920049</v>
      </c>
      <c r="BU310" s="147">
        <f t="shared" si="571"/>
        <v>0.29133338455920049</v>
      </c>
      <c r="BV310" s="147">
        <f t="shared" si="572"/>
        <v>9.7111128186400178E-2</v>
      </c>
      <c r="BW310" s="147">
        <f t="shared" si="573"/>
        <v>10.164659979556617</v>
      </c>
      <c r="CA310" s="150">
        <f t="shared" si="574"/>
        <v>9.3990566973357642E-2</v>
      </c>
      <c r="CB310" s="150">
        <f t="shared" si="637"/>
        <v>9.3990566973357642E-2</v>
      </c>
      <c r="CC310" s="150">
        <f t="shared" si="638"/>
        <v>2.7526096234862102E-2</v>
      </c>
      <c r="CD310" s="150">
        <f t="shared" si="639"/>
        <v>4.1610595315237107E-2</v>
      </c>
      <c r="CE310" s="150">
        <f t="shared" si="575"/>
        <v>2.214148889338001E-2</v>
      </c>
      <c r="CI310" s="152">
        <f t="shared" si="576"/>
        <v>0.28560110457846072</v>
      </c>
      <c r="CJ310" s="152">
        <f t="shared" si="577"/>
        <v>0.28560110457846072</v>
      </c>
      <c r="CK310" s="152">
        <f t="shared" si="578"/>
        <v>0.28560110457846072</v>
      </c>
      <c r="CL310" s="152">
        <f t="shared" si="579"/>
        <v>0.28560110457846072</v>
      </c>
      <c r="CM310" s="152">
        <f t="shared" si="580"/>
        <v>0.28560110457846072</v>
      </c>
      <c r="CN310" s="152">
        <f t="shared" si="581"/>
        <v>0.28560110457846072</v>
      </c>
      <c r="CO310" s="152">
        <f t="shared" si="582"/>
        <v>0.28560110457846072</v>
      </c>
      <c r="CP310" s="152">
        <f t="shared" si="583"/>
        <v>0.28560110457846072</v>
      </c>
      <c r="CQ310" s="152">
        <f t="shared" si="584"/>
        <v>0.26601202821514774</v>
      </c>
      <c r="CR310" s="152">
        <f t="shared" si="585"/>
        <v>0.22791802873043646</v>
      </c>
      <c r="CS310" s="152">
        <f t="shared" si="586"/>
        <v>0.1898240292457252</v>
      </c>
      <c r="CT310" s="152">
        <f t="shared" si="587"/>
        <v>0.15173002976101393</v>
      </c>
      <c r="CU310" s="152">
        <f t="shared" si="588"/>
        <v>0.11363603027630272</v>
      </c>
      <c r="CV310" s="152">
        <f t="shared" si="589"/>
        <v>9.1378848205660321E-2</v>
      </c>
      <c r="CW310" s="152">
        <f t="shared" si="590"/>
        <v>9.1378848205660321E-2</v>
      </c>
      <c r="CX310" s="152">
        <f t="shared" si="591"/>
        <v>9.1378848205660321E-2</v>
      </c>
      <c r="CY310" s="152">
        <f t="shared" si="592"/>
        <v>9.1378848205660321E-2</v>
      </c>
      <c r="CZ310" s="152">
        <f t="shared" si="593"/>
        <v>9.1378848205660321E-2</v>
      </c>
      <c r="DA310" s="152">
        <f t="shared" si="594"/>
        <v>9.1378848205660321E-2</v>
      </c>
      <c r="DC310" s="154">
        <f t="shared" si="640"/>
        <v>9.2013593908535238E-2</v>
      </c>
      <c r="DD310" s="154">
        <f t="shared" si="641"/>
        <v>9.2013593908535238E-2</v>
      </c>
      <c r="DE310" s="154">
        <f t="shared" si="642"/>
        <v>9.2013593908535238E-2</v>
      </c>
      <c r="DF310" s="154">
        <f t="shared" si="643"/>
        <v>9.2013593908535238E-2</v>
      </c>
      <c r="DG310" s="154">
        <f t="shared" si="644"/>
        <v>9.2013593908535238E-2</v>
      </c>
      <c r="DH310" s="154">
        <f t="shared" si="645"/>
        <v>9.2013593908535238E-2</v>
      </c>
      <c r="DI310" s="154">
        <f t="shared" si="646"/>
        <v>9.2013593908535238E-2</v>
      </c>
      <c r="DJ310" s="154">
        <f t="shared" si="647"/>
        <v>9.2013593908535238E-2</v>
      </c>
      <c r="DK310" s="154">
        <f t="shared" si="648"/>
        <v>8.5260536884867885E-2</v>
      </c>
      <c r="DL310" s="154">
        <f t="shared" si="649"/>
        <v>7.2144319331726312E-2</v>
      </c>
      <c r="DM310" s="154">
        <f t="shared" si="650"/>
        <v>5.9059094720287891E-2</v>
      </c>
      <c r="DN310" s="154">
        <f t="shared" si="651"/>
        <v>4.6025294692112452E-2</v>
      </c>
      <c r="DO310" s="154">
        <f t="shared" si="652"/>
        <v>3.3086367742421026E-2</v>
      </c>
      <c r="DP310" s="154">
        <f t="shared" si="653"/>
        <v>2.5608701916189826E-2</v>
      </c>
      <c r="DQ310" s="154">
        <f t="shared" si="654"/>
        <v>2.5608701916189826E-2</v>
      </c>
      <c r="DR310" s="154">
        <f t="shared" si="655"/>
        <v>2.5608701916189826E-2</v>
      </c>
      <c r="DS310" s="154">
        <f t="shared" si="656"/>
        <v>-9.0759088557607234E-10</v>
      </c>
      <c r="DT310" s="154">
        <f t="shared" si="657"/>
        <v>-9.0759088557607234E-10</v>
      </c>
      <c r="DU310" s="154">
        <f t="shared" si="658"/>
        <v>-9.0759088557607234E-10</v>
      </c>
      <c r="DW310" s="155">
        <f t="shared" si="595"/>
        <v>1.9351272756334196E-18</v>
      </c>
      <c r="DX310" s="155">
        <f t="shared" si="596"/>
        <v>1.5795043187462166E-2</v>
      </c>
      <c r="DY310" s="155">
        <f t="shared" si="597"/>
        <v>-1.367890865421457E-2</v>
      </c>
      <c r="DZ310" s="155">
        <f t="shared" si="598"/>
        <v>7.897521593731081E-3</v>
      </c>
      <c r="EA310" s="156">
        <f t="shared" si="599"/>
        <v>1.9351272756334196E-18</v>
      </c>
      <c r="EB310" s="156">
        <f t="shared" si="600"/>
        <v>1.5795043187462166E-2</v>
      </c>
      <c r="EC310" s="156">
        <f t="shared" si="601"/>
        <v>1.3678908654214565E-2</v>
      </c>
      <c r="ED310" s="156">
        <f t="shared" si="602"/>
        <v>7.8975215937310897E-3</v>
      </c>
      <c r="EE310" s="156">
        <f t="shared" si="603"/>
        <v>1.367890865421457E-2</v>
      </c>
      <c r="EF310" s="156">
        <f t="shared" si="604"/>
        <v>-7.897521593731081E-3</v>
      </c>
      <c r="EG310" s="156">
        <f t="shared" si="605"/>
        <v>8.2234346704351163E-18</v>
      </c>
      <c r="EH310" s="156">
        <f t="shared" si="606"/>
        <v>-1.5795043187462166E-2</v>
      </c>
      <c r="EI310" s="156">
        <f t="shared" si="607"/>
        <v>-1.3678908654214559E-2</v>
      </c>
      <c r="EJ310" s="156">
        <f t="shared" si="608"/>
        <v>-7.8975215937310984E-3</v>
      </c>
      <c r="EK310" s="156">
        <f t="shared" si="609"/>
        <v>-1.3678908654214568E-2</v>
      </c>
      <c r="EL310" s="156">
        <f t="shared" si="610"/>
        <v>7.8975215937310828E-3</v>
      </c>
      <c r="EM310" s="156">
        <f t="shared" si="611"/>
        <v>-1.1367588367835965E-17</v>
      </c>
      <c r="EN310" s="156">
        <f t="shared" si="612"/>
        <v>1.5795043187462166E-2</v>
      </c>
      <c r="EO310" s="156">
        <f t="shared" si="613"/>
        <v>1.3678908654214558E-2</v>
      </c>
      <c r="EP310" s="156">
        <f t="shared" si="614"/>
        <v>7.8975215937311018E-3</v>
      </c>
      <c r="EQ310" s="156">
        <f t="shared" si="615"/>
        <v>1.3678908654214582E-2</v>
      </c>
      <c r="ER310" s="156">
        <f t="shared" si="616"/>
        <v>-7.8975215937310619E-3</v>
      </c>
      <c r="ES310" s="156">
        <f t="shared" si="617"/>
        <v>-1.3678908654214547E-2</v>
      </c>
      <c r="ET310" s="156">
        <f t="shared" si="618"/>
        <v>-7.8975215937311209E-3</v>
      </c>
      <c r="EU310" s="156">
        <f t="shared" si="619"/>
        <v>-1.3678908654214565E-2</v>
      </c>
      <c r="EV310" s="156">
        <f t="shared" si="620"/>
        <v>7.897521593731088E-3</v>
      </c>
      <c r="EW310" s="156">
        <f t="shared" si="621"/>
        <v>-1.0641487513969972E-17</v>
      </c>
      <c r="EX310" s="156">
        <f t="shared" si="622"/>
        <v>1.5795043187462166E-2</v>
      </c>
      <c r="EY310" s="156">
        <f t="shared" si="623"/>
        <v>1.3678908654214561E-2</v>
      </c>
      <c r="EZ310" s="156">
        <f t="shared" si="624"/>
        <v>7.8975215937310949E-3</v>
      </c>
    </row>
    <row r="311" spans="15:156" ht="20.100000000000001" customHeight="1" x14ac:dyDescent="0.2">
      <c r="O311" s="158">
        <v>301</v>
      </c>
      <c r="P311" s="158">
        <f t="shared" si="625"/>
        <v>-0.51487212933832716</v>
      </c>
      <c r="Q311" s="147">
        <f t="shared" si="626"/>
        <v>2.626720524251466</v>
      </c>
      <c r="R311" s="147">
        <f t="shared" si="530"/>
        <v>160.17017773998424</v>
      </c>
      <c r="S311" s="147">
        <f t="shared" si="531"/>
        <v>139.27841542607325</v>
      </c>
      <c r="T311" s="147">
        <f t="shared" si="532"/>
        <v>174.09801928259154</v>
      </c>
      <c r="U311" s="147">
        <f t="shared" si="533"/>
        <v>1</v>
      </c>
      <c r="V311" s="147">
        <f t="shared" si="534"/>
        <v>1</v>
      </c>
      <c r="W311" s="147">
        <f t="shared" si="535"/>
        <v>8.9904376727211702E-2</v>
      </c>
      <c r="X311" s="147">
        <f t="shared" si="536"/>
        <v>0.10339003323629345</v>
      </c>
      <c r="Y311" s="147">
        <f t="shared" si="537"/>
        <v>8.2712026589034773E-2</v>
      </c>
      <c r="Z311" s="147">
        <f t="shared" si="538"/>
        <v>6.4199758333847567</v>
      </c>
      <c r="AA311" s="147">
        <f t="shared" si="539"/>
        <v>6.4199758333847567</v>
      </c>
      <c r="AB311" s="147">
        <f t="shared" si="540"/>
        <v>6.4927407491979467</v>
      </c>
      <c r="AC311" s="147">
        <f t="shared" si="541"/>
        <v>6.1709609751359613</v>
      </c>
      <c r="AD311" s="147">
        <f t="shared" si="542"/>
        <v>75.969736928795328</v>
      </c>
      <c r="AE311" s="147">
        <f t="shared" si="543"/>
        <v>101.90785518511098</v>
      </c>
      <c r="AF311" s="147">
        <f t="shared" si="544"/>
        <v>2.9404427108087621</v>
      </c>
      <c r="AG311" s="147">
        <f t="shared" si="545"/>
        <v>3.3564234092710628</v>
      </c>
      <c r="AH311" s="147">
        <f t="shared" si="546"/>
        <v>2.552063441276708</v>
      </c>
      <c r="AI311" s="147">
        <f t="shared" si="547"/>
        <v>9.3604185441935179</v>
      </c>
      <c r="AJ311" s="147">
        <f t="shared" si="548"/>
        <v>10.160418544193519</v>
      </c>
      <c r="AK311" s="147">
        <f t="shared" si="549"/>
        <v>10.649164158469009</v>
      </c>
      <c r="AL311" s="147">
        <f t="shared" si="550"/>
        <v>9.5230244164126709</v>
      </c>
      <c r="AM311" s="147">
        <f t="shared" si="627"/>
        <v>98.421142362435504</v>
      </c>
      <c r="AN311" s="147">
        <f t="shared" si="659"/>
        <v>93.904083467877186</v>
      </c>
      <c r="AO311" s="147">
        <f t="shared" si="660"/>
        <v>105.00865652266179</v>
      </c>
      <c r="AP311" s="147">
        <f t="shared" si="551"/>
        <v>2.9758852079736045</v>
      </c>
      <c r="AQ311" s="147">
        <f t="shared" si="552"/>
        <v>0.18748187239898667</v>
      </c>
      <c r="AR311" s="147">
        <f t="shared" si="553"/>
        <v>0.18609103908380678</v>
      </c>
      <c r="AS311" s="147">
        <f t="shared" si="554"/>
        <v>0.17686838029849417</v>
      </c>
      <c r="AT311" s="147">
        <f t="shared" si="555"/>
        <v>1.154329160909697E-2</v>
      </c>
      <c r="AU311" s="147">
        <f t="shared" si="556"/>
        <v>6.0350318675729445E-2</v>
      </c>
      <c r="AV311" s="147">
        <f t="shared" si="557"/>
        <v>5.6729375358927699E-2</v>
      </c>
      <c r="AW311" s="147">
        <f t="shared" si="558"/>
        <v>5.730573681425203E-2</v>
      </c>
      <c r="AX311" s="147">
        <f t="shared" si="628"/>
        <v>2.7128789168799763E-2</v>
      </c>
      <c r="AY311" s="147">
        <f t="shared" si="629"/>
        <v>2.9326260283993121E-2</v>
      </c>
      <c r="AZ311" s="147">
        <f t="shared" si="630"/>
        <v>2.3699368369762476E-2</v>
      </c>
      <c r="BA311" s="147">
        <f t="shared" si="631"/>
        <v>6.0317793111101435E-2</v>
      </c>
      <c r="BB311" s="147">
        <f t="shared" si="632"/>
        <v>8.3892107306346664E-2</v>
      </c>
      <c r="BC311" s="147">
        <f t="shared" si="559"/>
        <v>-1.9566455666398877E-2</v>
      </c>
      <c r="BD311" s="147">
        <f t="shared" si="560"/>
        <v>-1.7014309275129456E-2</v>
      </c>
      <c r="BE311" s="147">
        <f t="shared" si="561"/>
        <v>-2.1267886593911826E-2</v>
      </c>
      <c r="BF311" s="147">
        <f t="shared" si="562"/>
        <v>0</v>
      </c>
      <c r="BG311" s="147">
        <f t="shared" si="563"/>
        <v>0</v>
      </c>
      <c r="BH311" s="147">
        <f t="shared" si="564"/>
        <v>0</v>
      </c>
      <c r="BI311" s="147">
        <f t="shared" si="633"/>
        <v>7.5623335024008857E-3</v>
      </c>
      <c r="BJ311" s="147">
        <f t="shared" si="634"/>
        <v>1.2311951008863665E-2</v>
      </c>
      <c r="BK311" s="147">
        <f t="shared" si="635"/>
        <v>2.4314817758506503E-3</v>
      </c>
      <c r="BL311" s="147">
        <f t="shared" si="565"/>
        <v>1.2112603012085874</v>
      </c>
      <c r="BM311" s="147">
        <f t="shared" si="566"/>
        <v>1.7147890273179751</v>
      </c>
      <c r="BN311" s="147">
        <f t="shared" si="567"/>
        <v>0.42331616109731646</v>
      </c>
      <c r="BO311" s="150">
        <f t="shared" si="636"/>
        <v>5.7188888001534849E-5</v>
      </c>
      <c r="BP311" s="150">
        <f t="shared" si="636"/>
        <v>1.5158413764465901E-4</v>
      </c>
      <c r="BQ311" s="150">
        <f t="shared" si="636"/>
        <v>5.9121036262938323E-6</v>
      </c>
      <c r="BR311" s="147" t="e">
        <f t="shared" si="568"/>
        <v>#NUM!</v>
      </c>
      <c r="BS311" s="147">
        <f t="shared" si="569"/>
        <v>110.4986268563292</v>
      </c>
      <c r="BT311" s="147">
        <f t="shared" si="570"/>
        <v>0.28691884480326807</v>
      </c>
      <c r="BU311" s="147">
        <f t="shared" si="571"/>
        <v>0.28691884480326807</v>
      </c>
      <c r="BV311" s="147">
        <f t="shared" si="572"/>
        <v>9.563961493442269E-2</v>
      </c>
      <c r="BW311" s="147">
        <f t="shared" si="573"/>
        <v>10.010636108749015</v>
      </c>
      <c r="CA311" s="150">
        <f t="shared" si="574"/>
        <v>9.2055789346166678E-2</v>
      </c>
      <c r="CB311" s="150">
        <f t="shared" si="637"/>
        <v>9.2055789346166678E-2</v>
      </c>
      <c r="CC311" s="150">
        <f t="shared" si="638"/>
        <v>2.6923356153565101E-2</v>
      </c>
      <c r="CD311" s="150">
        <f t="shared" si="639"/>
        <v>4.1381091982573469E-2</v>
      </c>
      <c r="CE311" s="150">
        <f t="shared" si="575"/>
        <v>2.1814636316174592E-2</v>
      </c>
      <c r="CI311" s="152">
        <f t="shared" si="576"/>
        <v>0.28118656482252824</v>
      </c>
      <c r="CJ311" s="152">
        <f t="shared" si="577"/>
        <v>0.28118656482252824</v>
      </c>
      <c r="CK311" s="152">
        <f t="shared" si="578"/>
        <v>0.28118656482252824</v>
      </c>
      <c r="CL311" s="152">
        <f t="shared" si="579"/>
        <v>0.28118656482252824</v>
      </c>
      <c r="CM311" s="152">
        <f t="shared" si="580"/>
        <v>0.28118656482252824</v>
      </c>
      <c r="CN311" s="152">
        <f t="shared" si="581"/>
        <v>0.28118656482252824</v>
      </c>
      <c r="CO311" s="152">
        <f t="shared" si="582"/>
        <v>0.28118656482252824</v>
      </c>
      <c r="CP311" s="152">
        <f t="shared" si="583"/>
        <v>0.28118656482252824</v>
      </c>
      <c r="CQ311" s="152">
        <f t="shared" si="584"/>
        <v>0.26189431937860569</v>
      </c>
      <c r="CR311" s="152">
        <f t="shared" si="585"/>
        <v>0.22437755368892337</v>
      </c>
      <c r="CS311" s="152">
        <f t="shared" si="586"/>
        <v>0.18686078799924105</v>
      </c>
      <c r="CT311" s="152">
        <f t="shared" si="587"/>
        <v>0.1493440223095587</v>
      </c>
      <c r="CU311" s="152">
        <f t="shared" si="588"/>
        <v>0.11182725661987644</v>
      </c>
      <c r="CV311" s="152">
        <f t="shared" si="589"/>
        <v>8.9907334953682833E-2</v>
      </c>
      <c r="CW311" s="152">
        <f t="shared" si="590"/>
        <v>8.9907334953682833E-2</v>
      </c>
      <c r="CX311" s="152">
        <f t="shared" si="591"/>
        <v>8.9907334953682833E-2</v>
      </c>
      <c r="CY311" s="152">
        <f t="shared" si="592"/>
        <v>8.9907334953682833E-2</v>
      </c>
      <c r="CZ311" s="152">
        <f t="shared" si="593"/>
        <v>8.9907334953682833E-2</v>
      </c>
      <c r="DA311" s="152">
        <f t="shared" si="594"/>
        <v>8.9907334953682833E-2</v>
      </c>
      <c r="DC311" s="154">
        <f t="shared" si="640"/>
        <v>9.0088322791544939E-2</v>
      </c>
      <c r="DD311" s="154">
        <f t="shared" si="641"/>
        <v>9.0088322791544939E-2</v>
      </c>
      <c r="DE311" s="154">
        <f t="shared" si="642"/>
        <v>9.0088322791544939E-2</v>
      </c>
      <c r="DF311" s="154">
        <f t="shared" si="643"/>
        <v>9.0088322791544939E-2</v>
      </c>
      <c r="DG311" s="154">
        <f t="shared" si="644"/>
        <v>9.0088322791544939E-2</v>
      </c>
      <c r="DH311" s="154">
        <f t="shared" si="645"/>
        <v>9.0088322791544939E-2</v>
      </c>
      <c r="DI311" s="154">
        <f t="shared" si="646"/>
        <v>9.0088322791544939E-2</v>
      </c>
      <c r="DJ311" s="154">
        <f t="shared" si="647"/>
        <v>9.0088322791544939E-2</v>
      </c>
      <c r="DK311" s="154">
        <f t="shared" si="648"/>
        <v>8.3469647702681435E-2</v>
      </c>
      <c r="DL311" s="154">
        <f t="shared" si="649"/>
        <v>7.0614786236626023E-2</v>
      </c>
      <c r="DM311" s="154">
        <f t="shared" si="650"/>
        <v>5.7790966717573576E-2</v>
      </c>
      <c r="DN311" s="154">
        <f t="shared" si="651"/>
        <v>4.5018633198313472E-2</v>
      </c>
      <c r="DO311" s="154">
        <f t="shared" si="652"/>
        <v>3.2341231878648596E-2</v>
      </c>
      <c r="DP311" s="154">
        <f t="shared" si="653"/>
        <v>2.5016361783782869E-2</v>
      </c>
      <c r="DQ311" s="154">
        <f t="shared" si="654"/>
        <v>2.5016361783782869E-2</v>
      </c>
      <c r="DR311" s="154">
        <f t="shared" si="655"/>
        <v>2.5016361783782869E-2</v>
      </c>
      <c r="DS311" s="154">
        <f t="shared" si="656"/>
        <v>-9.1586694041499308E-10</v>
      </c>
      <c r="DT311" s="154">
        <f t="shared" si="657"/>
        <v>-9.1586694041499308E-10</v>
      </c>
      <c r="DU311" s="154">
        <f t="shared" si="658"/>
        <v>-9.1586694041499308E-10</v>
      </c>
      <c r="DW311" s="155">
        <f t="shared" si="595"/>
        <v>-3.9591762635849098E-4</v>
      </c>
      <c r="DX311" s="155">
        <f t="shared" si="596"/>
        <v>1.5119484159166212E-2</v>
      </c>
      <c r="DY311" s="155">
        <f t="shared" si="597"/>
        <v>-1.3163840076823485E-2</v>
      </c>
      <c r="DZ311" s="155">
        <f t="shared" si="598"/>
        <v>7.447742371883931E-3</v>
      </c>
      <c r="EA311" s="156">
        <f t="shared" si="599"/>
        <v>-3.9591762635849098E-4</v>
      </c>
      <c r="EB311" s="156">
        <f t="shared" si="600"/>
        <v>1.5119484159166212E-2</v>
      </c>
      <c r="EC311" s="156">
        <f t="shared" si="601"/>
        <v>1.2756014772618212E-2</v>
      </c>
      <c r="ED311" s="156">
        <f t="shared" si="602"/>
        <v>8.12647765805612E-3</v>
      </c>
      <c r="EE311" s="156">
        <f t="shared" si="603"/>
        <v>1.353558421038548E-2</v>
      </c>
      <c r="EF311" s="156">
        <f t="shared" si="604"/>
        <v>-6.7485933415566439E-3</v>
      </c>
      <c r="EG311" s="156">
        <f t="shared" si="605"/>
        <v>1.1866676963815347E-3</v>
      </c>
      <c r="EH311" s="156">
        <f t="shared" si="606"/>
        <v>-1.5078042704028394E-2</v>
      </c>
      <c r="EI311" s="156">
        <f t="shared" si="607"/>
        <v>-1.2313226118580919E-2</v>
      </c>
      <c r="EJ311" s="156">
        <f t="shared" si="608"/>
        <v>-8.7829388338321046E-3</v>
      </c>
      <c r="EK311" s="156">
        <f t="shared" si="609"/>
        <v>-1.387022824847375E-2</v>
      </c>
      <c r="EL311" s="156">
        <f t="shared" si="610"/>
        <v>6.0309468859690851E-3</v>
      </c>
      <c r="EM311" s="156">
        <f t="shared" si="611"/>
        <v>-1.974165192733017E-3</v>
      </c>
      <c r="EN311" s="156">
        <f t="shared" si="612"/>
        <v>1.4995273381900738E-2</v>
      </c>
      <c r="EO311" s="156">
        <f t="shared" si="613"/>
        <v>1.1836687767634423E-2</v>
      </c>
      <c r="EP311" s="156">
        <f t="shared" si="614"/>
        <v>9.4153265847591802E-3</v>
      </c>
      <c r="EQ311" s="156">
        <f t="shared" si="615"/>
        <v>1.4166854955040678E-2</v>
      </c>
      <c r="ER311" s="156">
        <f t="shared" si="616"/>
        <v>-5.2967700241731124E-3</v>
      </c>
      <c r="ES311" s="156">
        <f t="shared" si="617"/>
        <v>-1.1327705878274957E-2</v>
      </c>
      <c r="ET311" s="156">
        <f t="shared" si="618"/>
        <v>-1.0021907579968717E-2</v>
      </c>
      <c r="EU311" s="156">
        <f t="shared" si="619"/>
        <v>-1.442465129690187E-2</v>
      </c>
      <c r="EV311" s="156">
        <f t="shared" si="620"/>
        <v>4.5480750839148008E-3</v>
      </c>
      <c r="EW311" s="156">
        <f t="shared" si="621"/>
        <v>-3.5307833921353988E-3</v>
      </c>
      <c r="EX311" s="156">
        <f t="shared" si="622"/>
        <v>1.4706771251500453E-2</v>
      </c>
      <c r="EY311" s="156">
        <f t="shared" si="623"/>
        <v>1.078767553448232E-2</v>
      </c>
      <c r="EZ311" s="156">
        <f t="shared" si="624"/>
        <v>1.0601019223115814E-2</v>
      </c>
    </row>
    <row r="312" spans="15:156" ht="20.100000000000001" customHeight="1" x14ac:dyDescent="0.2">
      <c r="O312" s="158">
        <v>302</v>
      </c>
      <c r="P312" s="158">
        <f t="shared" si="625"/>
        <v>-0.50614548307835561</v>
      </c>
      <c r="Q312" s="147">
        <f t="shared" si="626"/>
        <v>2.6354471705114375</v>
      </c>
      <c r="R312" s="147">
        <f t="shared" si="530"/>
        <v>157.69359822790358</v>
      </c>
      <c r="S312" s="147">
        <f t="shared" si="531"/>
        <v>137.12486802426398</v>
      </c>
      <c r="T312" s="147">
        <f t="shared" si="532"/>
        <v>171.40608503032996</v>
      </c>
      <c r="U312" s="147">
        <f t="shared" si="533"/>
        <v>1</v>
      </c>
      <c r="V312" s="147">
        <f t="shared" si="534"/>
        <v>1</v>
      </c>
      <c r="W312" s="147">
        <f t="shared" si="535"/>
        <v>9.131632584848931E-2</v>
      </c>
      <c r="X312" s="147">
        <f t="shared" si="536"/>
        <v>0.10501377472576272</v>
      </c>
      <c r="Y312" s="147">
        <f t="shared" si="537"/>
        <v>8.401101978061018E-2</v>
      </c>
      <c r="Z312" s="147">
        <f t="shared" si="538"/>
        <v>6.2987339100540032</v>
      </c>
      <c r="AA312" s="147">
        <f t="shared" si="539"/>
        <v>6.2987339100540032</v>
      </c>
      <c r="AB312" s="147">
        <f t="shared" si="540"/>
        <v>6.3723492753742885</v>
      </c>
      <c r="AC312" s="147">
        <f t="shared" si="541"/>
        <v>6.0565360942724116</v>
      </c>
      <c r="AD312" s="147">
        <f t="shared" si="542"/>
        <v>74.164144070795331</v>
      </c>
      <c r="AE312" s="147">
        <f t="shared" si="543"/>
        <v>99.560773864569896</v>
      </c>
      <c r="AF312" s="147">
        <f t="shared" si="544"/>
        <v>2.9312430257039459</v>
      </c>
      <c r="AG312" s="147">
        <f t="shared" si="545"/>
        <v>3.3459222563901641</v>
      </c>
      <c r="AH312" s="147">
        <f t="shared" si="546"/>
        <v>2.5440788680894952</v>
      </c>
      <c r="AI312" s="147">
        <f t="shared" si="547"/>
        <v>9.22997693575795</v>
      </c>
      <c r="AJ312" s="147">
        <f t="shared" si="548"/>
        <v>10.029976935757951</v>
      </c>
      <c r="AK312" s="147">
        <f t="shared" si="549"/>
        <v>10.518271531764453</v>
      </c>
      <c r="AL312" s="147">
        <f t="shared" si="550"/>
        <v>9.4006149623619066</v>
      </c>
      <c r="AM312" s="147">
        <f t="shared" si="627"/>
        <v>99.701126573371468</v>
      </c>
      <c r="AN312" s="147">
        <f t="shared" si="659"/>
        <v>95.072654949063548</v>
      </c>
      <c r="AO312" s="147">
        <f t="shared" si="660"/>
        <v>106.37601944168446</v>
      </c>
      <c r="AP312" s="147">
        <f t="shared" si="551"/>
        <v>2.9028140557629913</v>
      </c>
      <c r="AQ312" s="147">
        <f t="shared" si="552"/>
        <v>0.1840054947327259</v>
      </c>
      <c r="AR312" s="147">
        <f t="shared" si="553"/>
        <v>0.18264045090755116</v>
      </c>
      <c r="AS312" s="147">
        <f t="shared" si="554"/>
        <v>0.17358880302913082</v>
      </c>
      <c r="AT312" s="147">
        <f t="shared" si="555"/>
        <v>1.1119178102571204E-2</v>
      </c>
      <c r="AU312" s="147">
        <f t="shared" si="556"/>
        <v>5.8889009721500511E-2</v>
      </c>
      <c r="AV312" s="147">
        <f t="shared" si="557"/>
        <v>5.5325094553793926E-2</v>
      </c>
      <c r="AW312" s="147">
        <f t="shared" si="558"/>
        <v>5.5919045962267828E-2</v>
      </c>
      <c r="AX312" s="147">
        <f t="shared" si="628"/>
        <v>2.6887640249879989E-2</v>
      </c>
      <c r="AY312" s="147">
        <f t="shared" si="629"/>
        <v>2.904948535333151E-2</v>
      </c>
      <c r="AZ312" s="147">
        <f t="shared" si="630"/>
        <v>2.3489080623529945E-2</v>
      </c>
      <c r="BA312" s="147">
        <f t="shared" si="631"/>
        <v>5.9473305516367425E-2</v>
      </c>
      <c r="BB312" s="147">
        <f t="shared" si="632"/>
        <v>8.2075576190957511E-2</v>
      </c>
      <c r="BC312" s="147">
        <f t="shared" si="559"/>
        <v>-1.9662314849587047E-2</v>
      </c>
      <c r="BD312" s="147">
        <f t="shared" si="560"/>
        <v>-1.7097665086597429E-2</v>
      </c>
      <c r="BE312" s="147">
        <f t="shared" si="561"/>
        <v>-2.1372081358246788E-2</v>
      </c>
      <c r="BF312" s="147">
        <f t="shared" si="562"/>
        <v>0</v>
      </c>
      <c r="BG312" s="147">
        <f t="shared" si="563"/>
        <v>0</v>
      </c>
      <c r="BH312" s="147">
        <f t="shared" si="564"/>
        <v>0</v>
      </c>
      <c r="BI312" s="147">
        <f t="shared" si="633"/>
        <v>7.2253254002929423E-3</v>
      </c>
      <c r="BJ312" s="147">
        <f t="shared" si="634"/>
        <v>1.1951820266734081E-2</v>
      </c>
      <c r="BK312" s="147">
        <f t="shared" si="635"/>
        <v>2.1169992652831579E-3</v>
      </c>
      <c r="BL312" s="147">
        <f t="shared" si="565"/>
        <v>1.1393875607396617</v>
      </c>
      <c r="BM312" s="147">
        <f t="shared" si="566"/>
        <v>1.6388917767256344</v>
      </c>
      <c r="BN312" s="147">
        <f t="shared" si="567"/>
        <v>0.36286655607427104</v>
      </c>
      <c r="BO312" s="150">
        <f t="shared" si="636"/>
        <v>5.2205327140118366E-5</v>
      </c>
      <c r="BP312" s="150">
        <f t="shared" si="636"/>
        <v>1.4284600768831553E-4</v>
      </c>
      <c r="BQ312" s="150">
        <f t="shared" si="636"/>
        <v>4.4816858892094303E-6</v>
      </c>
      <c r="BR312" s="147" t="e">
        <f t="shared" si="568"/>
        <v>#NUM!</v>
      </c>
      <c r="BS312" s="147">
        <f t="shared" si="569"/>
        <v>108.26279493166369</v>
      </c>
      <c r="BT312" s="147">
        <f t="shared" si="570"/>
        <v>0.28248245506645231</v>
      </c>
      <c r="BU312" s="147">
        <f t="shared" si="571"/>
        <v>0.28248245506645231</v>
      </c>
      <c r="BV312" s="147">
        <f t="shared" si="572"/>
        <v>9.4160818355484094E-2</v>
      </c>
      <c r="BW312" s="147">
        <f t="shared" si="573"/>
        <v>9.8558498892439754</v>
      </c>
      <c r="CA312" s="150">
        <f t="shared" si="574"/>
        <v>9.0117003464309536E-2</v>
      </c>
      <c r="CB312" s="150">
        <f t="shared" si="637"/>
        <v>9.0117003464309536E-2</v>
      </c>
      <c r="CC312" s="150">
        <f t="shared" si="638"/>
        <v>2.632006370712384E-2</v>
      </c>
      <c r="CD312" s="150">
        <f t="shared" si="639"/>
        <v>4.1145768424406974E-2</v>
      </c>
      <c r="CE312" s="150">
        <f t="shared" si="575"/>
        <v>2.1483453574819927E-2</v>
      </c>
      <c r="CI312" s="152">
        <f t="shared" si="576"/>
        <v>0.27675017508571242</v>
      </c>
      <c r="CJ312" s="152">
        <f t="shared" si="577"/>
        <v>0.27675017508571242</v>
      </c>
      <c r="CK312" s="152">
        <f t="shared" si="578"/>
        <v>0.27675017508571242</v>
      </c>
      <c r="CL312" s="152">
        <f t="shared" si="579"/>
        <v>0.27675017508571242</v>
      </c>
      <c r="CM312" s="152">
        <f t="shared" si="580"/>
        <v>0.27675017508571242</v>
      </c>
      <c r="CN312" s="152">
        <f t="shared" si="581"/>
        <v>0.27675017508571242</v>
      </c>
      <c r="CO312" s="152">
        <f t="shared" si="582"/>
        <v>0.27675017508571242</v>
      </c>
      <c r="CP312" s="152">
        <f t="shared" si="583"/>
        <v>0.27675017508571242</v>
      </c>
      <c r="CQ312" s="152">
        <f t="shared" si="584"/>
        <v>0.25775622974036394</v>
      </c>
      <c r="CR312" s="152">
        <f t="shared" si="585"/>
        <v>0.22081955489266986</v>
      </c>
      <c r="CS312" s="152">
        <f t="shared" si="586"/>
        <v>0.1838828800449758</v>
      </c>
      <c r="CT312" s="152">
        <f t="shared" si="587"/>
        <v>0.14694620519728169</v>
      </c>
      <c r="CU312" s="152">
        <f t="shared" si="588"/>
        <v>0.1100095303495877</v>
      </c>
      <c r="CV312" s="152">
        <f t="shared" si="589"/>
        <v>8.842853837474425E-2</v>
      </c>
      <c r="CW312" s="152">
        <f t="shared" si="590"/>
        <v>8.842853837474425E-2</v>
      </c>
      <c r="CX312" s="152">
        <f t="shared" si="591"/>
        <v>8.842853837474425E-2</v>
      </c>
      <c r="CY312" s="152">
        <f t="shared" si="592"/>
        <v>8.842853837474425E-2</v>
      </c>
      <c r="CZ312" s="152">
        <f t="shared" si="593"/>
        <v>8.842853837474425E-2</v>
      </c>
      <c r="DA312" s="152">
        <f t="shared" si="594"/>
        <v>8.842853837474425E-2</v>
      </c>
      <c r="DC312" s="154">
        <f t="shared" si="640"/>
        <v>8.8159296794722813E-2</v>
      </c>
      <c r="DD312" s="154">
        <f t="shared" si="641"/>
        <v>8.8159296794722813E-2</v>
      </c>
      <c r="DE312" s="154">
        <f t="shared" si="642"/>
        <v>8.8159296794722813E-2</v>
      </c>
      <c r="DF312" s="154">
        <f t="shared" si="643"/>
        <v>8.8159296794722813E-2</v>
      </c>
      <c r="DG312" s="154">
        <f t="shared" si="644"/>
        <v>8.8159296794722813E-2</v>
      </c>
      <c r="DH312" s="154">
        <f t="shared" si="645"/>
        <v>8.8159296794722813E-2</v>
      </c>
      <c r="DI312" s="154">
        <f t="shared" si="646"/>
        <v>8.8159296794722813E-2</v>
      </c>
      <c r="DJ312" s="154">
        <f t="shared" si="647"/>
        <v>8.8159296794722813E-2</v>
      </c>
      <c r="DK312" s="154">
        <f t="shared" si="648"/>
        <v>8.1675360614096068E-2</v>
      </c>
      <c r="DL312" s="154">
        <f t="shared" si="649"/>
        <v>6.9082548020727427E-2</v>
      </c>
      <c r="DM312" s="154">
        <f t="shared" si="650"/>
        <v>5.652082346464455E-2</v>
      </c>
      <c r="DN312" s="154">
        <f t="shared" si="651"/>
        <v>4.4010640940031445E-2</v>
      </c>
      <c r="DO312" s="154">
        <f t="shared" si="652"/>
        <v>3.1595438382944395E-2</v>
      </c>
      <c r="DP312" s="154">
        <f t="shared" si="653"/>
        <v>2.4423746081395893E-2</v>
      </c>
      <c r="DQ312" s="154">
        <f t="shared" si="654"/>
        <v>2.4423746081395893E-2</v>
      </c>
      <c r="DR312" s="154">
        <f t="shared" si="655"/>
        <v>2.4423746081395893E-2</v>
      </c>
      <c r="DS312" s="154">
        <f t="shared" si="656"/>
        <v>-9.2433754624567451E-10</v>
      </c>
      <c r="DT312" s="154">
        <f t="shared" si="657"/>
        <v>-9.2433754624567451E-10</v>
      </c>
      <c r="DU312" s="154">
        <f t="shared" si="658"/>
        <v>-9.2433754624567451E-10</v>
      </c>
      <c r="DW312" s="155">
        <f t="shared" si="595"/>
        <v>-7.5628862798152337E-4</v>
      </c>
      <c r="DX312" s="155">
        <f t="shared" si="596"/>
        <v>1.4430846685889892E-2</v>
      </c>
      <c r="DY312" s="155">
        <f t="shared" si="597"/>
        <v>-1.26388239711821E-2</v>
      </c>
      <c r="DZ312" s="155">
        <f t="shared" si="598"/>
        <v>7.0058145269444698E-3</v>
      </c>
      <c r="EA312" s="156">
        <f t="shared" si="599"/>
        <v>-7.5628862798152337E-4</v>
      </c>
      <c r="EB312" s="156">
        <f t="shared" si="600"/>
        <v>1.4430846685889892E-2</v>
      </c>
      <c r="EC312" s="156">
        <f t="shared" si="601"/>
        <v>1.1837280144606289E-2</v>
      </c>
      <c r="ED312" s="156">
        <f t="shared" si="602"/>
        <v>8.2885527891534347E-3</v>
      </c>
      <c r="EE312" s="156">
        <f t="shared" si="603"/>
        <v>1.3301894197485696E-2</v>
      </c>
      <c r="EF312" s="156">
        <f t="shared" si="604"/>
        <v>-5.6463190947173558E-3</v>
      </c>
      <c r="EG312" s="156">
        <f t="shared" si="605"/>
        <v>2.260579827472819E-3</v>
      </c>
      <c r="EH312" s="156">
        <f t="shared" si="606"/>
        <v>-1.4272739309750475E-2</v>
      </c>
      <c r="EI312" s="156">
        <f t="shared" si="607"/>
        <v>-1.0906044599656051E-2</v>
      </c>
      <c r="EJ312" s="156">
        <f t="shared" si="608"/>
        <v>-9.4804799325132576E-3</v>
      </c>
      <c r="EK312" s="156">
        <f t="shared" si="609"/>
        <v>-1.3819226087361317E-2</v>
      </c>
      <c r="EL312" s="156">
        <f t="shared" si="610"/>
        <v>4.2249614089203101E-3</v>
      </c>
      <c r="EM312" s="156">
        <f t="shared" si="611"/>
        <v>-3.7401036413175783E-3</v>
      </c>
      <c r="EN312" s="156">
        <f t="shared" si="612"/>
        <v>1.3958256814970718E-2</v>
      </c>
      <c r="EO312" s="156">
        <f t="shared" si="613"/>
        <v>9.8553201478354061E-3</v>
      </c>
      <c r="EP312" s="156">
        <f t="shared" si="614"/>
        <v>1.0568536953814513E-2</v>
      </c>
      <c r="EQ312" s="156">
        <f t="shared" si="615"/>
        <v>1.4185151644364853E-2</v>
      </c>
      <c r="ER312" s="156">
        <f t="shared" si="616"/>
        <v>-2.7573141617970613E-3</v>
      </c>
      <c r="ES312" s="156">
        <f t="shared" si="617"/>
        <v>-8.6966187461167792E-3</v>
      </c>
      <c r="ET312" s="156">
        <f t="shared" si="618"/>
        <v>-1.1540802872641216E-2</v>
      </c>
      <c r="EU312" s="156">
        <f t="shared" si="619"/>
        <v>-1.4395661711518896E-2</v>
      </c>
      <c r="EV312" s="156">
        <f t="shared" si="620"/>
        <v>1.259457203712092E-3</v>
      </c>
      <c r="EW312" s="156">
        <f t="shared" si="621"/>
        <v>-6.5604581785196304E-3</v>
      </c>
      <c r="EX312" s="156">
        <f t="shared" si="622"/>
        <v>1.2875624142089905E-2</v>
      </c>
      <c r="EY312" s="156">
        <f t="shared" si="623"/>
        <v>7.4426353695311934E-3</v>
      </c>
      <c r="EZ312" s="156">
        <f t="shared" si="624"/>
        <v>1.2386625340127019E-2</v>
      </c>
    </row>
    <row r="313" spans="15:156" ht="20.100000000000001" customHeight="1" x14ac:dyDescent="0.2">
      <c r="O313" s="158">
        <v>303</v>
      </c>
      <c r="P313" s="158">
        <f t="shared" si="625"/>
        <v>-0.49741883681838389</v>
      </c>
      <c r="Q313" s="147">
        <f t="shared" si="626"/>
        <v>2.6441738167714091</v>
      </c>
      <c r="R313" s="147">
        <f t="shared" si="530"/>
        <v>155.20500973778226</v>
      </c>
      <c r="S313" s="147">
        <f t="shared" si="531"/>
        <v>134.96087803285414</v>
      </c>
      <c r="T313" s="147">
        <f t="shared" si="532"/>
        <v>168.7010975410677</v>
      </c>
      <c r="U313" s="147">
        <f t="shared" si="533"/>
        <v>1</v>
      </c>
      <c r="V313" s="147">
        <f t="shared" si="534"/>
        <v>1</v>
      </c>
      <c r="W313" s="147">
        <f t="shared" si="535"/>
        <v>9.2780510270439695E-2</v>
      </c>
      <c r="X313" s="147">
        <f t="shared" si="536"/>
        <v>0.10669758681100565</v>
      </c>
      <c r="Y313" s="147">
        <f t="shared" si="537"/>
        <v>8.5358069448804516E-2</v>
      </c>
      <c r="Z313" s="147">
        <f t="shared" si="538"/>
        <v>6.1775597469255938</v>
      </c>
      <c r="AA313" s="147">
        <f t="shared" si="539"/>
        <v>6.1775597469255938</v>
      </c>
      <c r="AB313" s="147">
        <f t="shared" si="540"/>
        <v>6.2520067846340419</v>
      </c>
      <c r="AC313" s="147">
        <f t="shared" si="541"/>
        <v>5.9421577688941101</v>
      </c>
      <c r="AD313" s="147">
        <f t="shared" si="542"/>
        <v>72.364064444762263</v>
      </c>
      <c r="AE313" s="147">
        <f t="shared" si="543"/>
        <v>97.219451249066765</v>
      </c>
      <c r="AF313" s="147">
        <f t="shared" si="544"/>
        <v>2.921998731162661</v>
      </c>
      <c r="AG313" s="147">
        <f t="shared" si="545"/>
        <v>3.3353701832324347</v>
      </c>
      <c r="AH313" s="147">
        <f t="shared" si="546"/>
        <v>2.5360555775650835</v>
      </c>
      <c r="AI313" s="147">
        <f t="shared" si="547"/>
        <v>9.0995584780882552</v>
      </c>
      <c r="AJ313" s="147">
        <f t="shared" si="548"/>
        <v>9.899558478088256</v>
      </c>
      <c r="AK313" s="147">
        <f t="shared" si="549"/>
        <v>10.387376967866476</v>
      </c>
      <c r="AL313" s="147">
        <f t="shared" si="550"/>
        <v>9.2782133464591947</v>
      </c>
      <c r="AM313" s="147">
        <f t="shared" si="627"/>
        <v>101.0146060769686</v>
      </c>
      <c r="AN313" s="147">
        <f t="shared" si="659"/>
        <v>96.270695007364864</v>
      </c>
      <c r="AO313" s="147">
        <f t="shared" si="660"/>
        <v>107.77937116326666</v>
      </c>
      <c r="AP313" s="147">
        <f t="shared" si="551"/>
        <v>2.8300029445493555</v>
      </c>
      <c r="AQ313" s="147">
        <f t="shared" si="552"/>
        <v>0.18053053148304951</v>
      </c>
      <c r="AR313" s="147">
        <f t="shared" si="553"/>
        <v>0.17919126665503771</v>
      </c>
      <c r="AS313" s="147">
        <f t="shared" si="554"/>
        <v>0.17031056010514789</v>
      </c>
      <c r="AT313" s="147">
        <f t="shared" si="555"/>
        <v>1.0703170015145612E-2</v>
      </c>
      <c r="AU313" s="147">
        <f t="shared" si="556"/>
        <v>5.7432549750542031E-2</v>
      </c>
      <c r="AV313" s="147">
        <f t="shared" si="557"/>
        <v>5.392627067499433E-2</v>
      </c>
      <c r="AW313" s="147">
        <f t="shared" si="558"/>
        <v>5.4537019642489762E-2</v>
      </c>
      <c r="AX313" s="147">
        <f t="shared" si="628"/>
        <v>2.664310661415786E-2</v>
      </c>
      <c r="AY313" s="147">
        <f t="shared" si="629"/>
        <v>2.8769015014366229E-2</v>
      </c>
      <c r="AZ313" s="147">
        <f t="shared" si="630"/>
        <v>2.3275873799438143E-2</v>
      </c>
      <c r="BA313" s="147">
        <f t="shared" si="631"/>
        <v>5.8623978261698136E-2</v>
      </c>
      <c r="BB313" s="147">
        <f t="shared" si="632"/>
        <v>8.0262555995965573E-2</v>
      </c>
      <c r="BC313" s="147">
        <f t="shared" si="559"/>
        <v>-1.9756676671373669E-2</v>
      </c>
      <c r="BD313" s="147">
        <f t="shared" si="560"/>
        <v>-1.7179718844672755E-2</v>
      </c>
      <c r="BE313" s="147">
        <f t="shared" si="561"/>
        <v>-2.1474648555840945E-2</v>
      </c>
      <c r="BF313" s="147">
        <f t="shared" si="562"/>
        <v>0</v>
      </c>
      <c r="BG313" s="147">
        <f t="shared" si="563"/>
        <v>0</v>
      </c>
      <c r="BH313" s="147">
        <f t="shared" si="564"/>
        <v>0</v>
      </c>
      <c r="BI313" s="147">
        <f t="shared" si="633"/>
        <v>6.8864299427841905E-3</v>
      </c>
      <c r="BJ313" s="147">
        <f t="shared" si="634"/>
        <v>1.1589296169693473E-2</v>
      </c>
      <c r="BK313" s="147">
        <f t="shared" si="635"/>
        <v>1.801225243597198E-3</v>
      </c>
      <c r="BL313" s="147">
        <f t="shared" si="565"/>
        <v>1.0688084263283757</v>
      </c>
      <c r="BM313" s="147">
        <f t="shared" si="566"/>
        <v>1.5641015868446246</v>
      </c>
      <c r="BN313" s="147">
        <f t="shared" si="567"/>
        <v>0.30386867551352431</v>
      </c>
      <c r="BO313" s="150">
        <f t="shared" si="636"/>
        <v>4.7422917356874669E-5</v>
      </c>
      <c r="BP313" s="150">
        <f t="shared" si="636"/>
        <v>1.3431178570887182E-4</v>
      </c>
      <c r="BQ313" s="150">
        <f t="shared" si="636"/>
        <v>3.2444123781717855E-6</v>
      </c>
      <c r="BR313" s="147" t="e">
        <f t="shared" si="568"/>
        <v>#NUM!</v>
      </c>
      <c r="BS313" s="147">
        <f t="shared" si="569"/>
        <v>106.02140804688145</v>
      </c>
      <c r="BT313" s="147">
        <f t="shared" si="570"/>
        <v>0.27802455319700797</v>
      </c>
      <c r="BU313" s="147">
        <f t="shared" si="571"/>
        <v>0.27802455319700797</v>
      </c>
      <c r="BV313" s="147">
        <f t="shared" si="572"/>
        <v>9.2674851065669306E-2</v>
      </c>
      <c r="BW313" s="147">
        <f t="shared" si="573"/>
        <v>9.7003131086113932</v>
      </c>
      <c r="CA313" s="150">
        <f t="shared" si="574"/>
        <v>8.8174612483670978E-2</v>
      </c>
      <c r="CB313" s="150">
        <f t="shared" si="637"/>
        <v>8.8174612483670978E-2</v>
      </c>
      <c r="CC313" s="150">
        <f t="shared" si="638"/>
        <v>2.5716368296832728E-2</v>
      </c>
      <c r="CD313" s="150">
        <f t="shared" si="639"/>
        <v>4.0904427860228187E-2</v>
      </c>
      <c r="CE313" s="150">
        <f t="shared" si="575"/>
        <v>2.1147751188854518E-2</v>
      </c>
      <c r="CI313" s="152">
        <f t="shared" si="576"/>
        <v>0.27229227321626809</v>
      </c>
      <c r="CJ313" s="152">
        <f t="shared" si="577"/>
        <v>0.27229227321626809</v>
      </c>
      <c r="CK313" s="152">
        <f t="shared" si="578"/>
        <v>0.27229227321626809</v>
      </c>
      <c r="CL313" s="152">
        <f t="shared" si="579"/>
        <v>0.27229227321626809</v>
      </c>
      <c r="CM313" s="152">
        <f t="shared" si="580"/>
        <v>0.27229227321626809</v>
      </c>
      <c r="CN313" s="152">
        <f t="shared" si="581"/>
        <v>0.27229227321626809</v>
      </c>
      <c r="CO313" s="152">
        <f t="shared" si="582"/>
        <v>0.27229227321626809</v>
      </c>
      <c r="CP313" s="152">
        <f t="shared" si="583"/>
        <v>0.27229227321626809</v>
      </c>
      <c r="CQ313" s="152">
        <f t="shared" si="584"/>
        <v>0.25359807443196963</v>
      </c>
      <c r="CR313" s="152">
        <f t="shared" si="585"/>
        <v>0.21724430329705963</v>
      </c>
      <c r="CS313" s="152">
        <f t="shared" si="586"/>
        <v>0.18089053216214965</v>
      </c>
      <c r="CT313" s="152">
        <f t="shared" si="587"/>
        <v>0.14453676102723964</v>
      </c>
      <c r="CU313" s="152">
        <f t="shared" si="588"/>
        <v>0.10818298989232969</v>
      </c>
      <c r="CV313" s="152">
        <f t="shared" si="589"/>
        <v>8.6942571084929421E-2</v>
      </c>
      <c r="CW313" s="152">
        <f t="shared" si="590"/>
        <v>8.6942571084929421E-2</v>
      </c>
      <c r="CX313" s="152">
        <f t="shared" si="591"/>
        <v>8.6942571084929421E-2</v>
      </c>
      <c r="CY313" s="152">
        <f t="shared" si="592"/>
        <v>8.6942571084929421E-2</v>
      </c>
      <c r="CZ313" s="152">
        <f t="shared" si="593"/>
        <v>8.6942571084929421E-2</v>
      </c>
      <c r="DA313" s="152">
        <f t="shared" si="594"/>
        <v>8.6942571084929421E-2</v>
      </c>
      <c r="DC313" s="154">
        <f t="shared" si="640"/>
        <v>8.6226928183237309E-2</v>
      </c>
      <c r="DD313" s="154">
        <f t="shared" si="641"/>
        <v>8.6226928183237309E-2</v>
      </c>
      <c r="DE313" s="154">
        <f t="shared" si="642"/>
        <v>8.6226928183237309E-2</v>
      </c>
      <c r="DF313" s="154">
        <f t="shared" si="643"/>
        <v>8.6226928183237309E-2</v>
      </c>
      <c r="DG313" s="154">
        <f t="shared" si="644"/>
        <v>8.6226928183237309E-2</v>
      </c>
      <c r="DH313" s="154">
        <f t="shared" si="645"/>
        <v>8.6226928183237309E-2</v>
      </c>
      <c r="DI313" s="154">
        <f t="shared" si="646"/>
        <v>8.6226928183237309E-2</v>
      </c>
      <c r="DJ313" s="154">
        <f t="shared" si="647"/>
        <v>8.6226928183237309E-2</v>
      </c>
      <c r="DK313" s="154">
        <f t="shared" si="648"/>
        <v>7.9878062807554037E-2</v>
      </c>
      <c r="DL313" s="154">
        <f t="shared" si="649"/>
        <v>6.7547942983985754E-2</v>
      </c>
      <c r="DM313" s="154">
        <f t="shared" si="650"/>
        <v>5.5248954131976225E-2</v>
      </c>
      <c r="DN313" s="154">
        <f t="shared" si="651"/>
        <v>4.3001557546558017E-2</v>
      </c>
      <c r="DO313" s="154">
        <f t="shared" si="652"/>
        <v>3.0849176557418059E-2</v>
      </c>
      <c r="DP313" s="154">
        <f t="shared" si="653"/>
        <v>2.3831014005201285E-2</v>
      </c>
      <c r="DQ313" s="154">
        <f t="shared" si="654"/>
        <v>2.3831014005201285E-2</v>
      </c>
      <c r="DR313" s="154">
        <f t="shared" si="655"/>
        <v>2.3831014005201285E-2</v>
      </c>
      <c r="DS313" s="154">
        <f t="shared" si="656"/>
        <v>-9.3300866839756663E-10</v>
      </c>
      <c r="DT313" s="154">
        <f t="shared" si="657"/>
        <v>-9.3300866839756663E-10</v>
      </c>
      <c r="DU313" s="154">
        <f t="shared" si="658"/>
        <v>-9.3300866839756663E-10</v>
      </c>
      <c r="DW313" s="155">
        <f t="shared" si="595"/>
        <v>-1.0806061322080002E-3</v>
      </c>
      <c r="DX313" s="155">
        <f t="shared" si="596"/>
        <v>1.3730402755000785E-2</v>
      </c>
      <c r="DY313" s="155">
        <f t="shared" si="597"/>
        <v>-1.210382495773301E-2</v>
      </c>
      <c r="DZ313" s="155">
        <f t="shared" si="598"/>
        <v>6.5718407482271025E-3</v>
      </c>
      <c r="EA313" s="156">
        <f t="shared" si="599"/>
        <v>-1.0806061322080002E-3</v>
      </c>
      <c r="EB313" s="156">
        <f t="shared" si="600"/>
        <v>1.3730402755000785E-2</v>
      </c>
      <c r="EC313" s="156">
        <f t="shared" si="601"/>
        <v>1.0926744395578836E-2</v>
      </c>
      <c r="ED313" s="156">
        <f t="shared" si="602"/>
        <v>8.384385865475491E-3</v>
      </c>
      <c r="EE313" s="156">
        <f t="shared" si="603"/>
        <v>1.2982869179135824E-2</v>
      </c>
      <c r="EF313" s="156">
        <f t="shared" si="604"/>
        <v>-4.5974751010683891E-3</v>
      </c>
      <c r="EG313" s="156">
        <f t="shared" si="605"/>
        <v>3.2152102873229094E-3</v>
      </c>
      <c r="EH313" s="156">
        <f t="shared" si="606"/>
        <v>-1.3392314670578481E-2</v>
      </c>
      <c r="EI313" s="156">
        <f t="shared" si="607"/>
        <v>-9.4806111226199644E-3</v>
      </c>
      <c r="EJ313" s="156">
        <f t="shared" si="608"/>
        <v>-9.9904795765345163E-3</v>
      </c>
      <c r="EK313" s="156">
        <f t="shared" si="609"/>
        <v>-1.3542232073675834E-2</v>
      </c>
      <c r="EL313" s="156">
        <f t="shared" si="610"/>
        <v>2.5099043587762872E-3</v>
      </c>
      <c r="EM313" s="156">
        <f t="shared" si="611"/>
        <v>-5.2706452944927627E-3</v>
      </c>
      <c r="EN313" s="156">
        <f t="shared" si="612"/>
        <v>1.2724463352422371E-2</v>
      </c>
      <c r="EO313" s="156">
        <f t="shared" si="613"/>
        <v>7.801033739477806E-3</v>
      </c>
      <c r="EP313" s="156">
        <f t="shared" si="614"/>
        <v>1.1350574523918494E-2</v>
      </c>
      <c r="EQ313" s="156">
        <f t="shared" si="615"/>
        <v>1.3768140270470446E-2</v>
      </c>
      <c r="ER313" s="156">
        <f t="shared" si="616"/>
        <v>-3.6053144127614072E-4</v>
      </c>
      <c r="ES313" s="156">
        <f t="shared" si="617"/>
        <v>-5.9293690155230241E-3</v>
      </c>
      <c r="ET313" s="156">
        <f t="shared" si="618"/>
        <v>-1.2431180656126521E-2</v>
      </c>
      <c r="EU313" s="156">
        <f t="shared" si="619"/>
        <v>-1.3655031159968266E-2</v>
      </c>
      <c r="EV313" s="156">
        <f t="shared" si="620"/>
        <v>-1.7977189568434834E-3</v>
      </c>
      <c r="EW313" s="156">
        <f t="shared" si="621"/>
        <v>-8.9447569726074649E-3</v>
      </c>
      <c r="EX313" s="156">
        <f t="shared" si="622"/>
        <v>1.0472964820359554E-2</v>
      </c>
      <c r="EY313" s="156">
        <f t="shared" si="623"/>
        <v>3.9117035479585699E-3</v>
      </c>
      <c r="EZ313" s="156">
        <f t="shared" si="624"/>
        <v>1.3205689863857437E-2</v>
      </c>
    </row>
    <row r="314" spans="15:156" ht="20.100000000000001" customHeight="1" x14ac:dyDescent="0.2">
      <c r="O314" s="158">
        <v>304</v>
      </c>
      <c r="P314" s="158">
        <f t="shared" si="625"/>
        <v>-0.48869219055841229</v>
      </c>
      <c r="Q314" s="147">
        <f t="shared" si="626"/>
        <v>2.6529004630313806</v>
      </c>
      <c r="R314" s="147">
        <f t="shared" si="530"/>
        <v>152.70460178526881</v>
      </c>
      <c r="S314" s="147">
        <f t="shared" si="531"/>
        <v>132.78661024805984</v>
      </c>
      <c r="T314" s="147">
        <f t="shared" si="532"/>
        <v>165.98326281007479</v>
      </c>
      <c r="U314" s="147">
        <f t="shared" si="533"/>
        <v>1</v>
      </c>
      <c r="V314" s="147">
        <f t="shared" si="534"/>
        <v>1</v>
      </c>
      <c r="W314" s="147">
        <f t="shared" si="535"/>
        <v>9.4299712200219682E-2</v>
      </c>
      <c r="X314" s="147">
        <f t="shared" si="536"/>
        <v>0.10844466903025261</v>
      </c>
      <c r="Y314" s="147">
        <f t="shared" si="537"/>
        <v>8.6755735224202102E-2</v>
      </c>
      <c r="Z314" s="147">
        <f t="shared" si="538"/>
        <v>6.0564716464192223</v>
      </c>
      <c r="AA314" s="147">
        <f t="shared" si="539"/>
        <v>6.0564716464192223</v>
      </c>
      <c r="AB314" s="147">
        <f t="shared" si="540"/>
        <v>6.131731551417424</v>
      </c>
      <c r="AC314" s="147">
        <f t="shared" si="541"/>
        <v>5.8278433677613046</v>
      </c>
      <c r="AD314" s="147">
        <f t="shared" si="542"/>
        <v>70.569937766901134</v>
      </c>
      <c r="AE314" s="147">
        <f t="shared" si="543"/>
        <v>94.884419142387472</v>
      </c>
      <c r="AF314" s="147">
        <f t="shared" si="544"/>
        <v>2.9127105311737269</v>
      </c>
      <c r="AG314" s="147">
        <f t="shared" si="545"/>
        <v>3.3247679933790999</v>
      </c>
      <c r="AH314" s="147">
        <f t="shared" si="546"/>
        <v>2.5279941807081099</v>
      </c>
      <c r="AI314" s="147">
        <f t="shared" si="547"/>
        <v>8.9691821775929483</v>
      </c>
      <c r="AJ314" s="147">
        <f t="shared" si="548"/>
        <v>9.769182177592949</v>
      </c>
      <c r="AK314" s="147">
        <f t="shared" si="549"/>
        <v>10.256499544796524</v>
      </c>
      <c r="AL314" s="147">
        <f t="shared" si="550"/>
        <v>9.1558375484694157</v>
      </c>
      <c r="AM314" s="147">
        <f t="shared" si="627"/>
        <v>102.36271387114128</v>
      </c>
      <c r="AN314" s="147">
        <f t="shared" si="659"/>
        <v>97.499151209667289</v>
      </c>
      <c r="AO314" s="147">
        <f t="shared" si="660"/>
        <v>109.2199369753093</v>
      </c>
      <c r="AP314" s="147">
        <f t="shared" si="551"/>
        <v>2.7574708542884991</v>
      </c>
      <c r="AQ314" s="147">
        <f t="shared" si="552"/>
        <v>0.17705751033563011</v>
      </c>
      <c r="AR314" s="147">
        <f t="shared" si="553"/>
        <v>0.1757440100973055</v>
      </c>
      <c r="AS314" s="147">
        <f t="shared" si="554"/>
        <v>0.16703414933952865</v>
      </c>
      <c r="AT314" s="147">
        <f t="shared" si="555"/>
        <v>1.0295319028360608E-2</v>
      </c>
      <c r="AU314" s="147">
        <f t="shared" si="556"/>
        <v>5.5981315426297758E-2</v>
      </c>
      <c r="AV314" s="147">
        <f t="shared" si="557"/>
        <v>5.2533277851761942E-2</v>
      </c>
      <c r="AW314" s="147">
        <f t="shared" si="558"/>
        <v>5.3160010946532298E-2</v>
      </c>
      <c r="AX314" s="147">
        <f t="shared" si="628"/>
        <v>2.6395109928488383E-2</v>
      </c>
      <c r="AY314" s="147">
        <f t="shared" si="629"/>
        <v>2.8484769937714968E-2</v>
      </c>
      <c r="AZ314" s="147">
        <f t="shared" si="630"/>
        <v>2.305967942716761E-2</v>
      </c>
      <c r="BA314" s="147">
        <f t="shared" si="631"/>
        <v>5.7769817353315822E-2</v>
      </c>
      <c r="BB314" s="147">
        <f t="shared" si="632"/>
        <v>7.8453421454814959E-2</v>
      </c>
      <c r="BC314" s="147">
        <f t="shared" si="559"/>
        <v>-1.9849533945740686E-2</v>
      </c>
      <c r="BD314" s="147">
        <f t="shared" si="560"/>
        <v>-1.7260464300644072E-2</v>
      </c>
      <c r="BE314" s="147">
        <f t="shared" si="561"/>
        <v>-2.1575580375805092E-2</v>
      </c>
      <c r="BF314" s="147">
        <f t="shared" si="562"/>
        <v>0</v>
      </c>
      <c r="BG314" s="147">
        <f t="shared" si="563"/>
        <v>0</v>
      </c>
      <c r="BH314" s="147">
        <f t="shared" si="564"/>
        <v>0</v>
      </c>
      <c r="BI314" s="147">
        <f t="shared" si="633"/>
        <v>6.5455759827476971E-3</v>
      </c>
      <c r="BJ314" s="147">
        <f t="shared" si="634"/>
        <v>1.1224305637070896E-2</v>
      </c>
      <c r="BK314" s="147">
        <f t="shared" si="635"/>
        <v>1.4840990513625175E-3</v>
      </c>
      <c r="BL314" s="147">
        <f t="shared" si="565"/>
        <v>0.99953957390070658</v>
      </c>
      <c r="BM314" s="147">
        <f t="shared" si="566"/>
        <v>1.4904374979348343</v>
      </c>
      <c r="BN314" s="147">
        <f t="shared" si="567"/>
        <v>0.24633560287848744</v>
      </c>
      <c r="BO314" s="150">
        <f t="shared" si="636"/>
        <v>4.2844564945923483E-5</v>
      </c>
      <c r="BP314" s="150">
        <f t="shared" si="636"/>
        <v>1.2598503703438151E-4</v>
      </c>
      <c r="BQ314" s="150">
        <f t="shared" si="636"/>
        <v>2.2025499942551246E-6</v>
      </c>
      <c r="BR314" s="147" t="e">
        <f t="shared" si="568"/>
        <v>#NUM!</v>
      </c>
      <c r="BS314" s="147">
        <f t="shared" si="569"/>
        <v>103.77489032770778</v>
      </c>
      <c r="BT314" s="147">
        <f t="shared" si="570"/>
        <v>0.27354547868142176</v>
      </c>
      <c r="BU314" s="147">
        <f t="shared" si="571"/>
        <v>0.27354547868142176</v>
      </c>
      <c r="BV314" s="147">
        <f t="shared" si="572"/>
        <v>9.1181826227140592E-2</v>
      </c>
      <c r="BW314" s="147">
        <f t="shared" si="573"/>
        <v>9.5440376115793004</v>
      </c>
      <c r="CA314" s="150">
        <f t="shared" si="574"/>
        <v>8.6229031310239304E-2</v>
      </c>
      <c r="CB314" s="150">
        <f t="shared" si="637"/>
        <v>8.6229031310239304E-2</v>
      </c>
      <c r="CC314" s="150">
        <f t="shared" si="638"/>
        <v>2.5112423479001847E-2</v>
      </c>
      <c r="CD314" s="150">
        <f t="shared" si="639"/>
        <v>4.0656864348398304E-2</v>
      </c>
      <c r="CE314" s="150">
        <f t="shared" si="575"/>
        <v>2.0807330402657618E-2</v>
      </c>
      <c r="CI314" s="152">
        <f t="shared" si="576"/>
        <v>0.26781319870068188</v>
      </c>
      <c r="CJ314" s="152">
        <f t="shared" si="577"/>
        <v>0.26781319870068188</v>
      </c>
      <c r="CK314" s="152">
        <f t="shared" si="578"/>
        <v>0.26781319870068188</v>
      </c>
      <c r="CL314" s="152">
        <f t="shared" si="579"/>
        <v>0.26781319870068188</v>
      </c>
      <c r="CM314" s="152">
        <f t="shared" si="580"/>
        <v>0.26781319870068188</v>
      </c>
      <c r="CN314" s="152">
        <f t="shared" si="581"/>
        <v>0.26781319870068188</v>
      </c>
      <c r="CO314" s="152">
        <f t="shared" si="582"/>
        <v>0.26781319870068188</v>
      </c>
      <c r="CP314" s="152">
        <f t="shared" si="583"/>
        <v>0.26781319870068188</v>
      </c>
      <c r="CQ314" s="152">
        <f t="shared" si="584"/>
        <v>0.24942017011304854</v>
      </c>
      <c r="CR314" s="152">
        <f t="shared" si="585"/>
        <v>0.21365207117134385</v>
      </c>
      <c r="CS314" s="152">
        <f t="shared" si="586"/>
        <v>0.1778839722296392</v>
      </c>
      <c r="CT314" s="152">
        <f t="shared" si="587"/>
        <v>0.14211587328793454</v>
      </c>
      <c r="CU314" s="152">
        <f t="shared" si="588"/>
        <v>0.10634777434622995</v>
      </c>
      <c r="CV314" s="152">
        <f t="shared" si="589"/>
        <v>8.5449546246400734E-2</v>
      </c>
      <c r="CW314" s="152">
        <f t="shared" si="590"/>
        <v>8.5449546246400734E-2</v>
      </c>
      <c r="CX314" s="152">
        <f t="shared" si="591"/>
        <v>8.5449546246400734E-2</v>
      </c>
      <c r="CY314" s="152">
        <f t="shared" si="592"/>
        <v>8.5449546246400734E-2</v>
      </c>
      <c r="CZ314" s="152">
        <f t="shared" si="593"/>
        <v>8.5449546246400734E-2</v>
      </c>
      <c r="DA314" s="152">
        <f t="shared" si="594"/>
        <v>8.5449546246400734E-2</v>
      </c>
      <c r="DC314" s="154">
        <f t="shared" si="640"/>
        <v>8.4291641421699301E-2</v>
      </c>
      <c r="DD314" s="154">
        <f t="shared" si="641"/>
        <v>8.4291641421699301E-2</v>
      </c>
      <c r="DE314" s="154">
        <f t="shared" si="642"/>
        <v>8.4291641421699301E-2</v>
      </c>
      <c r="DF314" s="154">
        <f t="shared" si="643"/>
        <v>8.4291641421699301E-2</v>
      </c>
      <c r="DG314" s="154">
        <f t="shared" si="644"/>
        <v>8.4291641421699301E-2</v>
      </c>
      <c r="DH314" s="154">
        <f t="shared" si="645"/>
        <v>8.4291641421699301E-2</v>
      </c>
      <c r="DI314" s="154">
        <f t="shared" si="646"/>
        <v>8.4291641421699301E-2</v>
      </c>
      <c r="DJ314" s="154">
        <f t="shared" si="647"/>
        <v>8.4291641421699301E-2</v>
      </c>
      <c r="DK314" s="154">
        <f t="shared" si="648"/>
        <v>7.8078152933626688E-2</v>
      </c>
      <c r="DL314" s="154">
        <f t="shared" si="649"/>
        <v>6.6011319446717828E-2</v>
      </c>
      <c r="DM314" s="154">
        <f t="shared" si="650"/>
        <v>5.3975656453424121E-2</v>
      </c>
      <c r="DN314" s="154">
        <f t="shared" si="651"/>
        <v>4.1991629728527019E-2</v>
      </c>
      <c r="DO314" s="154">
        <f t="shared" si="652"/>
        <v>3.0102641258118817E-2</v>
      </c>
      <c r="DP314" s="154">
        <f t="shared" si="653"/>
        <v>2.3238329374933774E-2</v>
      </c>
      <c r="DQ314" s="154">
        <f t="shared" si="654"/>
        <v>2.3238329374933774E-2</v>
      </c>
      <c r="DR314" s="154">
        <f t="shared" si="655"/>
        <v>2.3238329374933774E-2</v>
      </c>
      <c r="DS314" s="154">
        <f t="shared" si="656"/>
        <v>-9.418865257540908E-10</v>
      </c>
      <c r="DT314" s="154">
        <f t="shared" si="657"/>
        <v>-9.418865257540908E-10</v>
      </c>
      <c r="DU314" s="154">
        <f t="shared" si="658"/>
        <v>-9.418865257540908E-10</v>
      </c>
      <c r="DW314" s="155">
        <f t="shared" si="595"/>
        <v>-1.3683979973565449E-3</v>
      </c>
      <c r="DX314" s="155">
        <f t="shared" si="596"/>
        <v>1.3019437265278577E-2</v>
      </c>
      <c r="DY314" s="155">
        <f t="shared" si="597"/>
        <v>-1.1558801115684567E-2</v>
      </c>
      <c r="DZ314" s="155">
        <f t="shared" si="598"/>
        <v>6.1459235719087107E-3</v>
      </c>
      <c r="EA314" s="156">
        <f t="shared" si="599"/>
        <v>-1.3683979973565449E-3</v>
      </c>
      <c r="EB314" s="156">
        <f t="shared" si="600"/>
        <v>1.3019437265278577E-2</v>
      </c>
      <c r="EC314" s="156">
        <f t="shared" si="601"/>
        <v>1.0028404217193839E-2</v>
      </c>
      <c r="ED314" s="156">
        <f t="shared" si="602"/>
        <v>8.414830279944021E-3</v>
      </c>
      <c r="EE314" s="156">
        <f t="shared" si="603"/>
        <v>1.2584022940138356E-2</v>
      </c>
      <c r="EF314" s="156">
        <f t="shared" si="604"/>
        <v>-3.6084105123676711E-3</v>
      </c>
      <c r="EG314" s="156">
        <f t="shared" si="605"/>
        <v>4.0453884332830453E-3</v>
      </c>
      <c r="EH314" s="156">
        <f t="shared" si="606"/>
        <v>-1.2450425382594511E-2</v>
      </c>
      <c r="EI314" s="156">
        <f t="shared" si="607"/>
        <v>-8.0597179327893086E-3</v>
      </c>
      <c r="EJ314" s="156">
        <f t="shared" si="608"/>
        <v>-1.0315968525910126E-2</v>
      </c>
      <c r="EK314" s="156">
        <f t="shared" si="609"/>
        <v>-1.3059262577266442E-2</v>
      </c>
      <c r="EL314" s="156">
        <f t="shared" si="610"/>
        <v>9.1319259836148293E-4</v>
      </c>
      <c r="EM314" s="156">
        <f t="shared" si="611"/>
        <v>-6.5455759827476728E-3</v>
      </c>
      <c r="EN314" s="156">
        <f t="shared" si="612"/>
        <v>1.133727016692161E-2</v>
      </c>
      <c r="EO314" s="156">
        <f t="shared" si="613"/>
        <v>5.7387832999043426E-3</v>
      </c>
      <c r="EP314" s="156">
        <f t="shared" si="614"/>
        <v>1.1766249445784877E-2</v>
      </c>
      <c r="EQ314" s="156">
        <f t="shared" si="615"/>
        <v>1.2963749774473539E-2</v>
      </c>
      <c r="ER314" s="156">
        <f t="shared" si="616"/>
        <v>1.8219362141774303E-3</v>
      </c>
      <c r="ES314" s="156">
        <f t="shared" si="617"/>
        <v>-3.1670362990760294E-3</v>
      </c>
      <c r="ET314" s="156">
        <f t="shared" si="618"/>
        <v>-1.2702288804149775E-2</v>
      </c>
      <c r="EU314" s="156">
        <f t="shared" si="619"/>
        <v>-1.2301658899562976E-2</v>
      </c>
      <c r="EV314" s="156">
        <f t="shared" si="620"/>
        <v>-4.4774376715368052E-3</v>
      </c>
      <c r="EW314" s="156">
        <f t="shared" si="621"/>
        <v>-1.0590964416030732E-2</v>
      </c>
      <c r="EX314" s="156">
        <f t="shared" si="622"/>
        <v>7.6947860608378646E-3</v>
      </c>
      <c r="EY314" s="156">
        <f t="shared" si="623"/>
        <v>4.5687461485183786E-4</v>
      </c>
      <c r="EZ314" s="156">
        <f t="shared" si="624"/>
        <v>1.3083177189429099E-2</v>
      </c>
    </row>
    <row r="315" spans="15:156" ht="20.100000000000001" customHeight="1" x14ac:dyDescent="0.2">
      <c r="O315" s="158">
        <v>305</v>
      </c>
      <c r="P315" s="158">
        <f t="shared" si="625"/>
        <v>-0.47996554429844063</v>
      </c>
      <c r="Q315" s="147">
        <f t="shared" si="626"/>
        <v>2.6616271092913526</v>
      </c>
      <c r="R315" s="147">
        <f t="shared" si="530"/>
        <v>150.19256478610939</v>
      </c>
      <c r="S315" s="147">
        <f t="shared" si="531"/>
        <v>130.60223024879076</v>
      </c>
      <c r="T315" s="147">
        <f t="shared" si="532"/>
        <v>163.25278781098845</v>
      </c>
      <c r="U315" s="147">
        <f t="shared" si="533"/>
        <v>1</v>
      </c>
      <c r="V315" s="147">
        <f t="shared" si="534"/>
        <v>1</v>
      </c>
      <c r="W315" s="147">
        <f t="shared" si="535"/>
        <v>9.5876916547148472E-2</v>
      </c>
      <c r="X315" s="147">
        <f t="shared" si="536"/>
        <v>0.11025845402922076</v>
      </c>
      <c r="Y315" s="147">
        <f t="shared" si="537"/>
        <v>8.8206763223376602E-2</v>
      </c>
      <c r="Z315" s="147">
        <f t="shared" si="538"/>
        <v>5.9354877981940115</v>
      </c>
      <c r="AA315" s="147">
        <f t="shared" si="539"/>
        <v>5.9354877981940115</v>
      </c>
      <c r="AB315" s="147">
        <f t="shared" si="540"/>
        <v>6.0115417423677195</v>
      </c>
      <c r="AC315" s="147">
        <f t="shared" si="541"/>
        <v>5.7136101571797191</v>
      </c>
      <c r="AD315" s="147">
        <f t="shared" si="542"/>
        <v>68.782207954338844</v>
      </c>
      <c r="AE315" s="147">
        <f t="shared" si="543"/>
        <v>92.556214095892102</v>
      </c>
      <c r="AF315" s="147">
        <f t="shared" si="544"/>
        <v>2.9033791330695333</v>
      </c>
      <c r="AG315" s="147">
        <f t="shared" si="545"/>
        <v>3.3141164942279642</v>
      </c>
      <c r="AH315" s="147">
        <f t="shared" si="546"/>
        <v>2.5198952914251551</v>
      </c>
      <c r="AI315" s="147">
        <f t="shared" si="547"/>
        <v>8.8388669312635457</v>
      </c>
      <c r="AJ315" s="147">
        <f t="shared" si="548"/>
        <v>9.6388669312635464</v>
      </c>
      <c r="AK315" s="147">
        <f t="shared" si="549"/>
        <v>10.125658236595685</v>
      </c>
      <c r="AL315" s="147">
        <f t="shared" si="550"/>
        <v>9.033505448604874</v>
      </c>
      <c r="AM315" s="147">
        <f t="shared" si="627"/>
        <v>103.74663403190185</v>
      </c>
      <c r="AN315" s="147">
        <f t="shared" si="659"/>
        <v>98.759011674504904</v>
      </c>
      <c r="AO315" s="147">
        <f t="shared" si="660"/>
        <v>110.69899782419891</v>
      </c>
      <c r="AP315" s="147">
        <f t="shared" si="551"/>
        <v>2.6852369625935033</v>
      </c>
      <c r="AQ315" s="147">
        <f t="shared" si="552"/>
        <v>0.17358695586343761</v>
      </c>
      <c r="AR315" s="147">
        <f t="shared" si="553"/>
        <v>0.17229920191578268</v>
      </c>
      <c r="AS315" s="147">
        <f t="shared" si="554"/>
        <v>0.16376006560876633</v>
      </c>
      <c r="AT315" s="147">
        <f t="shared" si="555"/>
        <v>9.8956716602718875E-3</v>
      </c>
      <c r="AU315" s="147">
        <f t="shared" si="556"/>
        <v>5.4535687285892455E-2</v>
      </c>
      <c r="AV315" s="147">
        <f t="shared" si="557"/>
        <v>5.1146493854579922E-2</v>
      </c>
      <c r="AW315" s="147">
        <f t="shared" si="558"/>
        <v>5.1788376544536059E-2</v>
      </c>
      <c r="AX315" s="147">
        <f t="shared" si="628"/>
        <v>2.6143567964004431E-2</v>
      </c>
      <c r="AY315" s="147">
        <f t="shared" si="629"/>
        <v>2.8196667005195634E-2</v>
      </c>
      <c r="AZ315" s="147">
        <f t="shared" si="630"/>
        <v>2.2840425602152891E-2</v>
      </c>
      <c r="BA315" s="147">
        <f t="shared" si="631"/>
        <v>5.691082627924901E-2</v>
      </c>
      <c r="BB315" s="147">
        <f t="shared" si="632"/>
        <v>7.6648549301770452E-2</v>
      </c>
      <c r="BC315" s="147">
        <f t="shared" si="559"/>
        <v>-1.9940879601247141E-2</v>
      </c>
      <c r="BD315" s="147">
        <f t="shared" si="560"/>
        <v>-1.7339895305432295E-2</v>
      </c>
      <c r="BE315" s="147">
        <f t="shared" si="561"/>
        <v>-2.167486913179037E-2</v>
      </c>
      <c r="BF315" s="147">
        <f t="shared" si="562"/>
        <v>0</v>
      </c>
      <c r="BG315" s="147">
        <f t="shared" si="563"/>
        <v>0</v>
      </c>
      <c r="BH315" s="147">
        <f t="shared" si="564"/>
        <v>0</v>
      </c>
      <c r="BI315" s="147">
        <f t="shared" si="633"/>
        <v>6.2026883627572908E-3</v>
      </c>
      <c r="BJ315" s="147">
        <f t="shared" si="634"/>
        <v>1.0856771699763339E-2</v>
      </c>
      <c r="BK315" s="147">
        <f t="shared" si="635"/>
        <v>1.1655564703625214E-3</v>
      </c>
      <c r="BL315" s="147">
        <f t="shared" si="565"/>
        <v>0.93159767377147118</v>
      </c>
      <c r="BM315" s="147">
        <f t="shared" si="566"/>
        <v>1.4179185972910471</v>
      </c>
      <c r="BN315" s="147">
        <f t="shared" si="567"/>
        <v>0.19028034313781736</v>
      </c>
      <c r="BO315" s="150">
        <f t="shared" si="636"/>
        <v>3.8473342925484723E-5</v>
      </c>
      <c r="BP315" s="150">
        <f t="shared" si="636"/>
        <v>1.1786949174078213E-4</v>
      </c>
      <c r="BQ315" s="150">
        <f t="shared" si="636"/>
        <v>1.3585218856039392E-6</v>
      </c>
      <c r="BR315" s="147" t="e">
        <f t="shared" si="568"/>
        <v>#NUM!</v>
      </c>
      <c r="BS315" s="147">
        <f t="shared" si="569"/>
        <v>101.523678520677</v>
      </c>
      <c r="BT315" s="147">
        <f t="shared" si="570"/>
        <v>0.26904557261855944</v>
      </c>
      <c r="BU315" s="147">
        <f t="shared" si="571"/>
        <v>0.26904557261855944</v>
      </c>
      <c r="BV315" s="147">
        <f t="shared" si="572"/>
        <v>8.9681857539519808E-2</v>
      </c>
      <c r="BW315" s="147">
        <f t="shared" si="573"/>
        <v>9.3870352991318349</v>
      </c>
      <c r="CA315" s="150">
        <f t="shared" si="574"/>
        <v>8.4280687226311934E-2</v>
      </c>
      <c r="CB315" s="150">
        <f t="shared" si="637"/>
        <v>8.4280687226311934E-2</v>
      </c>
      <c r="CC315" s="150">
        <f t="shared" si="638"/>
        <v>2.4508387162270995E-2</v>
      </c>
      <c r="CD315" s="150">
        <f t="shared" si="639"/>
        <v>4.0402862252525429E-2</v>
      </c>
      <c r="CE315" s="150">
        <f t="shared" si="575"/>
        <v>2.0461982651278288E-2</v>
      </c>
      <c r="CI315" s="152">
        <f t="shared" si="576"/>
        <v>0.26331329263781961</v>
      </c>
      <c r="CJ315" s="152">
        <f t="shared" si="577"/>
        <v>0.26331329263781961</v>
      </c>
      <c r="CK315" s="152">
        <f t="shared" si="578"/>
        <v>0.26331329263781961</v>
      </c>
      <c r="CL315" s="152">
        <f t="shared" si="579"/>
        <v>0.26331329263781961</v>
      </c>
      <c r="CM315" s="152">
        <f t="shared" si="580"/>
        <v>0.26331329263781961</v>
      </c>
      <c r="CN315" s="152">
        <f t="shared" si="581"/>
        <v>0.26331329263781961</v>
      </c>
      <c r="CO315" s="152">
        <f t="shared" si="582"/>
        <v>0.26331329263781961</v>
      </c>
      <c r="CP315" s="152">
        <f t="shared" si="583"/>
        <v>0.26331329263781961</v>
      </c>
      <c r="CQ315" s="152">
        <f t="shared" si="584"/>
        <v>0.24522283494718977</v>
      </c>
      <c r="CR315" s="152">
        <f t="shared" si="585"/>
        <v>0.21004313207790667</v>
      </c>
      <c r="CS315" s="152">
        <f t="shared" si="586"/>
        <v>0.17486342920862358</v>
      </c>
      <c r="CT315" s="152">
        <f t="shared" si="587"/>
        <v>0.13968372633934056</v>
      </c>
      <c r="CU315" s="152">
        <f t="shared" si="588"/>
        <v>0.10450402347005754</v>
      </c>
      <c r="CV315" s="152">
        <f t="shared" si="589"/>
        <v>8.394957755877995E-2</v>
      </c>
      <c r="CW315" s="152">
        <f t="shared" si="590"/>
        <v>8.394957755877995E-2</v>
      </c>
      <c r="CX315" s="152">
        <f t="shared" si="591"/>
        <v>8.394957755877995E-2</v>
      </c>
      <c r="CY315" s="152">
        <f t="shared" si="592"/>
        <v>8.394957755877995E-2</v>
      </c>
      <c r="CZ315" s="152">
        <f t="shared" si="593"/>
        <v>8.394957755877995E-2</v>
      </c>
      <c r="DA315" s="152">
        <f t="shared" si="594"/>
        <v>8.394957755877995E-2</v>
      </c>
      <c r="DC315" s="154">
        <f t="shared" si="640"/>
        <v>8.2353873828148808E-2</v>
      </c>
      <c r="DD315" s="154">
        <f t="shared" si="641"/>
        <v>8.2353873828148808E-2</v>
      </c>
      <c r="DE315" s="154">
        <f t="shared" si="642"/>
        <v>8.2353873828148808E-2</v>
      </c>
      <c r="DF315" s="154">
        <f t="shared" si="643"/>
        <v>8.2353873828148808E-2</v>
      </c>
      <c r="DG315" s="154">
        <f t="shared" si="644"/>
        <v>8.2353873828148808E-2</v>
      </c>
      <c r="DH315" s="154">
        <f t="shared" si="645"/>
        <v>8.2353873828148808E-2</v>
      </c>
      <c r="DI315" s="154">
        <f t="shared" si="646"/>
        <v>8.2353873828148808E-2</v>
      </c>
      <c r="DJ315" s="154">
        <f t="shared" si="647"/>
        <v>8.2353873828148808E-2</v>
      </c>
      <c r="DK315" s="154">
        <f t="shared" si="648"/>
        <v>7.6276041717413423E-2</v>
      </c>
      <c r="DL315" s="154">
        <f t="shared" si="649"/>
        <v>6.4473036280593934E-2</v>
      </c>
      <c r="DM315" s="154">
        <f t="shared" si="650"/>
        <v>5.27012371748104E-2</v>
      </c>
      <c r="DN315" s="154">
        <f t="shared" si="651"/>
        <v>4.0981111642508082E-2</v>
      </c>
      <c r="DO315" s="154">
        <f t="shared" si="652"/>
        <v>2.9356033172914475E-2</v>
      </c>
      <c r="DP315" s="154">
        <f t="shared" si="653"/>
        <v>2.2645860858983773E-2</v>
      </c>
      <c r="DQ315" s="154">
        <f t="shared" si="654"/>
        <v>2.2645860858983773E-2</v>
      </c>
      <c r="DR315" s="154">
        <f t="shared" si="655"/>
        <v>2.2645860858983773E-2</v>
      </c>
      <c r="DS315" s="154">
        <f t="shared" si="656"/>
        <v>-9.5097760424520714E-10</v>
      </c>
      <c r="DT315" s="154">
        <f t="shared" si="657"/>
        <v>-9.5097760424520714E-10</v>
      </c>
      <c r="DU315" s="154">
        <f t="shared" si="658"/>
        <v>-9.5097760424520714E-10</v>
      </c>
      <c r="DW315" s="155">
        <f t="shared" si="595"/>
        <v>-1.6192265870366724E-3</v>
      </c>
      <c r="DX315" s="155">
        <f t="shared" si="596"/>
        <v>1.2299247007917699E-2</v>
      </c>
      <c r="DY315" s="155">
        <f t="shared" si="597"/>
        <v>-1.1003703545188408E-2</v>
      </c>
      <c r="DZ315" s="155">
        <f t="shared" si="598"/>
        <v>5.7281654996645236E-3</v>
      </c>
      <c r="EA315" s="156">
        <f t="shared" si="599"/>
        <v>-1.6192265870366724E-3</v>
      </c>
      <c r="EB315" s="156">
        <f t="shared" si="600"/>
        <v>1.2299247007917699E-2</v>
      </c>
      <c r="EC315" s="156">
        <f t="shared" si="601"/>
        <v>9.146203114313689E-3</v>
      </c>
      <c r="ED315" s="156">
        <f t="shared" si="602"/>
        <v>8.3809510375408743E-3</v>
      </c>
      <c r="EE315" s="156">
        <f t="shared" si="603"/>
        <v>1.2111319763938439E-2</v>
      </c>
      <c r="EF315" s="156">
        <f t="shared" si="604"/>
        <v>-2.6850149492271009E-3</v>
      </c>
      <c r="EG315" s="156">
        <f t="shared" si="605"/>
        <v>4.7473321451019139E-3</v>
      </c>
      <c r="EH315" s="156">
        <f t="shared" si="606"/>
        <v>-1.146107364979481E-2</v>
      </c>
      <c r="EI315" s="156">
        <f t="shared" si="607"/>
        <v>-6.6654040560137958E-3</v>
      </c>
      <c r="EJ315" s="156">
        <f t="shared" si="608"/>
        <v>-1.0462588612385259E-2</v>
      </c>
      <c r="EK315" s="156">
        <f t="shared" si="609"/>
        <v>-1.2393569555678313E-2</v>
      </c>
      <c r="EL315" s="156">
        <f t="shared" si="610"/>
        <v>-5.4111493280315306E-4</v>
      </c>
      <c r="EM315" s="156">
        <f t="shared" si="611"/>
        <v>-7.5519148628157839E-3</v>
      </c>
      <c r="EN315" s="156">
        <f t="shared" si="612"/>
        <v>9.8418470627581363E-3</v>
      </c>
      <c r="EO315" s="156">
        <f t="shared" si="613"/>
        <v>3.7303687263975684E-3</v>
      </c>
      <c r="EP315" s="156">
        <f t="shared" si="614"/>
        <v>1.1831218063540788E-2</v>
      </c>
      <c r="EQ315" s="156">
        <f t="shared" si="615"/>
        <v>1.1831218063540792E-2</v>
      </c>
      <c r="ER315" s="156">
        <f t="shared" si="616"/>
        <v>3.7303687263975606E-3</v>
      </c>
      <c r="ES315" s="156">
        <f t="shared" si="617"/>
        <v>-5.4111493280316651E-4</v>
      </c>
      <c r="ET315" s="156">
        <f t="shared" si="618"/>
        <v>-1.2393569555678313E-2</v>
      </c>
      <c r="EU315" s="156">
        <f t="shared" si="619"/>
        <v>-1.0462588612385276E-2</v>
      </c>
      <c r="EV315" s="156">
        <f t="shared" si="620"/>
        <v>-6.6654040560137707E-3</v>
      </c>
      <c r="EW315" s="156">
        <f t="shared" si="621"/>
        <v>-1.1461073649794797E-2</v>
      </c>
      <c r="EX315" s="156">
        <f t="shared" si="622"/>
        <v>4.747332145101946E-3</v>
      </c>
      <c r="EY315" s="156">
        <f t="shared" si="623"/>
        <v>-2.6850149492270636E-3</v>
      </c>
      <c r="EZ315" s="156">
        <f t="shared" si="624"/>
        <v>1.211131976393845E-2</v>
      </c>
    </row>
    <row r="316" spans="15:156" ht="20.100000000000001" customHeight="1" x14ac:dyDescent="0.2">
      <c r="O316" s="158">
        <v>306</v>
      </c>
      <c r="P316" s="158">
        <f t="shared" si="625"/>
        <v>-0.47123889803846897</v>
      </c>
      <c r="Q316" s="147">
        <f t="shared" si="626"/>
        <v>2.6703537555513241</v>
      </c>
      <c r="R316" s="147">
        <f t="shared" si="530"/>
        <v>147.66909004164745</v>
      </c>
      <c r="S316" s="147">
        <f t="shared" si="531"/>
        <v>128.40790438404125</v>
      </c>
      <c r="T316" s="147">
        <f t="shared" si="532"/>
        <v>160.50988048005158</v>
      </c>
      <c r="U316" s="147">
        <f t="shared" si="533"/>
        <v>1</v>
      </c>
      <c r="V316" s="147">
        <f t="shared" si="534"/>
        <v>1</v>
      </c>
      <c r="W316" s="147">
        <f t="shared" si="535"/>
        <v>9.751532968706407E-2</v>
      </c>
      <c r="X316" s="147">
        <f t="shared" si="536"/>
        <v>0.11214262914012368</v>
      </c>
      <c r="Y316" s="147">
        <f t="shared" si="537"/>
        <v>8.9714103312098947E-2</v>
      </c>
      <c r="Z316" s="147">
        <f t="shared" si="538"/>
        <v>5.8146262750314293</v>
      </c>
      <c r="AA316" s="147">
        <f t="shared" si="539"/>
        <v>5.8146262750314293</v>
      </c>
      <c r="AB316" s="147">
        <f t="shared" si="540"/>
        <v>5.8914554122041602</v>
      </c>
      <c r="AC316" s="147">
        <f t="shared" si="541"/>
        <v>5.599475297077972</v>
      </c>
      <c r="AD316" s="147">
        <f t="shared" si="542"/>
        <v>67.001323422789042</v>
      </c>
      <c r="AE316" s="147">
        <f t="shared" si="543"/>
        <v>90.235377782624013</v>
      </c>
      <c r="AF316" s="147">
        <f t="shared" si="544"/>
        <v>2.8940052474721751</v>
      </c>
      <c r="AG316" s="147">
        <f t="shared" si="545"/>
        <v>3.3034164969319284</v>
      </c>
      <c r="AH316" s="147">
        <f t="shared" si="546"/>
        <v>2.5117595264779955</v>
      </c>
      <c r="AI316" s="147">
        <f t="shared" si="547"/>
        <v>8.7086315225036053</v>
      </c>
      <c r="AJ316" s="147">
        <f t="shared" si="548"/>
        <v>9.508631522503606</v>
      </c>
      <c r="AK316" s="147">
        <f t="shared" si="549"/>
        <v>9.9948719091360889</v>
      </c>
      <c r="AL316" s="147">
        <f t="shared" si="550"/>
        <v>8.9112348235559686</v>
      </c>
      <c r="AM316" s="147">
        <f t="shared" si="627"/>
        <v>105.16760457415451</v>
      </c>
      <c r="AN316" s="147">
        <f t="shared" si="659"/>
        <v>100.05130721944744</v>
      </c>
      <c r="AO316" s="147">
        <f t="shared" si="660"/>
        <v>112.21789345698744</v>
      </c>
      <c r="AP316" s="147">
        <f t="shared" si="551"/>
        <v>2.6133206573286758</v>
      </c>
      <c r="AQ316" s="147">
        <f t="shared" si="552"/>
        <v>0.17011938940756638</v>
      </c>
      <c r="AR316" s="147">
        <f t="shared" si="553"/>
        <v>0.16885735958399722</v>
      </c>
      <c r="AS316" s="147">
        <f t="shared" si="554"/>
        <v>0.16048880074043737</v>
      </c>
      <c r="AT316" s="147">
        <f t="shared" si="555"/>
        <v>9.5042692952264484E-3</v>
      </c>
      <c r="AU316" s="147">
        <f t="shared" si="556"/>
        <v>5.3096049983535031E-2</v>
      </c>
      <c r="AV316" s="147">
        <f t="shared" si="557"/>
        <v>4.9766300313532227E-2</v>
      </c>
      <c r="AW316" s="147">
        <f t="shared" si="558"/>
        <v>5.0422476916211267E-2</v>
      </c>
      <c r="AX316" s="147">
        <f t="shared" si="628"/>
        <v>2.5888394374999967E-2</v>
      </c>
      <c r="AY316" s="147">
        <f t="shared" si="629"/>
        <v>2.790461910613707E-2</v>
      </c>
      <c r="AZ316" s="147">
        <f t="shared" si="630"/>
        <v>2.2618036789202479E-2</v>
      </c>
      <c r="BA316" s="147">
        <f t="shared" si="631"/>
        <v>5.6047005881726723E-2</v>
      </c>
      <c r="BB316" s="147">
        <f t="shared" si="632"/>
        <v>7.4848318439345626E-2</v>
      </c>
      <c r="BC316" s="147">
        <f t="shared" si="559"/>
        <v>-2.0030706681567704E-2</v>
      </c>
      <c r="BD316" s="147">
        <f t="shared" si="560"/>
        <v>-1.7418005810058871E-2</v>
      </c>
      <c r="BE316" s="147">
        <f t="shared" si="561"/>
        <v>-2.1772507262573591E-2</v>
      </c>
      <c r="BF316" s="147">
        <f t="shared" si="562"/>
        <v>0</v>
      </c>
      <c r="BG316" s="147">
        <f t="shared" si="563"/>
        <v>0</v>
      </c>
      <c r="BH316" s="147">
        <f t="shared" si="564"/>
        <v>0</v>
      </c>
      <c r="BI316" s="147">
        <f t="shared" si="633"/>
        <v>5.8576876934322633E-3</v>
      </c>
      <c r="BJ316" s="147">
        <f t="shared" si="634"/>
        <v>1.0486613296078199E-2</v>
      </c>
      <c r="BK316" s="147">
        <f t="shared" si="635"/>
        <v>8.4552952662888745E-4</v>
      </c>
      <c r="BL316" s="147">
        <f t="shared" si="565"/>
        <v>0.86499941143729908</v>
      </c>
      <c r="BM316" s="147">
        <f t="shared" si="566"/>
        <v>1.346564037435225</v>
      </c>
      <c r="BN316" s="147">
        <f t="shared" si="567"/>
        <v>0.13571584326155731</v>
      </c>
      <c r="BO316" s="150">
        <f t="shared" si="636"/>
        <v>3.4312505113787791E-5</v>
      </c>
      <c r="BP316" s="150">
        <f t="shared" si="636"/>
        <v>1.0996905842148407E-4</v>
      </c>
      <c r="BQ316" s="150">
        <f t="shared" si="636"/>
        <v>7.1492018040127049E-7</v>
      </c>
      <c r="BR316" s="147" t="e">
        <f t="shared" si="568"/>
        <v>#NUM!</v>
      </c>
      <c r="BS316" s="147">
        <f t="shared" si="569"/>
        <v>99.268222714419736</v>
      </c>
      <c r="BT316" s="147">
        <f t="shared" si="570"/>
        <v>0.26452517769369011</v>
      </c>
      <c r="BU316" s="147">
        <f t="shared" si="571"/>
        <v>0.26452517769369011</v>
      </c>
      <c r="BV316" s="147">
        <f t="shared" si="572"/>
        <v>8.8175059231230049E-2</v>
      </c>
      <c r="BW316" s="147">
        <f t="shared" si="573"/>
        <v>9.2293181276029639</v>
      </c>
      <c r="CA316" s="150">
        <f t="shared" si="574"/>
        <v>8.2330020562087866E-2</v>
      </c>
      <c r="CB316" s="150">
        <f t="shared" si="637"/>
        <v>8.2330020562087866E-2</v>
      </c>
      <c r="CC316" s="150">
        <f t="shared" si="638"/>
        <v>2.3904421817622638E-2</v>
      </c>
      <c r="CD316" s="150">
        <f t="shared" si="639"/>
        <v>4.0142195670118959E-2</v>
      </c>
      <c r="CE316" s="150">
        <f t="shared" si="575"/>
        <v>2.0111488988551255E-2</v>
      </c>
      <c r="CI316" s="152">
        <f t="shared" si="576"/>
        <v>0.25879289771295028</v>
      </c>
      <c r="CJ316" s="152">
        <f t="shared" si="577"/>
        <v>0.25879289771295028</v>
      </c>
      <c r="CK316" s="152">
        <f t="shared" si="578"/>
        <v>0.25879289771295028</v>
      </c>
      <c r="CL316" s="152">
        <f t="shared" si="579"/>
        <v>0.25879289771295028</v>
      </c>
      <c r="CM316" s="152">
        <f t="shared" si="580"/>
        <v>0.25879289771295028</v>
      </c>
      <c r="CN316" s="152">
        <f t="shared" si="581"/>
        <v>0.25879289771295028</v>
      </c>
      <c r="CO316" s="152">
        <f t="shared" si="582"/>
        <v>0.25879289771295028</v>
      </c>
      <c r="CP316" s="152">
        <f t="shared" si="583"/>
        <v>0.25879289771295028</v>
      </c>
      <c r="CQ316" s="152">
        <f t="shared" si="584"/>
        <v>0.24100638857771714</v>
      </c>
      <c r="CR316" s="152">
        <f t="shared" si="585"/>
        <v>0.20641776085143293</v>
      </c>
      <c r="CS316" s="152">
        <f t="shared" si="586"/>
        <v>0.17182913312514866</v>
      </c>
      <c r="CT316" s="152">
        <f t="shared" si="587"/>
        <v>0.13724050539886443</v>
      </c>
      <c r="CU316" s="152">
        <f t="shared" si="588"/>
        <v>0.10265187767258026</v>
      </c>
      <c r="CV316" s="152">
        <f t="shared" si="589"/>
        <v>8.2442779250490178E-2</v>
      </c>
      <c r="CW316" s="152">
        <f t="shared" si="590"/>
        <v>8.2442779250490178E-2</v>
      </c>
      <c r="CX316" s="152">
        <f t="shared" si="591"/>
        <v>8.2442779250490178E-2</v>
      </c>
      <c r="CY316" s="152">
        <f t="shared" si="592"/>
        <v>8.2442779250490178E-2</v>
      </c>
      <c r="CZ316" s="152">
        <f t="shared" si="593"/>
        <v>8.2442779250490178E-2</v>
      </c>
      <c r="DA316" s="152">
        <f t="shared" si="594"/>
        <v>8.2442779250490178E-2</v>
      </c>
      <c r="DC316" s="154">
        <f t="shared" si="640"/>
        <v>8.0414076275514959E-2</v>
      </c>
      <c r="DD316" s="154">
        <f t="shared" si="641"/>
        <v>8.0414076275514959E-2</v>
      </c>
      <c r="DE316" s="154">
        <f t="shared" si="642"/>
        <v>8.0414076275514959E-2</v>
      </c>
      <c r="DF316" s="154">
        <f t="shared" si="643"/>
        <v>8.0414076275514959E-2</v>
      </c>
      <c r="DG316" s="154">
        <f t="shared" si="644"/>
        <v>8.0414076275514959E-2</v>
      </c>
      <c r="DH316" s="154">
        <f t="shared" si="645"/>
        <v>8.0414076275514959E-2</v>
      </c>
      <c r="DI316" s="154">
        <f t="shared" si="646"/>
        <v>8.0414076275514959E-2</v>
      </c>
      <c r="DJ316" s="154">
        <f t="shared" si="647"/>
        <v>8.0414076275514959E-2</v>
      </c>
      <c r="DK316" s="154">
        <f t="shared" si="648"/>
        <v>7.4472152615215448E-2</v>
      </c>
      <c r="DL316" s="154">
        <f t="shared" si="649"/>
        <v>6.2933463477646265E-2</v>
      </c>
      <c r="DM316" s="154">
        <f t="shared" si="650"/>
        <v>5.1426012534199282E-2</v>
      </c>
      <c r="DN316" s="154">
        <f t="shared" si="651"/>
        <v>3.9970265280856614E-2</v>
      </c>
      <c r="DO316" s="154">
        <f t="shared" si="652"/>
        <v>2.8609559118027945E-2</v>
      </c>
      <c r="DP316" s="154">
        <f t="shared" si="653"/>
        <v>2.205378221417563E-2</v>
      </c>
      <c r="DQ316" s="154">
        <f t="shared" si="654"/>
        <v>2.205378221417563E-2</v>
      </c>
      <c r="DR316" s="154">
        <f t="shared" si="655"/>
        <v>2.205378221417563E-2</v>
      </c>
      <c r="DS316" s="154">
        <f t="shared" si="656"/>
        <v>-9.6028867121860834E-10</v>
      </c>
      <c r="DT316" s="154">
        <f t="shared" si="657"/>
        <v>-9.6028867121860834E-10</v>
      </c>
      <c r="DU316" s="154">
        <f t="shared" si="658"/>
        <v>-9.6028867121860834E-10</v>
      </c>
      <c r="DW316" s="155">
        <f t="shared" si="595"/>
        <v>-1.8326884813896333E-3</v>
      </c>
      <c r="DX316" s="155">
        <f t="shared" si="596"/>
        <v>1.1571139675301344E-2</v>
      </c>
      <c r="DY316" s="155">
        <f t="shared" si="597"/>
        <v>-1.0438475903012116E-2</v>
      </c>
      <c r="DZ316" s="155">
        <f t="shared" si="598"/>
        <v>5.318669126519013E-3</v>
      </c>
      <c r="EA316" s="156">
        <f t="shared" si="599"/>
        <v>-1.8326884813896333E-3</v>
      </c>
      <c r="EB316" s="156">
        <f t="shared" si="600"/>
        <v>1.1571139675301344E-2</v>
      </c>
      <c r="EC316" s="156">
        <f t="shared" si="601"/>
        <v>8.2840213801978774E-3</v>
      </c>
      <c r="ED316" s="156">
        <f t="shared" si="602"/>
        <v>8.2840213801978809E-3</v>
      </c>
      <c r="EE316" s="156">
        <f t="shared" si="603"/>
        <v>1.1571139675301342E-2</v>
      </c>
      <c r="EF316" s="156">
        <f t="shared" si="604"/>
        <v>-1.8326884813896485E-3</v>
      </c>
      <c r="EG316" s="156">
        <f t="shared" si="605"/>
        <v>5.318669126519013E-3</v>
      </c>
      <c r="EH316" s="156">
        <f t="shared" si="606"/>
        <v>-1.0438475903012116E-2</v>
      </c>
      <c r="EI316" s="156">
        <f t="shared" si="607"/>
        <v>-5.3186691265190225E-3</v>
      </c>
      <c r="EJ316" s="156">
        <f t="shared" si="608"/>
        <v>-1.0438475903012112E-2</v>
      </c>
      <c r="EK316" s="156">
        <f t="shared" si="609"/>
        <v>-1.1571139675301347E-2</v>
      </c>
      <c r="EL316" s="156">
        <f t="shared" si="610"/>
        <v>-1.8326884813896181E-3</v>
      </c>
      <c r="EM316" s="156">
        <f t="shared" si="611"/>
        <v>-8.2840213801978688E-3</v>
      </c>
      <c r="EN316" s="156">
        <f t="shared" si="612"/>
        <v>8.2840213801978896E-3</v>
      </c>
      <c r="EO316" s="156">
        <f t="shared" si="613"/>
        <v>1.8326884813896381E-3</v>
      </c>
      <c r="EP316" s="156">
        <f t="shared" si="614"/>
        <v>1.1571139675301344E-2</v>
      </c>
      <c r="EQ316" s="156">
        <f t="shared" si="615"/>
        <v>1.0438475903012117E-2</v>
      </c>
      <c r="ER316" s="156">
        <f t="shared" si="616"/>
        <v>5.3186691265190138E-3</v>
      </c>
      <c r="ES316" s="156">
        <f t="shared" si="617"/>
        <v>1.8326884813896181E-3</v>
      </c>
      <c r="ET316" s="156">
        <f t="shared" si="618"/>
        <v>-1.1571139675301347E-2</v>
      </c>
      <c r="EU316" s="156">
        <f t="shared" si="619"/>
        <v>-8.2840213801978809E-3</v>
      </c>
      <c r="EV316" s="156">
        <f t="shared" si="620"/>
        <v>-8.2840213801978774E-3</v>
      </c>
      <c r="EW316" s="156">
        <f t="shared" si="621"/>
        <v>-1.1571139675301344E-2</v>
      </c>
      <c r="EX316" s="156">
        <f t="shared" si="622"/>
        <v>1.8326884813896431E-3</v>
      </c>
      <c r="EY316" s="156">
        <f t="shared" si="623"/>
        <v>-5.3186691265190277E-3</v>
      </c>
      <c r="EZ316" s="156">
        <f t="shared" si="624"/>
        <v>1.043847590301211E-2</v>
      </c>
    </row>
    <row r="317" spans="15:156" ht="20.100000000000001" customHeight="1" x14ac:dyDescent="0.2">
      <c r="O317" s="158">
        <v>307</v>
      </c>
      <c r="P317" s="158">
        <f t="shared" si="625"/>
        <v>-0.46251225177849731</v>
      </c>
      <c r="Q317" s="147">
        <f t="shared" si="626"/>
        <v>2.6790804018112957</v>
      </c>
      <c r="R317" s="147">
        <f t="shared" si="530"/>
        <v>145.13436972425473</v>
      </c>
      <c r="S317" s="147">
        <f t="shared" si="531"/>
        <v>126.2037997602215</v>
      </c>
      <c r="T317" s="147">
        <f t="shared" si="532"/>
        <v>157.75474970027688</v>
      </c>
      <c r="U317" s="147">
        <f t="shared" si="533"/>
        <v>1</v>
      </c>
      <c r="V317" s="147">
        <f t="shared" si="534"/>
        <v>1</v>
      </c>
      <c r="W317" s="147">
        <f t="shared" si="535"/>
        <v>9.9218400351060915E-2</v>
      </c>
      <c r="X317" s="147">
        <f t="shared" si="536"/>
        <v>0.11410116040372006</v>
      </c>
      <c r="Y317" s="147">
        <f t="shared" si="537"/>
        <v>9.1280928322976046E-2</v>
      </c>
      <c r="Z317" s="147">
        <f t="shared" si="538"/>
        <v>5.6939050287603319</v>
      </c>
      <c r="AA317" s="147">
        <f t="shared" si="539"/>
        <v>5.6939050287603319</v>
      </c>
      <c r="AB317" s="147">
        <f t="shared" si="540"/>
        <v>5.7714904996353757</v>
      </c>
      <c r="AC317" s="147">
        <f t="shared" si="541"/>
        <v>5.485455837123558</v>
      </c>
      <c r="AD317" s="147">
        <f t="shared" si="542"/>
        <v>65.22773741185263</v>
      </c>
      <c r="AE317" s="147">
        <f t="shared" si="543"/>
        <v>87.922457408774193</v>
      </c>
      <c r="AF317" s="147">
        <f t="shared" si="544"/>
        <v>2.884589588239332</v>
      </c>
      <c r="AG317" s="147">
        <f t="shared" si="545"/>
        <v>3.292668816337212</v>
      </c>
      <c r="AH317" s="147">
        <f t="shared" si="546"/>
        <v>2.5035875054366303</v>
      </c>
      <c r="AI317" s="147">
        <f t="shared" si="547"/>
        <v>8.578494616999663</v>
      </c>
      <c r="AJ317" s="147">
        <f t="shared" si="548"/>
        <v>9.3784946169996637</v>
      </c>
      <c r="AK317" s="147">
        <f t="shared" si="549"/>
        <v>9.8641593159725893</v>
      </c>
      <c r="AL317" s="147">
        <f t="shared" si="550"/>
        <v>8.7890433425601895</v>
      </c>
      <c r="AM317" s="147">
        <f t="shared" si="627"/>
        <v>106.62692050677069</v>
      </c>
      <c r="AN317" s="147">
        <f t="shared" si="659"/>
        <v>101.37711364624302</v>
      </c>
      <c r="AO317" s="147">
        <f t="shared" si="660"/>
        <v>113.77802577870855</v>
      </c>
      <c r="AP317" s="147">
        <f t="shared" si="551"/>
        <v>2.5417415502889882</v>
      </c>
      <c r="AQ317" s="147">
        <f t="shared" si="552"/>
        <v>0.16665532895923341</v>
      </c>
      <c r="AR317" s="147">
        <f t="shared" si="553"/>
        <v>0.16541899725045098</v>
      </c>
      <c r="AS317" s="147">
        <f t="shared" si="554"/>
        <v>0.15722084340188011</v>
      </c>
      <c r="AT317" s="147">
        <f t="shared" si="555"/>
        <v>9.1211482171149032E-3</v>
      </c>
      <c r="AU317" s="147">
        <f t="shared" si="556"/>
        <v>5.1662792555055327E-2</v>
      </c>
      <c r="AV317" s="147">
        <f t="shared" si="557"/>
        <v>4.8393082954981202E-2</v>
      </c>
      <c r="AW317" s="147">
        <f t="shared" si="558"/>
        <v>4.906267660205673E-2</v>
      </c>
      <c r="AX317" s="147">
        <f t="shared" si="628"/>
        <v>2.5629498462846043E-2</v>
      </c>
      <c r="AY317" s="147">
        <f t="shared" si="629"/>
        <v>2.760853492067851E-2</v>
      </c>
      <c r="AZ317" s="147">
        <f t="shared" si="630"/>
        <v>2.2392433612717765E-2</v>
      </c>
      <c r="BA317" s="147">
        <f t="shared" si="631"/>
        <v>5.51783542229662E-2</v>
      </c>
      <c r="BB317" s="147">
        <f t="shared" si="632"/>
        <v>7.3053110124396636E-2</v>
      </c>
      <c r="BC317" s="147">
        <f t="shared" si="559"/>
        <v>-2.0119008346022434E-2</v>
      </c>
      <c r="BD317" s="147">
        <f t="shared" si="560"/>
        <v>-1.7494789866106464E-2</v>
      </c>
      <c r="BE317" s="147">
        <f t="shared" si="561"/>
        <v>-2.186848733263308E-2</v>
      </c>
      <c r="BF317" s="147">
        <f t="shared" si="562"/>
        <v>0</v>
      </c>
      <c r="BG317" s="147">
        <f t="shared" si="563"/>
        <v>0</v>
      </c>
      <c r="BH317" s="147">
        <f t="shared" si="564"/>
        <v>0</v>
      </c>
      <c r="BI317" s="147">
        <f t="shared" si="633"/>
        <v>5.5104901168236096E-3</v>
      </c>
      <c r="BJ317" s="147">
        <f t="shared" si="634"/>
        <v>1.0113745054572045E-2</v>
      </c>
      <c r="BK317" s="147">
        <f t="shared" si="635"/>
        <v>5.2394628008468544E-4</v>
      </c>
      <c r="BL317" s="147">
        <f t="shared" si="565"/>
        <v>0.79976150997692941</v>
      </c>
      <c r="BM317" s="147">
        <f t="shared" si="566"/>
        <v>1.2763930556931409</v>
      </c>
      <c r="BN317" s="147">
        <f t="shared" si="567"/>
        <v>8.2655014271150712E-2</v>
      </c>
      <c r="BO317" s="150">
        <f t="shared" si="636"/>
        <v>3.0365501327610679E-5</v>
      </c>
      <c r="BP317" s="150">
        <f t="shared" si="636"/>
        <v>1.022878390288805E-4</v>
      </c>
      <c r="BQ317" s="150">
        <f t="shared" si="636"/>
        <v>2.7451970441457962E-7</v>
      </c>
      <c r="BR317" s="147" t="e">
        <f t="shared" si="568"/>
        <v>#NUM!</v>
      </c>
      <c r="BS317" s="147">
        <f t="shared" si="569"/>
        <v>97.008987117085312</v>
      </c>
      <c r="BT317" s="147">
        <f t="shared" si="570"/>
        <v>0.25998463815238859</v>
      </c>
      <c r="BU317" s="147">
        <f t="shared" si="571"/>
        <v>0.25998463815238859</v>
      </c>
      <c r="BV317" s="147">
        <f t="shared" si="572"/>
        <v>8.6661546050796207E-2</v>
      </c>
      <c r="BW317" s="147">
        <f t="shared" si="573"/>
        <v>9.0708981077659203</v>
      </c>
      <c r="CA317" s="150">
        <f t="shared" si="574"/>
        <v>8.0377485416459102E-2</v>
      </c>
      <c r="CB317" s="150">
        <f t="shared" si="637"/>
        <v>8.0377485416459102E-2</v>
      </c>
      <c r="CC317" s="150">
        <f t="shared" si="638"/>
        <v>2.3300694702037637E-2</v>
      </c>
      <c r="CD317" s="150">
        <f t="shared" si="639"/>
        <v>3.9874627820386616E-2</v>
      </c>
      <c r="CE317" s="150">
        <f t="shared" si="575"/>
        <v>1.9755619474364182E-2</v>
      </c>
      <c r="CI317" s="152">
        <f t="shared" si="576"/>
        <v>0.25425235817164871</v>
      </c>
      <c r="CJ317" s="152">
        <f t="shared" si="577"/>
        <v>0.25425235817164871</v>
      </c>
      <c r="CK317" s="152">
        <f t="shared" si="578"/>
        <v>0.25425235817164871</v>
      </c>
      <c r="CL317" s="152">
        <f t="shared" si="579"/>
        <v>0.25425235817164871</v>
      </c>
      <c r="CM317" s="152">
        <f t="shared" si="580"/>
        <v>0.25425235817164871</v>
      </c>
      <c r="CN317" s="152">
        <f t="shared" si="581"/>
        <v>0.25425235817164871</v>
      </c>
      <c r="CO317" s="152">
        <f t="shared" si="582"/>
        <v>0.25425235817164871</v>
      </c>
      <c r="CP317" s="152">
        <f t="shared" si="583"/>
        <v>0.25425235817164871</v>
      </c>
      <c r="CQ317" s="152">
        <f t="shared" si="584"/>
        <v>0.23677115210334615</v>
      </c>
      <c r="CR317" s="152">
        <f t="shared" si="585"/>
        <v>0.20277623357797744</v>
      </c>
      <c r="CS317" s="152">
        <f t="shared" si="586"/>
        <v>0.16878131505260874</v>
      </c>
      <c r="CT317" s="152">
        <f t="shared" si="587"/>
        <v>0.13478639652724</v>
      </c>
      <c r="CU317" s="152">
        <f t="shared" si="588"/>
        <v>0.10079147800187133</v>
      </c>
      <c r="CV317" s="152">
        <f t="shared" si="589"/>
        <v>8.0929266070056335E-2</v>
      </c>
      <c r="CW317" s="152">
        <f t="shared" si="590"/>
        <v>8.0929266070056335E-2</v>
      </c>
      <c r="CX317" s="152">
        <f t="shared" si="591"/>
        <v>8.0929266070056335E-2</v>
      </c>
      <c r="CY317" s="152">
        <f t="shared" si="592"/>
        <v>8.0929266070056335E-2</v>
      </c>
      <c r="CZ317" s="152">
        <f t="shared" si="593"/>
        <v>8.0929266070056335E-2</v>
      </c>
      <c r="DA317" s="152">
        <f t="shared" si="594"/>
        <v>8.0929266070056335E-2</v>
      </c>
      <c r="DC317" s="154">
        <f t="shared" si="640"/>
        <v>7.8472713944547162E-2</v>
      </c>
      <c r="DD317" s="154">
        <f t="shared" si="641"/>
        <v>7.8472713944547162E-2</v>
      </c>
      <c r="DE317" s="154">
        <f t="shared" si="642"/>
        <v>7.8472713944547162E-2</v>
      </c>
      <c r="DF317" s="154">
        <f t="shared" si="643"/>
        <v>7.8472713944547162E-2</v>
      </c>
      <c r="DG317" s="154">
        <f t="shared" si="644"/>
        <v>7.8472713944547162E-2</v>
      </c>
      <c r="DH317" s="154">
        <f t="shared" si="645"/>
        <v>7.8472713944547162E-2</v>
      </c>
      <c r="DI317" s="154">
        <f t="shared" si="646"/>
        <v>7.8472713944547162E-2</v>
      </c>
      <c r="DJ317" s="154">
        <f t="shared" si="647"/>
        <v>7.8472713944547162E-2</v>
      </c>
      <c r="DK317" s="154">
        <f t="shared" si="648"/>
        <v>7.2666922519197222E-2</v>
      </c>
      <c r="DL317" s="154">
        <f t="shared" si="649"/>
        <v>6.1392982760450715E-2</v>
      </c>
      <c r="DM317" s="154">
        <f t="shared" si="650"/>
        <v>5.0150308776457792E-2</v>
      </c>
      <c r="DN317" s="154">
        <f t="shared" si="651"/>
        <v>3.8959360888850499E-2</v>
      </c>
      <c r="DO317" s="154">
        <f t="shared" si="652"/>
        <v>2.7863432354683974E-2</v>
      </c>
      <c r="DP317" s="154">
        <f t="shared" si="653"/>
        <v>2.1462272541340879E-2</v>
      </c>
      <c r="DQ317" s="154">
        <f t="shared" si="654"/>
        <v>2.1462272541340879E-2</v>
      </c>
      <c r="DR317" s="154">
        <f t="shared" si="655"/>
        <v>2.1462272541340879E-2</v>
      </c>
      <c r="DS317" s="154">
        <f t="shared" si="656"/>
        <v>-9.698267907577565E-10</v>
      </c>
      <c r="DT317" s="154">
        <f t="shared" si="657"/>
        <v>-9.698267907577565E-10</v>
      </c>
      <c r="DU317" s="154">
        <f t="shared" si="658"/>
        <v>-9.698267907577565E-10</v>
      </c>
      <c r="DW317" s="155">
        <f t="shared" si="595"/>
        <v>-2.0084141243172666E-3</v>
      </c>
      <c r="DX317" s="155">
        <f t="shared" si="596"/>
        <v>1.0836432900898967E-2</v>
      </c>
      <c r="DY317" s="155">
        <f t="shared" si="597"/>
        <v>-9.8630539096276112E-3</v>
      </c>
      <c r="DZ317" s="155">
        <f t="shared" si="598"/>
        <v>4.9175372785798203E-3</v>
      </c>
      <c r="EA317" s="156">
        <f t="shared" si="599"/>
        <v>-2.0084141243172666E-3</v>
      </c>
      <c r="EB317" s="156">
        <f t="shared" si="600"/>
        <v>1.0836432900898967E-2</v>
      </c>
      <c r="EC317" s="156">
        <f t="shared" si="601"/>
        <v>7.4456663241778149E-3</v>
      </c>
      <c r="ED317" s="156">
        <f t="shared" si="602"/>
        <v>8.1255189557004372E-3</v>
      </c>
      <c r="EE317" s="156">
        <f t="shared" si="603"/>
        <v>1.0970241826852264E-2</v>
      </c>
      <c r="EF317" s="156">
        <f t="shared" si="604"/>
        <v>-1.0563141440044304E-3</v>
      </c>
      <c r="EG317" s="156">
        <f t="shared" si="605"/>
        <v>5.7584463538435018E-3</v>
      </c>
      <c r="EH317" s="156">
        <f t="shared" si="606"/>
        <v>-9.396930397760175E-3</v>
      </c>
      <c r="EI317" s="156">
        <f t="shared" si="607"/>
        <v>-4.0392027753359495E-3</v>
      </c>
      <c r="EJ317" s="156">
        <f t="shared" si="608"/>
        <v>-1.0254113625768006E-2</v>
      </c>
      <c r="EK317" s="156">
        <f t="shared" si="609"/>
        <v>-1.0620152177352748E-2</v>
      </c>
      <c r="EL317" s="156">
        <f t="shared" si="610"/>
        <v>-2.9452288604304407E-3</v>
      </c>
      <c r="EM317" s="156">
        <f t="shared" si="611"/>
        <v>-8.7435314816476824E-3</v>
      </c>
      <c r="EN317" s="156">
        <f t="shared" si="612"/>
        <v>6.7091476761119671E-3</v>
      </c>
      <c r="EO317" s="156">
        <f t="shared" si="613"/>
        <v>9.6174975235802031E-5</v>
      </c>
      <c r="EP317" s="156">
        <f t="shared" si="614"/>
        <v>1.1020560588490094E-2</v>
      </c>
      <c r="EQ317" s="156">
        <f t="shared" si="615"/>
        <v>8.8592905715440748E-3</v>
      </c>
      <c r="ER317" s="156">
        <f t="shared" si="616"/>
        <v>6.555530175309467E-3</v>
      </c>
      <c r="ES317" s="156">
        <f t="shared" si="617"/>
        <v>3.8596286265379356E-3</v>
      </c>
      <c r="ET317" s="156">
        <f t="shared" si="618"/>
        <v>-1.0323045683113662E-2</v>
      </c>
      <c r="EU317" s="156">
        <f t="shared" si="619"/>
        <v>-5.9215683631367337E-3</v>
      </c>
      <c r="EV317" s="156">
        <f t="shared" si="620"/>
        <v>-9.2950004535309657E-3</v>
      </c>
      <c r="EW317" s="156">
        <f t="shared" si="621"/>
        <v>-1.0987006229653096E-2</v>
      </c>
      <c r="EX317" s="156">
        <f t="shared" si="622"/>
        <v>-8.6469614316636708E-4</v>
      </c>
      <c r="EY317" s="156">
        <f t="shared" si="623"/>
        <v>-7.3027224538039946E-3</v>
      </c>
      <c r="EZ317" s="156">
        <f t="shared" si="624"/>
        <v>8.2542261946926127E-3</v>
      </c>
    </row>
    <row r="318" spans="15:156" ht="20.100000000000001" customHeight="1" x14ac:dyDescent="0.2">
      <c r="O318" s="158">
        <v>308</v>
      </c>
      <c r="P318" s="158">
        <f t="shared" si="625"/>
        <v>-0.4537856055185257</v>
      </c>
      <c r="Q318" s="147">
        <f t="shared" si="626"/>
        <v>2.6878070480712677</v>
      </c>
      <c r="R318" s="147">
        <f t="shared" si="530"/>
        <v>142.58859686269679</v>
      </c>
      <c r="S318" s="147">
        <f t="shared" si="531"/>
        <v>123.990084228432</v>
      </c>
      <c r="T318" s="147">
        <f t="shared" si="532"/>
        <v>154.98760528553998</v>
      </c>
      <c r="U318" s="147">
        <f t="shared" si="533"/>
        <v>1</v>
      </c>
      <c r="V318" s="147">
        <f t="shared" si="534"/>
        <v>1</v>
      </c>
      <c r="W318" s="147">
        <f t="shared" si="535"/>
        <v>0.10098984292457994</v>
      </c>
      <c r="X318" s="147">
        <f t="shared" si="536"/>
        <v>0.11613831936326692</v>
      </c>
      <c r="Y318" s="147">
        <f t="shared" si="537"/>
        <v>9.2910655490613545E-2</v>
      </c>
      <c r="Z318" s="147">
        <f t="shared" si="538"/>
        <v>5.5733418862252346</v>
      </c>
      <c r="AA318" s="147">
        <f t="shared" si="539"/>
        <v>5.5733418862252346</v>
      </c>
      <c r="AB318" s="147">
        <f t="shared" si="540"/>
        <v>5.6516648233146709</v>
      </c>
      <c r="AC318" s="147">
        <f t="shared" si="541"/>
        <v>5.3715687128785801</v>
      </c>
      <c r="AD318" s="147">
        <f t="shared" si="542"/>
        <v>63.461908340287181</v>
      </c>
      <c r="AE318" s="147">
        <f t="shared" si="543"/>
        <v>85.618006165906635</v>
      </c>
      <c r="AF318" s="147">
        <f t="shared" si="544"/>
        <v>2.8751328724099086</v>
      </c>
      <c r="AG318" s="147">
        <f t="shared" si="545"/>
        <v>3.2818742709213038</v>
      </c>
      <c r="AH318" s="147">
        <f t="shared" si="546"/>
        <v>2.4953798506321005</v>
      </c>
      <c r="AI318" s="147">
        <f t="shared" si="547"/>
        <v>8.4484747586351432</v>
      </c>
      <c r="AJ318" s="147">
        <f t="shared" si="548"/>
        <v>9.2484747586351439</v>
      </c>
      <c r="AK318" s="147">
        <f t="shared" si="549"/>
        <v>9.7335390942359759</v>
      </c>
      <c r="AL318" s="147">
        <f t="shared" si="550"/>
        <v>8.6669485635106813</v>
      </c>
      <c r="AM318" s="147">
        <f t="shared" si="627"/>
        <v>108.1259370975</v>
      </c>
      <c r="AN318" s="147">
        <f t="shared" si="659"/>
        <v>102.7375541741217</v>
      </c>
      <c r="AO318" s="147">
        <f t="shared" si="660"/>
        <v>115.38086244219437</v>
      </c>
      <c r="AP318" s="147">
        <f t="shared" si="551"/>
        <v>2.4705194920504265</v>
      </c>
      <c r="AQ318" s="147">
        <f t="shared" si="552"/>
        <v>0.16319528904298453</v>
      </c>
      <c r="AR318" s="147">
        <f t="shared" si="553"/>
        <v>0.161984625622692</v>
      </c>
      <c r="AS318" s="147">
        <f t="shared" si="554"/>
        <v>0.15395667899001247</v>
      </c>
      <c r="AT318" s="147">
        <f t="shared" si="555"/>
        <v>8.7463396460412315E-3</v>
      </c>
      <c r="AU318" s="147">
        <f t="shared" si="556"/>
        <v>5.0236308705240498E-2</v>
      </c>
      <c r="AV318" s="147">
        <f t="shared" si="557"/>
        <v>4.7027231857930042E-2</v>
      </c>
      <c r="AW318" s="147">
        <f t="shared" si="558"/>
        <v>4.7709344476354172E-2</v>
      </c>
      <c r="AX318" s="147">
        <f t="shared" si="628"/>
        <v>2.5366784923742679E-2</v>
      </c>
      <c r="AY318" s="147">
        <f t="shared" si="629"/>
        <v>2.7308318689074986E-2</v>
      </c>
      <c r="AZ318" s="147">
        <f t="shared" si="630"/>
        <v>2.2163532632429365E-2</v>
      </c>
      <c r="BA318" s="147">
        <f t="shared" si="631"/>
        <v>5.4304866443901541E-2</v>
      </c>
      <c r="BB318" s="147">
        <f t="shared" si="632"/>
        <v>7.1263308174564152E-2</v>
      </c>
      <c r="BC318" s="147">
        <f t="shared" si="559"/>
        <v>-2.0205777870097707E-2</v>
      </c>
      <c r="BD318" s="147">
        <f t="shared" si="560"/>
        <v>-1.7570241626171917E-2</v>
      </c>
      <c r="BE318" s="147">
        <f t="shared" si="561"/>
        <v>-2.1962802032714893E-2</v>
      </c>
      <c r="BF318" s="147">
        <f t="shared" si="562"/>
        <v>0</v>
      </c>
      <c r="BG318" s="147">
        <f t="shared" si="563"/>
        <v>0</v>
      </c>
      <c r="BH318" s="147">
        <f t="shared" si="564"/>
        <v>0</v>
      </c>
      <c r="BI318" s="147">
        <f t="shared" si="633"/>
        <v>5.1610070536449726E-3</v>
      </c>
      <c r="BJ318" s="147">
        <f t="shared" si="634"/>
        <v>9.7380770629030694E-3</v>
      </c>
      <c r="BK318" s="147">
        <f t="shared" si="635"/>
        <v>2.0073059971447219E-4</v>
      </c>
      <c r="BL318" s="147">
        <f t="shared" si="565"/>
        <v>0.7359007541777175</v>
      </c>
      <c r="BM318" s="147">
        <f t="shared" si="566"/>
        <v>1.2074249952523133</v>
      </c>
      <c r="BN318" s="147">
        <f t="shared" si="567"/>
        <v>3.1110754957276339E-2</v>
      </c>
      <c r="BO318" s="150">
        <f t="shared" si="636"/>
        <v>2.6635993807773161E-5</v>
      </c>
      <c r="BP318" s="150">
        <f t="shared" si="636"/>
        <v>9.4830144883038873E-5</v>
      </c>
      <c r="BQ318" s="150">
        <f t="shared" si="636"/>
        <v>4.0292773661731658E-8</v>
      </c>
      <c r="BR318" s="147" t="e">
        <f t="shared" si="568"/>
        <v>#NUM!</v>
      </c>
      <c r="BS318" s="147">
        <f t="shared" si="569"/>
        <v>94.746450894973023</v>
      </c>
      <c r="BT318" s="147">
        <f t="shared" si="570"/>
        <v>0.25542429977432002</v>
      </c>
      <c r="BU318" s="147">
        <f t="shared" si="571"/>
        <v>0.25542429977432002</v>
      </c>
      <c r="BV318" s="147">
        <f t="shared" si="572"/>
        <v>8.5141433258106677E-2</v>
      </c>
      <c r="BW318" s="147">
        <f t="shared" si="573"/>
        <v>8.9117873039185493</v>
      </c>
      <c r="CA318" s="150">
        <f t="shared" si="574"/>
        <v>7.8423550431187136E-2</v>
      </c>
      <c r="CB318" s="150">
        <f t="shared" si="637"/>
        <v>7.8423550431187136E-2</v>
      </c>
      <c r="CC318" s="150">
        <f t="shared" si="638"/>
        <v>2.2697378096818821E-2</v>
      </c>
      <c r="CD318" s="150">
        <f t="shared" si="639"/>
        <v>3.9599910387739384E-2</v>
      </c>
      <c r="CE318" s="150">
        <f t="shared" si="575"/>
        <v>1.9394132517641677E-2</v>
      </c>
      <c r="CI318" s="152">
        <f t="shared" si="576"/>
        <v>0.24969201979358016</v>
      </c>
      <c r="CJ318" s="152">
        <f t="shared" si="577"/>
        <v>0.24969201979358016</v>
      </c>
      <c r="CK318" s="152">
        <f t="shared" si="578"/>
        <v>0.24969201979358016</v>
      </c>
      <c r="CL318" s="152">
        <f t="shared" si="579"/>
        <v>0.24969201979358016</v>
      </c>
      <c r="CM318" s="152">
        <f t="shared" si="580"/>
        <v>0.24969201979358016</v>
      </c>
      <c r="CN318" s="152">
        <f t="shared" si="581"/>
        <v>0.24969201979358016</v>
      </c>
      <c r="CO318" s="152">
        <f t="shared" si="582"/>
        <v>0.24969201979358016</v>
      </c>
      <c r="CP318" s="152">
        <f t="shared" si="583"/>
        <v>0.24969201979358016</v>
      </c>
      <c r="CQ318" s="152">
        <f t="shared" si="584"/>
        <v>0.23251744805373159</v>
      </c>
      <c r="CR318" s="152">
        <f t="shared" si="585"/>
        <v>0.19911882757394075</v>
      </c>
      <c r="CS318" s="152">
        <f t="shared" si="586"/>
        <v>0.16572020709414995</v>
      </c>
      <c r="CT318" s="152">
        <f t="shared" si="587"/>
        <v>0.13232158661435914</v>
      </c>
      <c r="CU318" s="152">
        <f t="shared" si="588"/>
        <v>9.8922966134568427E-2</v>
      </c>
      <c r="CV318" s="152">
        <f t="shared" si="589"/>
        <v>7.9409153277366806E-2</v>
      </c>
      <c r="CW318" s="152">
        <f t="shared" si="590"/>
        <v>7.9409153277366806E-2</v>
      </c>
      <c r="CX318" s="152">
        <f t="shared" si="591"/>
        <v>7.9409153277366806E-2</v>
      </c>
      <c r="CY318" s="152">
        <f t="shared" si="592"/>
        <v>7.9409153277366806E-2</v>
      </c>
      <c r="CZ318" s="152">
        <f t="shared" si="593"/>
        <v>7.9409153277366806E-2</v>
      </c>
      <c r="DA318" s="152">
        <f t="shared" si="594"/>
        <v>7.9409153277366806E-2</v>
      </c>
      <c r="DC318" s="154">
        <f t="shared" si="640"/>
        <v>7.6530267132606605E-2</v>
      </c>
      <c r="DD318" s="154">
        <f t="shared" si="641"/>
        <v>7.6530267132606605E-2</v>
      </c>
      <c r="DE318" s="154">
        <f t="shared" si="642"/>
        <v>7.6530267132606605E-2</v>
      </c>
      <c r="DF318" s="154">
        <f t="shared" si="643"/>
        <v>7.6530267132606605E-2</v>
      </c>
      <c r="DG318" s="154">
        <f t="shared" si="644"/>
        <v>7.6530267132606605E-2</v>
      </c>
      <c r="DH318" s="154">
        <f t="shared" si="645"/>
        <v>7.6530267132606605E-2</v>
      </c>
      <c r="DI318" s="154">
        <f t="shared" si="646"/>
        <v>7.6530267132606605E-2</v>
      </c>
      <c r="DJ318" s="154">
        <f t="shared" si="647"/>
        <v>7.6530267132606605E-2</v>
      </c>
      <c r="DK318" s="154">
        <f t="shared" si="648"/>
        <v>7.0860802514111448E-2</v>
      </c>
      <c r="DL318" s="154">
        <f t="shared" si="649"/>
        <v>5.9851988236944785E-2</v>
      </c>
      <c r="DM318" s="154">
        <f t="shared" si="650"/>
        <v>4.8874462704946955E-2</v>
      </c>
      <c r="DN318" s="154">
        <f t="shared" si="651"/>
        <v>3.7948677411331462E-2</v>
      </c>
      <c r="DO318" s="154">
        <f t="shared" si="652"/>
        <v>2.7117872927450586E-2</v>
      </c>
      <c r="DP318" s="154">
        <f t="shared" si="653"/>
        <v>2.0871516557895216E-2</v>
      </c>
      <c r="DQ318" s="154">
        <f t="shared" si="654"/>
        <v>2.0871516557895216E-2</v>
      </c>
      <c r="DR318" s="154">
        <f t="shared" si="655"/>
        <v>2.0871516557895216E-2</v>
      </c>
      <c r="DS318" s="154">
        <f t="shared" si="656"/>
        <v>-9.795993400211731E-10</v>
      </c>
      <c r="DT318" s="154">
        <f t="shared" si="657"/>
        <v>-9.795993400211731E-10</v>
      </c>
      <c r="DU318" s="154">
        <f t="shared" si="658"/>
        <v>-9.795993400211731E-10</v>
      </c>
      <c r="DW318" s="155">
        <f t="shared" si="595"/>
        <v>-2.1460674056914212E-3</v>
      </c>
      <c r="DX318" s="155">
        <f t="shared" si="596"/>
        <v>1.0096453333786153E-2</v>
      </c>
      <c r="DY318" s="155">
        <f t="shared" si="597"/>
        <v>-9.2773648254482147E-3</v>
      </c>
      <c r="DZ318" s="155">
        <f t="shared" si="598"/>
        <v>4.5248731613857281E-3</v>
      </c>
      <c r="EA318" s="156">
        <f t="shared" si="599"/>
        <v>-2.1460674056914212E-3</v>
      </c>
      <c r="EB318" s="156">
        <f t="shared" si="600"/>
        <v>1.0096453333786153E-2</v>
      </c>
      <c r="EC318" s="156">
        <f t="shared" si="601"/>
        <v>6.6348627751756407E-3</v>
      </c>
      <c r="ED318" s="156">
        <f t="shared" si="602"/>
        <v>7.9071215486851629E-3</v>
      </c>
      <c r="EE318" s="156">
        <f t="shared" si="603"/>
        <v>1.0315726215187272E-2</v>
      </c>
      <c r="EF318" s="156">
        <f t="shared" si="604"/>
        <v>-3.6023309730052615E-4</v>
      </c>
      <c r="EG318" s="156">
        <f t="shared" si="605"/>
        <v>6.0671276662198912E-3</v>
      </c>
      <c r="EH318" s="156">
        <f t="shared" si="606"/>
        <v>-8.3506848289755138E-3</v>
      </c>
      <c r="EI318" s="156">
        <f t="shared" si="607"/>
        <v>-2.8451326752391634E-3</v>
      </c>
      <c r="EJ318" s="156">
        <f t="shared" si="608"/>
        <v>-9.9221567862727844E-3</v>
      </c>
      <c r="EK318" s="156">
        <f t="shared" si="609"/>
        <v>-9.5704048268898494E-3</v>
      </c>
      <c r="EL318" s="156">
        <f t="shared" si="610"/>
        <v>-3.8666945419228681E-3</v>
      </c>
      <c r="EM318" s="156">
        <f t="shared" si="611"/>
        <v>-8.9391264351344445E-3</v>
      </c>
      <c r="EN318" s="156">
        <f t="shared" si="612"/>
        <v>5.1610070536449778E-3</v>
      </c>
      <c r="EO318" s="156">
        <f t="shared" si="613"/>
        <v>-1.4365467114651094E-3</v>
      </c>
      <c r="EP318" s="156">
        <f t="shared" si="614"/>
        <v>1.0221560975549254E-2</v>
      </c>
      <c r="EQ318" s="156">
        <f t="shared" si="615"/>
        <v>7.170273499624796E-3</v>
      </c>
      <c r="ER318" s="156">
        <f t="shared" si="616"/>
        <v>7.4250355670307071E-3</v>
      </c>
      <c r="ES318" s="156">
        <f t="shared" si="617"/>
        <v>5.4698341211398636E-3</v>
      </c>
      <c r="ET318" s="156">
        <f t="shared" si="618"/>
        <v>-8.7535644121869999E-3</v>
      </c>
      <c r="EU318" s="156">
        <f t="shared" si="619"/>
        <v>-3.5303367443848713E-3</v>
      </c>
      <c r="EV318" s="156">
        <f t="shared" si="620"/>
        <v>-9.6995204882684115E-3</v>
      </c>
      <c r="EW318" s="156">
        <f t="shared" si="621"/>
        <v>-9.8168187780285892E-3</v>
      </c>
      <c r="EX318" s="156">
        <f t="shared" si="622"/>
        <v>-3.1896777753305946E-3</v>
      </c>
      <c r="EY318" s="156">
        <f t="shared" si="623"/>
        <v>-8.557337519386558E-3</v>
      </c>
      <c r="EZ318" s="156">
        <f t="shared" si="624"/>
        <v>5.771997038321465E-3</v>
      </c>
    </row>
    <row r="319" spans="15:156" ht="20.100000000000001" customHeight="1" x14ac:dyDescent="0.2">
      <c r="O319" s="158">
        <v>309</v>
      </c>
      <c r="P319" s="158">
        <f t="shared" si="625"/>
        <v>-0.44505895925855399</v>
      </c>
      <c r="Q319" s="147">
        <f t="shared" si="626"/>
        <v>2.6965336943312392</v>
      </c>
      <c r="R319" s="147">
        <f t="shared" si="530"/>
        <v>140.03196532743371</v>
      </c>
      <c r="S319" s="147">
        <f t="shared" si="531"/>
        <v>121.76692637168148</v>
      </c>
      <c r="T319" s="147">
        <f t="shared" si="532"/>
        <v>152.20865796460185</v>
      </c>
      <c r="U319" s="147">
        <f t="shared" si="533"/>
        <v>1</v>
      </c>
      <c r="V319" s="147">
        <f t="shared" si="534"/>
        <v>1</v>
      </c>
      <c r="W319" s="147">
        <f t="shared" si="535"/>
        <v>0.10283366348768148</v>
      </c>
      <c r="X319" s="147">
        <f t="shared" si="536"/>
        <v>0.11825871301083372</v>
      </c>
      <c r="Y319" s="147">
        <f t="shared" si="537"/>
        <v>9.4606970408666974E-2</v>
      </c>
      <c r="Z319" s="147">
        <f t="shared" si="538"/>
        <v>5.452954545298855</v>
      </c>
      <c r="AA319" s="147">
        <f t="shared" si="539"/>
        <v>5.452954545298855</v>
      </c>
      <c r="AB319" s="147">
        <f t="shared" si="540"/>
        <v>5.5319960778382056</v>
      </c>
      <c r="AC319" s="147">
        <f t="shared" si="541"/>
        <v>5.2578307419962576</v>
      </c>
      <c r="AD319" s="147">
        <f t="shared" si="542"/>
        <v>61.70430019380585</v>
      </c>
      <c r="AE319" s="147">
        <f t="shared" si="543"/>
        <v>83.322583727711176</v>
      </c>
      <c r="AF319" s="147">
        <f t="shared" si="544"/>
        <v>2.865635820149429</v>
      </c>
      <c r="AG319" s="147">
        <f t="shared" si="545"/>
        <v>3.2710336827306308</v>
      </c>
      <c r="AH319" s="147">
        <f t="shared" si="546"/>
        <v>2.4871371871090973</v>
      </c>
      <c r="AI319" s="147">
        <f t="shared" si="547"/>
        <v>8.3185903654482836</v>
      </c>
      <c r="AJ319" s="147">
        <f t="shared" si="548"/>
        <v>9.1185903654482843</v>
      </c>
      <c r="AK319" s="147">
        <f t="shared" si="549"/>
        <v>9.6030297605688375</v>
      </c>
      <c r="AL319" s="147">
        <f t="shared" si="550"/>
        <v>8.544967929105356</v>
      </c>
      <c r="AM319" s="147">
        <f t="shared" si="627"/>
        <v>109.66607336471117</v>
      </c>
      <c r="AN319" s="147">
        <f t="shared" si="659"/>
        <v>104.13380203257485</v>
      </c>
      <c r="AO319" s="147">
        <f t="shared" si="660"/>
        <v>117.02794068938049</v>
      </c>
      <c r="AP319" s="147">
        <f t="shared" si="551"/>
        <v>2.3996745880843902</v>
      </c>
      <c r="AQ319" s="147">
        <f t="shared" si="552"/>
        <v>0.15973978060113939</v>
      </c>
      <c r="AR319" s="147">
        <f t="shared" si="553"/>
        <v>0.15855475185261705</v>
      </c>
      <c r="AS319" s="147">
        <f t="shared" si="554"/>
        <v>0.15069678952231894</v>
      </c>
      <c r="AT319" s="147">
        <f t="shared" si="555"/>
        <v>8.3798697783483249E-3</v>
      </c>
      <c r="AU319" s="147">
        <f t="shared" si="556"/>
        <v>4.8816997119785419E-2</v>
      </c>
      <c r="AV319" s="147">
        <f t="shared" si="557"/>
        <v>4.5669141731543225E-2</v>
      </c>
      <c r="AW319" s="147">
        <f t="shared" si="558"/>
        <v>4.6362854043685515E-2</v>
      </c>
      <c r="AX319" s="147">
        <f t="shared" si="628"/>
        <v>2.5100153578997399E-2</v>
      </c>
      <c r="AY319" s="147">
        <f t="shared" si="629"/>
        <v>2.7003869965940085E-2</v>
      </c>
      <c r="AZ319" s="147">
        <f t="shared" si="630"/>
        <v>2.1931246103468607E-2</v>
      </c>
      <c r="BA319" s="147">
        <f t="shared" si="631"/>
        <v>5.3426534615363605E-2</v>
      </c>
      <c r="BB319" s="147">
        <f t="shared" si="632"/>
        <v>6.9479299196925207E-2</v>
      </c>
      <c r="BC319" s="147">
        <f t="shared" si="559"/>
        <v>-2.0291008645958317E-2</v>
      </c>
      <c r="BD319" s="147">
        <f t="shared" si="560"/>
        <v>-1.764435534431158E-2</v>
      </c>
      <c r="BE319" s="147">
        <f t="shared" si="561"/>
        <v>-2.2055444180389478E-2</v>
      </c>
      <c r="BF319" s="147">
        <f t="shared" si="562"/>
        <v>0</v>
      </c>
      <c r="BG319" s="147">
        <f t="shared" si="563"/>
        <v>0</v>
      </c>
      <c r="BH319" s="147">
        <f t="shared" si="564"/>
        <v>0</v>
      </c>
      <c r="BI319" s="147">
        <f t="shared" si="633"/>
        <v>4.8091449330390813E-3</v>
      </c>
      <c r="BJ319" s="147">
        <f t="shared" si="634"/>
        <v>9.3595146216285049E-3</v>
      </c>
      <c r="BK319" s="147">
        <f t="shared" si="635"/>
        <v>0</v>
      </c>
      <c r="BL319" s="147">
        <f t="shared" si="565"/>
        <v>0.67343401651793211</v>
      </c>
      <c r="BM319" s="147">
        <f t="shared" si="566"/>
        <v>1.1396793278065145</v>
      </c>
      <c r="BN319" s="147">
        <f t="shared" si="567"/>
        <v>0</v>
      </c>
      <c r="BO319" s="150">
        <f t="shared" si="636"/>
        <v>2.312787498697547E-5</v>
      </c>
      <c r="BP319" s="150">
        <f t="shared" si="636"/>
        <v>8.7600513952477773E-5</v>
      </c>
      <c r="BQ319" s="150">
        <f t="shared" si="636"/>
        <v>0</v>
      </c>
      <c r="BR319" s="147" t="e">
        <f t="shared" si="568"/>
        <v>#NUM!</v>
      </c>
      <c r="BS319" s="147">
        <f t="shared" si="569"/>
        <v>92.481109077973997</v>
      </c>
      <c r="BT319" s="147">
        <f t="shared" si="570"/>
        <v>0.25084450984690854</v>
      </c>
      <c r="BU319" s="147">
        <f t="shared" si="571"/>
        <v>0.25084450984690854</v>
      </c>
      <c r="BV319" s="147">
        <f t="shared" si="572"/>
        <v>8.3614836615636193E-2</v>
      </c>
      <c r="BW319" s="147">
        <f t="shared" si="573"/>
        <v>8.7519978329646069</v>
      </c>
      <c r="CA319" s="150">
        <f t="shared" si="574"/>
        <v>7.6468699623057759E-2</v>
      </c>
      <c r="CB319" s="150">
        <f t="shared" si="637"/>
        <v>7.6468699623057759E-2</v>
      </c>
      <c r="CC319" s="150">
        <f t="shared" si="638"/>
        <v>2.2094649561695576E-2</v>
      </c>
      <c r="CD319" s="150">
        <f t="shared" si="639"/>
        <v>3.9317782817236996E-2</v>
      </c>
      <c r="CE319" s="150">
        <f t="shared" si="575"/>
        <v>1.9026774171278679E-2</v>
      </c>
      <c r="CI319" s="152">
        <f t="shared" si="576"/>
        <v>0.24511222986616868</v>
      </c>
      <c r="CJ319" s="152">
        <f t="shared" si="577"/>
        <v>0.24511222986616868</v>
      </c>
      <c r="CK319" s="152">
        <f t="shared" si="578"/>
        <v>0.24511222986616868</v>
      </c>
      <c r="CL319" s="152">
        <f t="shared" si="579"/>
        <v>0.24511222986616868</v>
      </c>
      <c r="CM319" s="152">
        <f t="shared" si="580"/>
        <v>0.24511222986616868</v>
      </c>
      <c r="CN319" s="152">
        <f t="shared" si="581"/>
        <v>0.24511222986616868</v>
      </c>
      <c r="CO319" s="152">
        <f t="shared" si="582"/>
        <v>0.24511222986616868</v>
      </c>
      <c r="CP319" s="152">
        <f t="shared" si="583"/>
        <v>0.24511222986616868</v>
      </c>
      <c r="CQ319" s="152">
        <f t="shared" si="584"/>
        <v>0.2282456003649061</v>
      </c>
      <c r="CR319" s="152">
        <f t="shared" si="585"/>
        <v>0.19544582136495073</v>
      </c>
      <c r="CS319" s="152">
        <f t="shared" si="586"/>
        <v>0.16264604236499533</v>
      </c>
      <c r="CT319" s="152">
        <f t="shared" si="587"/>
        <v>0.12984626336503999</v>
      </c>
      <c r="CU319" s="152">
        <f t="shared" si="588"/>
        <v>9.7046484365084701E-2</v>
      </c>
      <c r="CV319" s="152">
        <f t="shared" si="589"/>
        <v>7.7882556634896322E-2</v>
      </c>
      <c r="CW319" s="152">
        <f t="shared" si="590"/>
        <v>7.7882556634896322E-2</v>
      </c>
      <c r="CX319" s="152">
        <f t="shared" si="591"/>
        <v>7.7882556634896322E-2</v>
      </c>
      <c r="CY319" s="152">
        <f t="shared" si="592"/>
        <v>7.7882556634896322E-2</v>
      </c>
      <c r="CZ319" s="152">
        <f t="shared" si="593"/>
        <v>7.7882556634896322E-2</v>
      </c>
      <c r="DA319" s="152">
        <f t="shared" si="594"/>
        <v>7.7882556634896322E-2</v>
      </c>
      <c r="DC319" s="154">
        <f t="shared" si="640"/>
        <v>7.4587232123137268E-2</v>
      </c>
      <c r="DD319" s="154">
        <f t="shared" si="641"/>
        <v>7.4587232123137268E-2</v>
      </c>
      <c r="DE319" s="154">
        <f t="shared" si="642"/>
        <v>7.4587232123137268E-2</v>
      </c>
      <c r="DF319" s="154">
        <f t="shared" si="643"/>
        <v>7.4587232123137268E-2</v>
      </c>
      <c r="DG319" s="154">
        <f t="shared" si="644"/>
        <v>7.4587232123137268E-2</v>
      </c>
      <c r="DH319" s="154">
        <f t="shared" si="645"/>
        <v>7.4587232123137268E-2</v>
      </c>
      <c r="DI319" s="154">
        <f t="shared" si="646"/>
        <v>7.4587232123137268E-2</v>
      </c>
      <c r="DJ319" s="154">
        <f t="shared" si="647"/>
        <v>7.4587232123137268E-2</v>
      </c>
      <c r="DK319" s="154">
        <f t="shared" si="648"/>
        <v>6.9054258690560047E-2</v>
      </c>
      <c r="DL319" s="154">
        <f t="shared" si="649"/>
        <v>5.8310887103678453E-2</v>
      </c>
      <c r="DM319" s="154">
        <f t="shared" si="650"/>
        <v>4.7598822273458199E-2</v>
      </c>
      <c r="DN319" s="154">
        <f t="shared" si="651"/>
        <v>3.6938502971279159E-2</v>
      </c>
      <c r="DO319" s="154">
        <f t="shared" si="652"/>
        <v>2.6373108026002543E-2</v>
      </c>
      <c r="DP319" s="154">
        <f t="shared" si="653"/>
        <v>2.0281704888732734E-2</v>
      </c>
      <c r="DQ319" s="154">
        <f t="shared" si="654"/>
        <v>2.0281704888732734E-2</v>
      </c>
      <c r="DR319" s="154">
        <f t="shared" si="655"/>
        <v>2.0281704888732734E-2</v>
      </c>
      <c r="DS319" s="154">
        <f t="shared" si="656"/>
        <v>-9.8961402668431209E-10</v>
      </c>
      <c r="DT319" s="154">
        <f t="shared" si="657"/>
        <v>-9.8961402668431209E-10</v>
      </c>
      <c r="DU319" s="154">
        <f t="shared" si="658"/>
        <v>-9.8961402668431209E-10</v>
      </c>
      <c r="DW319" s="155">
        <f t="shared" si="595"/>
        <v>-2.2453451774581811E-3</v>
      </c>
      <c r="DX319" s="155">
        <f t="shared" si="596"/>
        <v>9.3525357514402038E-3</v>
      </c>
      <c r="DY319" s="155">
        <f t="shared" si="597"/>
        <v>-8.6813268937335417E-3</v>
      </c>
      <c r="DZ319" s="155">
        <f t="shared" si="598"/>
        <v>4.1407805196654194E-3</v>
      </c>
      <c r="EA319" s="156">
        <f t="shared" si="599"/>
        <v>-2.2453451774581811E-3</v>
      </c>
      <c r="EB319" s="156">
        <f t="shared" si="600"/>
        <v>9.3525357514402038E-3</v>
      </c>
      <c r="EC319" s="156">
        <f t="shared" si="601"/>
        <v>5.8552438834938332E-3</v>
      </c>
      <c r="ED319" s="156">
        <f t="shared" si="602"/>
        <v>7.6307023931424522E-3</v>
      </c>
      <c r="EE319" s="156">
        <f t="shared" si="603"/>
        <v>9.6149939183632072E-3</v>
      </c>
      <c r="EF319" s="156">
        <f t="shared" si="604"/>
        <v>2.5177747663446672E-4</v>
      </c>
      <c r="EG319" s="156">
        <f t="shared" si="605"/>
        <v>6.2465795817984535E-3</v>
      </c>
      <c r="EH319" s="156">
        <f t="shared" si="606"/>
        <v>-7.3138049930361517E-3</v>
      </c>
      <c r="EI319" s="156">
        <f t="shared" si="607"/>
        <v>-1.7527941080805482E-3</v>
      </c>
      <c r="EJ319" s="156">
        <f t="shared" si="608"/>
        <v>-9.4572307131940044E-3</v>
      </c>
      <c r="EK319" s="156">
        <f t="shared" si="609"/>
        <v>-8.4527177288526486E-3</v>
      </c>
      <c r="EL319" s="156">
        <f t="shared" si="610"/>
        <v>-4.589451268315419E-3</v>
      </c>
      <c r="EM319" s="156">
        <f t="shared" si="611"/>
        <v>-8.8861411450303473E-3</v>
      </c>
      <c r="EN319" s="156">
        <f t="shared" si="612"/>
        <v>3.6807601794331332E-3</v>
      </c>
      <c r="EO319" s="156">
        <f t="shared" si="613"/>
        <v>-2.7317419117764306E-3</v>
      </c>
      <c r="EP319" s="156">
        <f t="shared" si="614"/>
        <v>9.2222061392784917E-3</v>
      </c>
      <c r="EQ319" s="156">
        <f t="shared" si="615"/>
        <v>5.4478593686975848E-3</v>
      </c>
      <c r="ER319" s="156">
        <f t="shared" si="616"/>
        <v>7.9266845683927546E-3</v>
      </c>
      <c r="ES319" s="156">
        <f t="shared" si="617"/>
        <v>6.6207938396637845E-3</v>
      </c>
      <c r="ET319" s="156">
        <f t="shared" si="618"/>
        <v>-6.9768609618202915E-3</v>
      </c>
      <c r="EU319" s="156">
        <f t="shared" si="619"/>
        <v>-1.2554387518878593E-3</v>
      </c>
      <c r="EV319" s="156">
        <f t="shared" si="620"/>
        <v>-9.5360040629269942E-3</v>
      </c>
      <c r="EW319" s="156">
        <f t="shared" si="621"/>
        <v>-8.2009402522181789E-3</v>
      </c>
      <c r="EX319" s="156">
        <f t="shared" si="622"/>
        <v>-5.0255426500478047E-3</v>
      </c>
      <c r="EY319" s="156">
        <f t="shared" si="623"/>
        <v>-9.0665991011167034E-3</v>
      </c>
      <c r="EZ319" s="156">
        <f t="shared" si="624"/>
        <v>3.2106511313955716E-3</v>
      </c>
    </row>
    <row r="320" spans="15:156" ht="20.100000000000001" customHeight="1" x14ac:dyDescent="0.2">
      <c r="O320" s="158">
        <v>310</v>
      </c>
      <c r="P320" s="158">
        <f t="shared" si="625"/>
        <v>-0.43633231299858238</v>
      </c>
      <c r="Q320" s="147">
        <f t="shared" si="626"/>
        <v>2.7052603405912108</v>
      </c>
      <c r="R320" s="147">
        <f t="shared" si="530"/>
        <v>137.46466981585513</v>
      </c>
      <c r="S320" s="147">
        <f t="shared" si="531"/>
        <v>119.53449549204795</v>
      </c>
      <c r="T320" s="147">
        <f t="shared" si="532"/>
        <v>149.41811936505994</v>
      </c>
      <c r="U320" s="147">
        <f t="shared" si="533"/>
        <v>1</v>
      </c>
      <c r="V320" s="147">
        <f t="shared" si="534"/>
        <v>1</v>
      </c>
      <c r="W320" s="147">
        <f t="shared" si="535"/>
        <v>0.10475418898026632</v>
      </c>
      <c r="X320" s="147">
        <f t="shared" si="536"/>
        <v>0.12046731732730626</v>
      </c>
      <c r="Y320" s="147">
        <f t="shared" si="537"/>
        <v>9.6373853861845007E-2</v>
      </c>
      <c r="Z320" s="147">
        <f t="shared" si="538"/>
        <v>5.3327605709401613</v>
      </c>
      <c r="AA320" s="147">
        <f t="shared" si="539"/>
        <v>5.3327605709401613</v>
      </c>
      <c r="AB320" s="147">
        <f t="shared" si="540"/>
        <v>5.4125018297871215</v>
      </c>
      <c r="AC320" s="147">
        <f t="shared" si="541"/>
        <v>5.1442586204592073</v>
      </c>
      <c r="AD320" s="147">
        <f t="shared" si="542"/>
        <v>59.955382948220624</v>
      </c>
      <c r="AE320" s="147">
        <f t="shared" si="543"/>
        <v>81.036756795456427</v>
      </c>
      <c r="AF320" s="147">
        <f t="shared" si="544"/>
        <v>2.8560991546951922</v>
      </c>
      <c r="AG320" s="147">
        <f t="shared" si="545"/>
        <v>3.2601478773179542</v>
      </c>
      <c r="AH320" s="147">
        <f t="shared" si="546"/>
        <v>2.4788601425783603</v>
      </c>
      <c r="AI320" s="147">
        <f t="shared" si="547"/>
        <v>8.1888597256353535</v>
      </c>
      <c r="AJ320" s="147">
        <f t="shared" si="548"/>
        <v>8.9888597256353542</v>
      </c>
      <c r="AK320" s="147">
        <f t="shared" si="549"/>
        <v>9.4726497071050773</v>
      </c>
      <c r="AL320" s="147">
        <f t="shared" si="550"/>
        <v>8.4231187630375679</v>
      </c>
      <c r="AM320" s="147">
        <f t="shared" si="627"/>
        <v>111.24881581454622</v>
      </c>
      <c r="AN320" s="147">
        <f t="shared" si="659"/>
        <v>105.56708322592544</v>
      </c>
      <c r="AO320" s="147">
        <f t="shared" si="660"/>
        <v>118.72087146487975</v>
      </c>
      <c r="AP320" s="147">
        <f t="shared" si="551"/>
        <v>2.3292272162379479</v>
      </c>
      <c r="AQ320" s="147">
        <f t="shared" si="552"/>
        <v>0.15628931087950543</v>
      </c>
      <c r="AR320" s="147">
        <f t="shared" si="553"/>
        <v>0.15512987942303305</v>
      </c>
      <c r="AS320" s="147">
        <f t="shared" si="554"/>
        <v>0.14744165352903396</v>
      </c>
      <c r="AT320" s="147">
        <f t="shared" si="555"/>
        <v>8.0217598299349279E-3</v>
      </c>
      <c r="AU320" s="147">
        <f t="shared" si="556"/>
        <v>4.7405261803838104E-2</v>
      </c>
      <c r="AV320" s="147">
        <f t="shared" si="557"/>
        <v>4.4319212215425986E-2</v>
      </c>
      <c r="AW320" s="147">
        <f t="shared" si="558"/>
        <v>4.5023583760881364E-2</v>
      </c>
      <c r="AX320" s="147">
        <f t="shared" si="628"/>
        <v>2.482949908639822E-2</v>
      </c>
      <c r="AY320" s="147">
        <f t="shared" si="629"/>
        <v>2.6695083358263011E-2</v>
      </c>
      <c r="AZ320" s="147">
        <f t="shared" si="630"/>
        <v>2.1695481719479357E-2</v>
      </c>
      <c r="BA320" s="147">
        <f t="shared" si="631"/>
        <v>5.2543347581180733E-2</v>
      </c>
      <c r="BB320" s="147">
        <f t="shared" si="632"/>
        <v>6.770147284092165E-2</v>
      </c>
      <c r="BC320" s="147">
        <f t="shared" si="559"/>
        <v>-2.0374694182950705E-2</v>
      </c>
      <c r="BD320" s="147">
        <f t="shared" si="560"/>
        <v>-1.7717125376478869E-2</v>
      </c>
      <c r="BE320" s="147">
        <f t="shared" si="561"/>
        <v>-2.2146406720598592E-2</v>
      </c>
      <c r="BF320" s="147">
        <f t="shared" si="562"/>
        <v>0</v>
      </c>
      <c r="BG320" s="147">
        <f t="shared" si="563"/>
        <v>0</v>
      </c>
      <c r="BH320" s="147">
        <f t="shared" si="564"/>
        <v>0</v>
      </c>
      <c r="BI320" s="147">
        <f t="shared" si="633"/>
        <v>4.4548049034475144E-3</v>
      </c>
      <c r="BJ320" s="147">
        <f t="shared" si="634"/>
        <v>8.9779579817841418E-3</v>
      </c>
      <c r="BK320" s="147">
        <f t="shared" si="635"/>
        <v>0</v>
      </c>
      <c r="BL320" s="147">
        <f t="shared" si="565"/>
        <v>0.61237828514646497</v>
      </c>
      <c r="BM320" s="147">
        <f t="shared" si="566"/>
        <v>1.0731756779013724</v>
      </c>
      <c r="BN320" s="147">
        <f t="shared" si="567"/>
        <v>0</v>
      </c>
      <c r="BO320" s="150">
        <f t="shared" si="636"/>
        <v>1.9845286727780018E-5</v>
      </c>
      <c r="BP320" s="150">
        <f t="shared" si="636"/>
        <v>8.0603729522681577E-5</v>
      </c>
      <c r="BQ320" s="150">
        <f t="shared" si="636"/>
        <v>0</v>
      </c>
      <c r="BR320" s="147" t="e">
        <f t="shared" si="568"/>
        <v>#NUM!</v>
      </c>
      <c r="BS320" s="147">
        <f t="shared" si="569"/>
        <v>90.213473538016785</v>
      </c>
      <c r="BT320" s="147">
        <f t="shared" si="570"/>
        <v>0.24624561713888818</v>
      </c>
      <c r="BU320" s="147">
        <f t="shared" si="571"/>
        <v>0.24624561713888818</v>
      </c>
      <c r="BV320" s="147">
        <f t="shared" si="572"/>
        <v>8.2081872379629384E-2</v>
      </c>
      <c r="BW320" s="147">
        <f t="shared" si="573"/>
        <v>8.5915418634909457</v>
      </c>
      <c r="CA320" s="150">
        <f t="shared" si="574"/>
        <v>7.4513433279065081E-2</v>
      </c>
      <c r="CB320" s="150">
        <f t="shared" si="637"/>
        <v>7.4513433279065081E-2</v>
      </c>
      <c r="CC320" s="150">
        <f t="shared" si="638"/>
        <v>2.1492692205919321E-2</v>
      </c>
      <c r="CD320" s="150">
        <f t="shared" si="639"/>
        <v>3.9027971557838291E-2</v>
      </c>
      <c r="CE320" s="150">
        <f t="shared" si="575"/>
        <v>1.8653277374887586E-2</v>
      </c>
      <c r="CI320" s="152">
        <f t="shared" si="576"/>
        <v>0.24051333715814832</v>
      </c>
      <c r="CJ320" s="152">
        <f t="shared" si="577"/>
        <v>0.24051333715814832</v>
      </c>
      <c r="CK320" s="152">
        <f t="shared" si="578"/>
        <v>0.24051333715814832</v>
      </c>
      <c r="CL320" s="152">
        <f t="shared" si="579"/>
        <v>0.24051333715814832</v>
      </c>
      <c r="CM320" s="152">
        <f t="shared" si="580"/>
        <v>0.24051333715814832</v>
      </c>
      <c r="CN320" s="152">
        <f t="shared" si="581"/>
        <v>0.24051333715814832</v>
      </c>
      <c r="CO320" s="152">
        <f t="shared" si="582"/>
        <v>0.24051333715814832</v>
      </c>
      <c r="CP320" s="152">
        <f t="shared" si="583"/>
        <v>0.24051333715814832</v>
      </c>
      <c r="CQ320" s="152">
        <f t="shared" si="584"/>
        <v>0.22395593435461006</v>
      </c>
      <c r="CR320" s="152">
        <f t="shared" si="585"/>
        <v>0.19175749466465047</v>
      </c>
      <c r="CS320" s="152">
        <f t="shared" si="586"/>
        <v>0.15955905497469092</v>
      </c>
      <c r="CT320" s="152">
        <f t="shared" si="587"/>
        <v>0.12736061528473136</v>
      </c>
      <c r="CU320" s="152">
        <f t="shared" si="588"/>
        <v>9.5162175594771845E-2</v>
      </c>
      <c r="CV320" s="152">
        <f t="shared" si="589"/>
        <v>7.6349592398889526E-2</v>
      </c>
      <c r="CW320" s="152">
        <f t="shared" si="590"/>
        <v>7.6349592398889526E-2</v>
      </c>
      <c r="CX320" s="152">
        <f t="shared" si="591"/>
        <v>7.6349592398889526E-2</v>
      </c>
      <c r="CY320" s="152">
        <f t="shared" si="592"/>
        <v>7.6349592398889526E-2</v>
      </c>
      <c r="CZ320" s="152">
        <f t="shared" si="593"/>
        <v>7.6349592398889526E-2</v>
      </c>
      <c r="DA320" s="152">
        <f t="shared" si="594"/>
        <v>7.6349592398889526E-2</v>
      </c>
      <c r="DC320" s="154">
        <f t="shared" si="640"/>
        <v>7.2644122121116247E-2</v>
      </c>
      <c r="DD320" s="154">
        <f t="shared" si="641"/>
        <v>7.2644122121116247E-2</v>
      </c>
      <c r="DE320" s="154">
        <f t="shared" si="642"/>
        <v>7.2644122121116247E-2</v>
      </c>
      <c r="DF320" s="154">
        <f t="shared" si="643"/>
        <v>7.2644122121116247E-2</v>
      </c>
      <c r="DG320" s="154">
        <f t="shared" si="644"/>
        <v>7.2644122121116247E-2</v>
      </c>
      <c r="DH320" s="154">
        <f t="shared" si="645"/>
        <v>7.2644122121116247E-2</v>
      </c>
      <c r="DI320" s="154">
        <f t="shared" si="646"/>
        <v>7.2644122121116247E-2</v>
      </c>
      <c r="DJ320" s="154">
        <f t="shared" si="647"/>
        <v>7.2644122121116247E-2</v>
      </c>
      <c r="DK320" s="154">
        <f t="shared" si="648"/>
        <v>6.7247773019709203E-2</v>
      </c>
      <c r="DL320" s="154">
        <f t="shared" si="649"/>
        <v>5.677010040166787E-2</v>
      </c>
      <c r="DM320" s="154">
        <f t="shared" si="650"/>
        <v>4.6323747221812171E-2</v>
      </c>
      <c r="DN320" s="154">
        <f t="shared" si="651"/>
        <v>3.5929135382972779E-2</v>
      </c>
      <c r="DO320" s="154">
        <f t="shared" si="652"/>
        <v>2.5629372372192778E-2</v>
      </c>
      <c r="DP320" s="154">
        <f t="shared" si="653"/>
        <v>1.9693034376868965E-2</v>
      </c>
      <c r="DQ320" s="154">
        <f t="shared" si="654"/>
        <v>1.9693034376868965E-2</v>
      </c>
      <c r="DR320" s="154">
        <f t="shared" si="655"/>
        <v>1.9693034376868965E-2</v>
      </c>
      <c r="DS320" s="154">
        <f t="shared" si="656"/>
        <v>-9.9987890757302434E-10</v>
      </c>
      <c r="DT320" s="154">
        <f t="shared" si="657"/>
        <v>-9.9987890757302434E-10</v>
      </c>
      <c r="DU320" s="154">
        <f t="shared" si="658"/>
        <v>-9.9987890757302434E-10</v>
      </c>
      <c r="DW320" s="155">
        <f t="shared" si="595"/>
        <v>-2.3059767024566228E-3</v>
      </c>
      <c r="DX320" s="155">
        <f t="shared" si="596"/>
        <v>8.6060222146382669E-3</v>
      </c>
      <c r="DY320" s="155">
        <f t="shared" si="597"/>
        <v>-8.0748487474470668E-3</v>
      </c>
      <c r="DZ320" s="155">
        <f t="shared" si="598"/>
        <v>3.7653638093778658E-3</v>
      </c>
      <c r="EA320" s="156">
        <f t="shared" si="599"/>
        <v>-2.3059767024566228E-3</v>
      </c>
      <c r="EB320" s="156">
        <f t="shared" si="600"/>
        <v>8.6060222146382669E-3</v>
      </c>
      <c r="EC320" s="156">
        <f t="shared" si="601"/>
        <v>5.1103422423171823E-3</v>
      </c>
      <c r="ED320" s="156">
        <f t="shared" si="602"/>
        <v>7.2983250871353125E-3</v>
      </c>
      <c r="EE320" s="156">
        <f t="shared" si="603"/>
        <v>8.8757060516950481E-3</v>
      </c>
      <c r="EF320" s="156">
        <f t="shared" si="604"/>
        <v>7.765236603117598E-4</v>
      </c>
      <c r="EG320" s="156">
        <f t="shared" si="605"/>
        <v>6.3000455121816363E-3</v>
      </c>
      <c r="EH320" s="156">
        <f t="shared" si="606"/>
        <v>-6.3000455121816467E-3</v>
      </c>
      <c r="EI320" s="156">
        <f t="shared" si="607"/>
        <v>-7.7652366031175893E-4</v>
      </c>
      <c r="EJ320" s="156">
        <f t="shared" si="608"/>
        <v>-8.8757060516950481E-3</v>
      </c>
      <c r="EK320" s="156">
        <f t="shared" si="609"/>
        <v>-7.2983250871353211E-3</v>
      </c>
      <c r="EL320" s="156">
        <f t="shared" si="610"/>
        <v>-5.1103422423171702E-3</v>
      </c>
      <c r="EM320" s="156">
        <f t="shared" si="611"/>
        <v>-8.6060222146382686E-3</v>
      </c>
      <c r="EN320" s="156">
        <f t="shared" si="612"/>
        <v>2.305976702456621E-3</v>
      </c>
      <c r="EO320" s="156">
        <f t="shared" si="613"/>
        <v>-3.7653638093778563E-3</v>
      </c>
      <c r="EP320" s="156">
        <f t="shared" si="614"/>
        <v>8.074848747447072E-3</v>
      </c>
      <c r="EQ320" s="156">
        <f t="shared" si="615"/>
        <v>3.7653638093778545E-3</v>
      </c>
      <c r="ER320" s="156">
        <f t="shared" si="616"/>
        <v>8.074848747447072E-3</v>
      </c>
      <c r="ES320" s="156">
        <f t="shared" si="617"/>
        <v>7.2983250871353064E-3</v>
      </c>
      <c r="ET320" s="156">
        <f t="shared" si="618"/>
        <v>-5.110342242317191E-3</v>
      </c>
      <c r="EU320" s="156">
        <f t="shared" si="619"/>
        <v>7.7652366031172911E-4</v>
      </c>
      <c r="EV320" s="156">
        <f t="shared" si="620"/>
        <v>-8.8757060516950516E-3</v>
      </c>
      <c r="EW320" s="156">
        <f t="shared" si="621"/>
        <v>-6.3000455121816259E-3</v>
      </c>
      <c r="EX320" s="156">
        <f t="shared" si="622"/>
        <v>-6.3000455121816562E-3</v>
      </c>
      <c r="EY320" s="156">
        <f t="shared" si="623"/>
        <v>-8.8757060516950481E-3</v>
      </c>
      <c r="EZ320" s="156">
        <f t="shared" si="624"/>
        <v>7.7652366031174245E-4</v>
      </c>
    </row>
    <row r="321" spans="15:156" ht="20.100000000000001" customHeight="1" x14ac:dyDescent="0.2">
      <c r="O321" s="158">
        <v>311</v>
      </c>
      <c r="P321" s="158">
        <f t="shared" si="625"/>
        <v>-0.42760566673861072</v>
      </c>
      <c r="Q321" s="147">
        <f t="shared" si="626"/>
        <v>2.7139869868511823</v>
      </c>
      <c r="R321" s="147">
        <f t="shared" si="530"/>
        <v>134.88690583745398</v>
      </c>
      <c r="S321" s="147">
        <f t="shared" si="531"/>
        <v>117.29296159778607</v>
      </c>
      <c r="T321" s="147">
        <f t="shared" si="532"/>
        <v>146.61620199723259</v>
      </c>
      <c r="U321" s="147">
        <f t="shared" si="533"/>
        <v>1</v>
      </c>
      <c r="V321" s="147">
        <f t="shared" si="534"/>
        <v>1</v>
      </c>
      <c r="W321" s="147">
        <f t="shared" si="535"/>
        <v>0.10675609993866106</v>
      </c>
      <c r="X321" s="147">
        <f t="shared" si="536"/>
        <v>0.12276951492946021</v>
      </c>
      <c r="Y321" s="147">
        <f t="shared" si="537"/>
        <v>9.8215611943568162E-2</v>
      </c>
      <c r="Z321" s="147">
        <f t="shared" si="538"/>
        <v>5.2127773912989186</v>
      </c>
      <c r="AA321" s="147">
        <f t="shared" si="539"/>
        <v>5.2127773912989186</v>
      </c>
      <c r="AB321" s="147">
        <f t="shared" si="540"/>
        <v>5.2931995138148231</v>
      </c>
      <c r="AC321" s="147">
        <f t="shared" si="541"/>
        <v>5.0308689188606444</v>
      </c>
      <c r="AD321" s="147">
        <f t="shared" si="542"/>
        <v>58.215633031033235</v>
      </c>
      <c r="AE321" s="147">
        <f t="shared" si="543"/>
        <v>78.761099696776455</v>
      </c>
      <c r="AF321" s="147">
        <f t="shared" si="544"/>
        <v>2.8465236023011951</v>
      </c>
      <c r="AG321" s="147">
        <f t="shared" si="545"/>
        <v>3.2492176836795026</v>
      </c>
      <c r="AH321" s="147">
        <f t="shared" si="546"/>
        <v>2.4705493473688769</v>
      </c>
      <c r="AI321" s="147">
        <f t="shared" si="547"/>
        <v>8.0593009936001145</v>
      </c>
      <c r="AJ321" s="147">
        <f t="shared" si="548"/>
        <v>8.8593009936001152</v>
      </c>
      <c r="AK321" s="147">
        <f t="shared" si="549"/>
        <v>9.342417197494326</v>
      </c>
      <c r="AL321" s="147">
        <f t="shared" si="550"/>
        <v>8.3014182662295219</v>
      </c>
      <c r="AM321" s="147">
        <f t="shared" si="627"/>
        <v>112.8757224438352</v>
      </c>
      <c r="AN321" s="147">
        <f t="shared" si="659"/>
        <v>107.03867948310037</v>
      </c>
      <c r="AO321" s="147">
        <f t="shared" si="660"/>
        <v>120.46134382458925</v>
      </c>
      <c r="AP321" s="147">
        <f t="shared" si="551"/>
        <v>2.2591980456913903</v>
      </c>
      <c r="AQ321" s="147">
        <f t="shared" si="552"/>
        <v>0.15284438331439595</v>
      </c>
      <c r="AR321" s="147">
        <f t="shared" si="553"/>
        <v>0.15171050803551353</v>
      </c>
      <c r="AS321" s="147">
        <f t="shared" si="554"/>
        <v>0.14419174594655643</v>
      </c>
      <c r="AT321" s="147">
        <f t="shared" si="555"/>
        <v>7.6720260827978747E-3</v>
      </c>
      <c r="AU321" s="147">
        <f t="shared" si="556"/>
        <v>4.6001512449313102E-2</v>
      </c>
      <c r="AV321" s="147">
        <f t="shared" si="557"/>
        <v>4.2977848204408163E-2</v>
      </c>
      <c r="AW321" s="147">
        <f t="shared" si="558"/>
        <v>4.3691917386494757E-2</v>
      </c>
      <c r="AX321" s="147">
        <f t="shared" si="628"/>
        <v>2.4554710631114904E-2</v>
      </c>
      <c r="AY321" s="147">
        <f t="shared" si="629"/>
        <v>2.6381848245933634E-2</v>
      </c>
      <c r="AZ321" s="147">
        <f t="shared" si="630"/>
        <v>2.14561423373529E-2</v>
      </c>
      <c r="BA321" s="147">
        <f t="shared" si="631"/>
        <v>5.1655290792627838E-2</v>
      </c>
      <c r="BB321" s="147">
        <f t="shared" si="632"/>
        <v>6.5930222077866987E-2</v>
      </c>
      <c r="BC321" s="147">
        <f t="shared" si="559"/>
        <v>-2.0456828108097222E-2</v>
      </c>
      <c r="BD321" s="147">
        <f t="shared" si="560"/>
        <v>-1.7788546180954108E-2</v>
      </c>
      <c r="BE321" s="147">
        <f t="shared" si="561"/>
        <v>-2.2235682726192637E-2</v>
      </c>
      <c r="BF321" s="147">
        <f t="shared" si="562"/>
        <v>0</v>
      </c>
      <c r="BG321" s="147">
        <f t="shared" si="563"/>
        <v>0</v>
      </c>
      <c r="BH321" s="147">
        <f t="shared" si="564"/>
        <v>0</v>
      </c>
      <c r="BI321" s="147">
        <f t="shared" si="633"/>
        <v>4.0978825230176819E-3</v>
      </c>
      <c r="BJ321" s="147">
        <f t="shared" si="634"/>
        <v>8.5933020649795258E-3</v>
      </c>
      <c r="BK321" s="147">
        <f t="shared" si="635"/>
        <v>0</v>
      </c>
      <c r="BL321" s="147">
        <f t="shared" si="565"/>
        <v>0.55275069401523436</v>
      </c>
      <c r="BM321" s="147">
        <f t="shared" si="566"/>
        <v>1.0079338491058194</v>
      </c>
      <c r="BN321" s="147">
        <f t="shared" si="567"/>
        <v>0</v>
      </c>
      <c r="BO321" s="150">
        <f t="shared" si="636"/>
        <v>1.6792641172453761E-5</v>
      </c>
      <c r="BP321" s="150">
        <f t="shared" si="636"/>
        <v>7.3844840379981376E-5</v>
      </c>
      <c r="BQ321" s="150">
        <f t="shared" si="636"/>
        <v>0</v>
      </c>
      <c r="BR321" s="147" t="e">
        <f t="shared" si="568"/>
        <v>#NUM!</v>
      </c>
      <c r="BS321" s="147">
        <f t="shared" si="569"/>
        <v>87.94407404737899</v>
      </c>
      <c r="BT321" s="147">
        <f t="shared" si="570"/>
        <v>0.24162797187374399</v>
      </c>
      <c r="BU321" s="147">
        <f t="shared" si="571"/>
        <v>0.24162797187374399</v>
      </c>
      <c r="BV321" s="147">
        <f t="shared" si="572"/>
        <v>8.0542657291248002E-2</v>
      </c>
      <c r="BW321" s="147">
        <f t="shared" si="573"/>
        <v>8.4304316148408738</v>
      </c>
      <c r="CA321" s="150">
        <f t="shared" si="574"/>
        <v>7.2558268920186839E-2</v>
      </c>
      <c r="CB321" s="150">
        <f t="shared" si="637"/>
        <v>7.2558268920186839E-2</v>
      </c>
      <c r="CC321" s="150">
        <f t="shared" si="638"/>
        <v>2.0891694977667959E-2</v>
      </c>
      <c r="CD321" s="150">
        <f t="shared" si="639"/>
        <v>3.8730189248912722E-2</v>
      </c>
      <c r="CE321" s="150">
        <f t="shared" si="575"/>
        <v>1.82733611408155E-2</v>
      </c>
      <c r="CI321" s="152">
        <f t="shared" si="576"/>
        <v>0.23589569189300416</v>
      </c>
      <c r="CJ321" s="152">
        <f t="shared" si="577"/>
        <v>0.23589569189300416</v>
      </c>
      <c r="CK321" s="152">
        <f t="shared" si="578"/>
        <v>0.23589569189300416</v>
      </c>
      <c r="CL321" s="152">
        <f t="shared" si="579"/>
        <v>0.23589569189300416</v>
      </c>
      <c r="CM321" s="152">
        <f t="shared" si="580"/>
        <v>0.23589569189300416</v>
      </c>
      <c r="CN321" s="152">
        <f t="shared" si="581"/>
        <v>0.23589569189300416</v>
      </c>
      <c r="CO321" s="152">
        <f t="shared" si="582"/>
        <v>0.23589569189300416</v>
      </c>
      <c r="CP321" s="152">
        <f t="shared" si="583"/>
        <v>0.23589569189300416</v>
      </c>
      <c r="CQ321" s="152">
        <f t="shared" si="584"/>
        <v>0.21964877669751828</v>
      </c>
      <c r="CR321" s="152">
        <f t="shared" si="585"/>
        <v>0.18805412835339824</v>
      </c>
      <c r="CS321" s="152">
        <f t="shared" si="586"/>
        <v>0.1564594800092782</v>
      </c>
      <c r="CT321" s="152">
        <f t="shared" si="587"/>
        <v>0.12486483166515815</v>
      </c>
      <c r="CU321" s="152">
        <f t="shared" si="588"/>
        <v>9.3270183321038161E-2</v>
      </c>
      <c r="CV321" s="152">
        <f t="shared" si="589"/>
        <v>7.4810377310508144E-2</v>
      </c>
      <c r="CW321" s="152">
        <f t="shared" si="590"/>
        <v>7.4810377310508144E-2</v>
      </c>
      <c r="CX321" s="152">
        <f t="shared" si="591"/>
        <v>7.4810377310508144E-2</v>
      </c>
      <c r="CY321" s="152">
        <f t="shared" si="592"/>
        <v>7.4810377310508144E-2</v>
      </c>
      <c r="CZ321" s="152">
        <f t="shared" si="593"/>
        <v>7.4810377310508144E-2</v>
      </c>
      <c r="DA321" s="152">
        <f t="shared" si="594"/>
        <v>7.4810377310508144E-2</v>
      </c>
      <c r="DC321" s="154">
        <f t="shared" si="640"/>
        <v>7.0701468260320269E-2</v>
      </c>
      <c r="DD321" s="154">
        <f t="shared" si="641"/>
        <v>7.0701468260320269E-2</v>
      </c>
      <c r="DE321" s="154">
        <f t="shared" si="642"/>
        <v>7.0701468260320269E-2</v>
      </c>
      <c r="DF321" s="154">
        <f t="shared" si="643"/>
        <v>7.0701468260320269E-2</v>
      </c>
      <c r="DG321" s="154">
        <f t="shared" si="644"/>
        <v>7.0701468260320269E-2</v>
      </c>
      <c r="DH321" s="154">
        <f t="shared" si="645"/>
        <v>7.0701468260320269E-2</v>
      </c>
      <c r="DI321" s="154">
        <f t="shared" si="646"/>
        <v>7.0701468260320269E-2</v>
      </c>
      <c r="DJ321" s="154">
        <f t="shared" si="647"/>
        <v>7.0701468260320269E-2</v>
      </c>
      <c r="DK321" s="154">
        <f t="shared" si="648"/>
        <v>6.5441844294871529E-2</v>
      </c>
      <c r="DL321" s="154">
        <f t="shared" si="649"/>
        <v>5.5230063829439319E-2</v>
      </c>
      <c r="DM321" s="154">
        <f t="shared" si="650"/>
        <v>4.5049609758874946E-2</v>
      </c>
      <c r="DN321" s="154">
        <f t="shared" si="651"/>
        <v>3.4920882702655545E-2</v>
      </c>
      <c r="DO321" s="154">
        <f t="shared" si="652"/>
        <v>2.4886908634494768E-2</v>
      </c>
      <c r="DP321" s="154">
        <f t="shared" si="653"/>
        <v>1.910570841539375E-2</v>
      </c>
      <c r="DQ321" s="154">
        <f t="shared" si="654"/>
        <v>1.910570841539375E-2</v>
      </c>
      <c r="DR321" s="154">
        <f t="shared" si="655"/>
        <v>1.910570841539375E-2</v>
      </c>
      <c r="DS321" s="154">
        <f t="shared" si="656"/>
        <v>-1.0104024085861007E-9</v>
      </c>
      <c r="DT321" s="154">
        <f t="shared" si="657"/>
        <v>-1.0104024085861007E-9</v>
      </c>
      <c r="DU321" s="154">
        <f t="shared" si="658"/>
        <v>-1.0104024085861007E-9</v>
      </c>
      <c r="DW321" s="155">
        <f t="shared" si="595"/>
        <v>-2.3277230346620929E-3</v>
      </c>
      <c r="DX321" s="155">
        <f t="shared" si="596"/>
        <v>7.8582612684816311E-3</v>
      </c>
      <c r="DY321" s="155">
        <f t="shared" si="597"/>
        <v>-7.4578287770958891E-3</v>
      </c>
      <c r="DZ321" s="155">
        <f t="shared" si="598"/>
        <v>3.398728382989066E-3</v>
      </c>
      <c r="EA321" s="156">
        <f t="shared" si="599"/>
        <v>-2.3277230346620929E-3</v>
      </c>
      <c r="EB321" s="156">
        <f t="shared" si="600"/>
        <v>7.8582612684816311E-3</v>
      </c>
      <c r="EC321" s="156">
        <f t="shared" si="601"/>
        <v>4.4035813493373908E-3</v>
      </c>
      <c r="ED321" s="156">
        <f t="shared" si="602"/>
        <v>6.9122381317184758E-3</v>
      </c>
      <c r="EE321" s="156">
        <f t="shared" si="603"/>
        <v>8.1057416429160846E-3</v>
      </c>
      <c r="EF321" s="156">
        <f t="shared" si="604"/>
        <v>1.2114112052111297E-3</v>
      </c>
      <c r="EG321" s="156">
        <f t="shared" si="605"/>
        <v>6.2321086336615001E-3</v>
      </c>
      <c r="EH321" s="156">
        <f t="shared" si="606"/>
        <v>-5.3227236137204093E-3</v>
      </c>
      <c r="EI321" s="156">
        <f t="shared" si="607"/>
        <v>7.1520634610555057E-5</v>
      </c>
      <c r="EJ321" s="156">
        <f t="shared" si="608"/>
        <v>-8.1954529764156382E-3</v>
      </c>
      <c r="EK321" s="156">
        <f t="shared" si="609"/>
        <v>-6.1382651174707297E-3</v>
      </c>
      <c r="EL321" s="156">
        <f t="shared" si="610"/>
        <v>-5.430678229968804E-3</v>
      </c>
      <c r="EM321" s="156">
        <f t="shared" si="611"/>
        <v>-8.1256491399188512E-3</v>
      </c>
      <c r="EN321" s="156">
        <f t="shared" si="612"/>
        <v>1.0697620037891996E-3</v>
      </c>
      <c r="EO321" s="156">
        <f t="shared" si="613"/>
        <v>-4.5235458518346925E-3</v>
      </c>
      <c r="EP321" s="156">
        <f t="shared" si="614"/>
        <v>6.8343322728825675E-3</v>
      </c>
      <c r="EQ321" s="156">
        <f t="shared" si="615"/>
        <v>2.1902229416214379E-3</v>
      </c>
      <c r="ER321" s="156">
        <f t="shared" si="616"/>
        <v>7.8976887857024475E-3</v>
      </c>
      <c r="ES321" s="156">
        <f t="shared" si="617"/>
        <v>7.5160089027601863E-3</v>
      </c>
      <c r="ET321" s="156">
        <f t="shared" si="618"/>
        <v>-3.2680536812366885E-3</v>
      </c>
      <c r="EU321" s="156">
        <f t="shared" si="619"/>
        <v>2.4645140807172286E-3</v>
      </c>
      <c r="EV321" s="156">
        <f t="shared" si="620"/>
        <v>-7.8164400487537519E-3</v>
      </c>
      <c r="EW321" s="156">
        <f t="shared" si="621"/>
        <v>-4.2822754733026318E-3</v>
      </c>
      <c r="EX321" s="156">
        <f t="shared" si="622"/>
        <v>-6.9880384558591094E-3</v>
      </c>
      <c r="EY321" s="156">
        <f t="shared" si="623"/>
        <v>-8.083365058486806E-3</v>
      </c>
      <c r="EZ321" s="156">
        <f t="shared" si="624"/>
        <v>-1.3526913990447485E-3</v>
      </c>
    </row>
    <row r="322" spans="15:156" ht="20.100000000000001" customHeight="1" x14ac:dyDescent="0.2">
      <c r="O322" s="158">
        <v>312</v>
      </c>
      <c r="P322" s="158">
        <f t="shared" si="625"/>
        <v>-0.41887902047863906</v>
      </c>
      <c r="Q322" s="147">
        <f t="shared" si="626"/>
        <v>2.7227136331111539</v>
      </c>
      <c r="R322" s="147">
        <f t="shared" si="530"/>
        <v>132.29886969893741</v>
      </c>
      <c r="S322" s="147">
        <f t="shared" si="531"/>
        <v>115.04249539038037</v>
      </c>
      <c r="T322" s="147">
        <f t="shared" si="532"/>
        <v>143.80311923797547</v>
      </c>
      <c r="U322" s="147">
        <f t="shared" si="533"/>
        <v>1</v>
      </c>
      <c r="V322" s="147">
        <f t="shared" si="534"/>
        <v>1</v>
      </c>
      <c r="W322" s="147">
        <f t="shared" si="535"/>
        <v>0.1088444673243921</v>
      </c>
      <c r="X322" s="147">
        <f t="shared" si="536"/>
        <v>0.12517113742305089</v>
      </c>
      <c r="Y322" s="147">
        <f t="shared" si="537"/>
        <v>0.10013690993844071</v>
      </c>
      <c r="Z322" s="147">
        <f t="shared" si="538"/>
        <v>5.0930222938678567</v>
      </c>
      <c r="AA322" s="147">
        <f t="shared" si="539"/>
        <v>5.0930222938678567</v>
      </c>
      <c r="AB322" s="147">
        <f t="shared" si="540"/>
        <v>5.1741064287804424</v>
      </c>
      <c r="AC322" s="147">
        <f t="shared" si="541"/>
        <v>4.9176780787294563</v>
      </c>
      <c r="AD322" s="147">
        <f t="shared" si="542"/>
        <v>56.485533824891476</v>
      </c>
      <c r="AE322" s="147">
        <f t="shared" si="543"/>
        <v>76.496195042936478</v>
      </c>
      <c r="AF322" s="147">
        <f t="shared" si="544"/>
        <v>2.8369098921828253</v>
      </c>
      <c r="AG322" s="147">
        <f t="shared" si="545"/>
        <v>3.2382439341918392</v>
      </c>
      <c r="AH322" s="147">
        <f t="shared" si="546"/>
        <v>2.4622054343798787</v>
      </c>
      <c r="AI322" s="147">
        <f t="shared" si="547"/>
        <v>7.9299321860506815</v>
      </c>
      <c r="AJ322" s="147">
        <f t="shared" si="548"/>
        <v>8.7299321860506822</v>
      </c>
      <c r="AK322" s="147">
        <f t="shared" si="549"/>
        <v>9.2123503629722823</v>
      </c>
      <c r="AL322" s="147">
        <f t="shared" si="550"/>
        <v>8.1798835131093348</v>
      </c>
      <c r="AM322" s="147">
        <f t="shared" si="627"/>
        <v>114.54842703106817</v>
      </c>
      <c r="AN322" s="147">
        <f t="shared" si="659"/>
        <v>108.54993140722874</v>
      </c>
      <c r="AO322" s="147">
        <f t="shared" si="660"/>
        <v>122.25112966430011</v>
      </c>
      <c r="AP322" s="147">
        <f t="shared" si="551"/>
        <v>2.189608057515001</v>
      </c>
      <c r="AQ322" s="147">
        <f t="shared" si="552"/>
        <v>0.14940549742098089</v>
      </c>
      <c r="AR322" s="147">
        <f t="shared" si="553"/>
        <v>0.14829713349957785</v>
      </c>
      <c r="AS322" s="147">
        <f t="shared" si="554"/>
        <v>0.14094753801212076</v>
      </c>
      <c r="AT322" s="147">
        <f t="shared" si="555"/>
        <v>7.3306799347305392E-3</v>
      </c>
      <c r="AU322" s="147">
        <f t="shared" si="556"/>
        <v>4.4606164833346486E-2</v>
      </c>
      <c r="AV322" s="147">
        <f t="shared" si="557"/>
        <v>4.1645460199729811E-2</v>
      </c>
      <c r="AW322" s="147">
        <f t="shared" si="558"/>
        <v>4.2368244360090054E-2</v>
      </c>
      <c r="AX322" s="147">
        <f t="shared" si="628"/>
        <v>2.4275671594410225E-2</v>
      </c>
      <c r="AY322" s="147">
        <f t="shared" si="629"/>
        <v>2.6064048483394085E-2</v>
      </c>
      <c r="AZ322" s="147">
        <f t="shared" si="630"/>
        <v>2.1213125682030085E-2</v>
      </c>
      <c r="BA322" s="147">
        <f t="shared" si="631"/>
        <v>5.0762346133601574E-2</v>
      </c>
      <c r="BB322" s="147">
        <f t="shared" si="632"/>
        <v>6.4165943509593037E-2</v>
      </c>
      <c r="BC322" s="147">
        <f t="shared" si="559"/>
        <v>-2.0537404166581483E-2</v>
      </c>
      <c r="BD322" s="147">
        <f t="shared" si="560"/>
        <v>-1.7858612318766506E-2</v>
      </c>
      <c r="BE322" s="147">
        <f t="shared" si="561"/>
        <v>-2.2323265398458133E-2</v>
      </c>
      <c r="BF322" s="147">
        <f t="shared" si="562"/>
        <v>0</v>
      </c>
      <c r="BG322" s="147">
        <f t="shared" si="563"/>
        <v>0</v>
      </c>
      <c r="BH322" s="147">
        <f t="shared" si="564"/>
        <v>0</v>
      </c>
      <c r="BI322" s="147">
        <f t="shared" si="633"/>
        <v>3.7382674278287412E-3</v>
      </c>
      <c r="BJ322" s="147">
        <f t="shared" si="634"/>
        <v>8.2054361646275789E-3</v>
      </c>
      <c r="BK322" s="147">
        <f t="shared" si="635"/>
        <v>0</v>
      </c>
      <c r="BL322" s="147">
        <f t="shared" si="565"/>
        <v>0.49456855533409655</v>
      </c>
      <c r="BM322" s="147">
        <f t="shared" si="566"/>
        <v>0.94397385214522855</v>
      </c>
      <c r="BN322" s="147">
        <f t="shared" si="567"/>
        <v>0</v>
      </c>
      <c r="BO322" s="150">
        <f t="shared" si="636"/>
        <v>1.3974643361965313E-5</v>
      </c>
      <c r="BP322" s="150">
        <f t="shared" si="636"/>
        <v>6.7329182651778148E-5</v>
      </c>
      <c r="BQ322" s="150">
        <f t="shared" si="636"/>
        <v>0</v>
      </c>
      <c r="BR322" s="147" t="e">
        <f t="shared" si="568"/>
        <v>#NUM!</v>
      </c>
      <c r="BS322" s="147">
        <f t="shared" si="569"/>
        <v>85.673459424467168</v>
      </c>
      <c r="BT322" s="147">
        <f t="shared" si="570"/>
        <v>0.23699192570304092</v>
      </c>
      <c r="BU322" s="147">
        <f t="shared" si="571"/>
        <v>0.23699192570304092</v>
      </c>
      <c r="BV322" s="147">
        <f t="shared" si="572"/>
        <v>7.8997308567680308E-2</v>
      </c>
      <c r="BW322" s="147">
        <f t="shared" si="573"/>
        <v>8.2686793561835881</v>
      </c>
      <c r="CA322" s="150">
        <f t="shared" si="574"/>
        <v>7.0603742339876055E-2</v>
      </c>
      <c r="CB322" s="150">
        <f t="shared" si="637"/>
        <v>7.0603742339876055E-2</v>
      </c>
      <c r="CC322" s="150">
        <f t="shared" si="638"/>
        <v>2.0291852973192866E-2</v>
      </c>
      <c r="CD322" s="150">
        <f t="shared" si="639"/>
        <v>3.8424133845014079E-2</v>
      </c>
      <c r="CE322" s="150">
        <f t="shared" si="575"/>
        <v>1.7886729678432595E-2</v>
      </c>
      <c r="CI322" s="152">
        <f t="shared" si="576"/>
        <v>0.23125964572230107</v>
      </c>
      <c r="CJ322" s="152">
        <f t="shared" si="577"/>
        <v>0.23125964572230107</v>
      </c>
      <c r="CK322" s="152">
        <f t="shared" si="578"/>
        <v>0.23125964572230107</v>
      </c>
      <c r="CL322" s="152">
        <f t="shared" si="579"/>
        <v>0.23125964572230107</v>
      </c>
      <c r="CM322" s="152">
        <f t="shared" si="580"/>
        <v>0.23125964572230107</v>
      </c>
      <c r="CN322" s="152">
        <f t="shared" si="581"/>
        <v>0.23125964572230107</v>
      </c>
      <c r="CO322" s="152">
        <f t="shared" si="582"/>
        <v>0.23125964572230107</v>
      </c>
      <c r="CP322" s="152">
        <f t="shared" si="583"/>
        <v>0.23125964572230107</v>
      </c>
      <c r="CQ322" s="152">
        <f t="shared" si="584"/>
        <v>0.21532445540036227</v>
      </c>
      <c r="CR322" s="152">
        <f t="shared" si="585"/>
        <v>0.18433600445687678</v>
      </c>
      <c r="CS322" s="152">
        <f t="shared" si="586"/>
        <v>0.15334755351339133</v>
      </c>
      <c r="CT322" s="152">
        <f t="shared" si="587"/>
        <v>0.12235910256990586</v>
      </c>
      <c r="CU322" s="152">
        <f t="shared" si="588"/>
        <v>9.1370651626420427E-2</v>
      </c>
      <c r="CV322" s="152">
        <f t="shared" si="589"/>
        <v>7.3265028586940451E-2</v>
      </c>
      <c r="CW322" s="152">
        <f t="shared" si="590"/>
        <v>7.3265028586940451E-2</v>
      </c>
      <c r="CX322" s="152">
        <f t="shared" si="591"/>
        <v>7.3265028586940451E-2</v>
      </c>
      <c r="CY322" s="152">
        <f t="shared" si="592"/>
        <v>7.3265028586940451E-2</v>
      </c>
      <c r="CZ322" s="152">
        <f t="shared" si="593"/>
        <v>7.3265028586940451E-2</v>
      </c>
      <c r="DA322" s="152">
        <f t="shared" si="594"/>
        <v>7.3265028586940451E-2</v>
      </c>
      <c r="DC322" s="154">
        <f t="shared" si="640"/>
        <v>6.875982068883979E-2</v>
      </c>
      <c r="DD322" s="154">
        <f t="shared" si="641"/>
        <v>6.875982068883979E-2</v>
      </c>
      <c r="DE322" s="154">
        <f t="shared" si="642"/>
        <v>6.875982068883979E-2</v>
      </c>
      <c r="DF322" s="154">
        <f t="shared" si="643"/>
        <v>6.875982068883979E-2</v>
      </c>
      <c r="DG322" s="154">
        <f t="shared" si="644"/>
        <v>6.875982068883979E-2</v>
      </c>
      <c r="DH322" s="154">
        <f t="shared" si="645"/>
        <v>6.875982068883979E-2</v>
      </c>
      <c r="DI322" s="154">
        <f t="shared" si="646"/>
        <v>6.875982068883979E-2</v>
      </c>
      <c r="DJ322" s="154">
        <f t="shared" si="647"/>
        <v>6.875982068883979E-2</v>
      </c>
      <c r="DK322" s="154">
        <f t="shared" si="648"/>
        <v>6.363698914591788E-2</v>
      </c>
      <c r="DL322" s="154">
        <f t="shared" si="649"/>
        <v>5.3691228618309668E-2</v>
      </c>
      <c r="DM322" s="154">
        <f t="shared" si="650"/>
        <v>4.3776795297115818E-2</v>
      </c>
      <c r="DN322" s="154">
        <f t="shared" si="651"/>
        <v>3.391406381989584E-2</v>
      </c>
      <c r="DO322" s="154">
        <f t="shared" si="652"/>
        <v>2.4145967872070833E-2</v>
      </c>
      <c r="DP322" s="154">
        <f t="shared" si="653"/>
        <v>1.8519937302436368E-2</v>
      </c>
      <c r="DQ322" s="154">
        <f t="shared" si="654"/>
        <v>1.8519937302436368E-2</v>
      </c>
      <c r="DR322" s="154">
        <f t="shared" si="655"/>
        <v>1.8519937302436368E-2</v>
      </c>
      <c r="DS322" s="154">
        <f t="shared" si="656"/>
        <v>-1.0211933460138947E-9</v>
      </c>
      <c r="DT322" s="154">
        <f t="shared" si="657"/>
        <v>-1.0211933460138947E-9</v>
      </c>
      <c r="DU322" s="154">
        <f t="shared" si="658"/>
        <v>-1.0211933460138947E-9</v>
      </c>
      <c r="DW322" s="155">
        <f t="shared" si="595"/>
        <v>-2.3103763294348057E-3</v>
      </c>
      <c r="DX322" s="155">
        <f t="shared" si="596"/>
        <v>7.1106071937808938E-3</v>
      </c>
      <c r="DY322" s="155">
        <f t="shared" si="597"/>
        <v>-6.8301544562924706E-3</v>
      </c>
      <c r="DZ322" s="155">
        <f t="shared" si="598"/>
        <v>3.0409806890293375E-3</v>
      </c>
      <c r="EA322" s="156">
        <f t="shared" si="599"/>
        <v>-2.3103763294348057E-3</v>
      </c>
      <c r="EB322" s="156">
        <f t="shared" si="600"/>
        <v>7.1106071937808938E-3</v>
      </c>
      <c r="EC322" s="156">
        <f t="shared" si="601"/>
        <v>3.7382674278287455E-3</v>
      </c>
      <c r="ED322" s="156">
        <f t="shared" si="602"/>
        <v>6.4748691172791979E-3</v>
      </c>
      <c r="EE322" s="156">
        <f t="shared" si="603"/>
        <v>7.3131546308640386E-3</v>
      </c>
      <c r="EF322" s="156">
        <f t="shared" si="604"/>
        <v>1.5544590032976495E-3</v>
      </c>
      <c r="EG322" s="156">
        <f t="shared" si="605"/>
        <v>6.0486437572635464E-3</v>
      </c>
      <c r="EH322" s="156">
        <f t="shared" si="606"/>
        <v>-4.3945969264061052E-3</v>
      </c>
      <c r="EI322" s="156">
        <f t="shared" si="607"/>
        <v>7.815106990289181E-4</v>
      </c>
      <c r="EJ322" s="156">
        <f t="shared" si="608"/>
        <v>-7.4355776154354401E-3</v>
      </c>
      <c r="EK322" s="156">
        <f t="shared" si="609"/>
        <v>-5.0027783014292282E-3</v>
      </c>
      <c r="EL322" s="156">
        <f t="shared" si="610"/>
        <v>-5.5561481904832354E-3</v>
      </c>
      <c r="EM322" s="156">
        <f t="shared" si="611"/>
        <v>-7.4765348556574823E-3</v>
      </c>
      <c r="EN322" s="156">
        <f t="shared" si="612"/>
        <v>1.8318919645425097E-17</v>
      </c>
      <c r="EO322" s="156">
        <f t="shared" si="613"/>
        <v>-5.0027783014292247E-3</v>
      </c>
      <c r="EP322" s="156">
        <f t="shared" si="614"/>
        <v>5.5561481904832398E-3</v>
      </c>
      <c r="EQ322" s="156">
        <f t="shared" si="615"/>
        <v>7.8151069902895128E-4</v>
      </c>
      <c r="ER322" s="156">
        <f t="shared" si="616"/>
        <v>7.4355776154354366E-3</v>
      </c>
      <c r="ES322" s="156">
        <f t="shared" si="617"/>
        <v>7.3131546308640343E-3</v>
      </c>
      <c r="ET322" s="156">
        <f t="shared" si="618"/>
        <v>-1.5544590032976692E-3</v>
      </c>
      <c r="EU322" s="156">
        <f t="shared" si="619"/>
        <v>3.7382674278287412E-3</v>
      </c>
      <c r="EV322" s="156">
        <f t="shared" si="620"/>
        <v>-6.4748691172792005E-3</v>
      </c>
      <c r="EW322" s="156">
        <f t="shared" si="621"/>
        <v>-2.3103763294348529E-3</v>
      </c>
      <c r="EX322" s="156">
        <f t="shared" si="622"/>
        <v>-7.1106071937808791E-3</v>
      </c>
      <c r="EY322" s="156">
        <f t="shared" si="623"/>
        <v>-6.830154456292487E-3</v>
      </c>
      <c r="EZ322" s="156">
        <f t="shared" si="624"/>
        <v>-3.0409806890293019E-3</v>
      </c>
    </row>
    <row r="323" spans="15:156" ht="20.100000000000001" customHeight="1" x14ac:dyDescent="0.2">
      <c r="O323" s="158">
        <v>313</v>
      </c>
      <c r="P323" s="158">
        <f t="shared" si="625"/>
        <v>-0.41015237421866746</v>
      </c>
      <c r="Q323" s="147">
        <f t="shared" si="626"/>
        <v>2.7314402793711254</v>
      </c>
      <c r="R323" s="147">
        <f t="shared" si="530"/>
        <v>129.70075848927738</v>
      </c>
      <c r="S323" s="147">
        <f t="shared" si="531"/>
        <v>112.78326825154555</v>
      </c>
      <c r="T323" s="147">
        <f t="shared" si="532"/>
        <v>140.97908531443193</v>
      </c>
      <c r="U323" s="147">
        <f t="shared" si="533"/>
        <v>1</v>
      </c>
      <c r="V323" s="147">
        <f t="shared" si="534"/>
        <v>1</v>
      </c>
      <c r="W323" s="147">
        <f t="shared" si="535"/>
        <v>0.11102479405461979</v>
      </c>
      <c r="X323" s="147">
        <f t="shared" si="536"/>
        <v>0.12767851316281276</v>
      </c>
      <c r="Y323" s="147">
        <f t="shared" si="537"/>
        <v>0.10214281053025021</v>
      </c>
      <c r="Z323" s="147">
        <f t="shared" si="538"/>
        <v>4.9735124216834823</v>
      </c>
      <c r="AA323" s="147">
        <f t="shared" si="539"/>
        <v>4.9735124216834823</v>
      </c>
      <c r="AB323" s="147">
        <f t="shared" si="540"/>
        <v>5.0552397339295245</v>
      </c>
      <c r="AC323" s="147">
        <f t="shared" si="541"/>
        <v>4.8047024089001891</v>
      </c>
      <c r="AD323" s="147">
        <f t="shared" si="542"/>
        <v>54.765576216685545</v>
      </c>
      <c r="AE323" s="147">
        <f t="shared" si="543"/>
        <v>74.242634450305474</v>
      </c>
      <c r="AF323" s="147">
        <f t="shared" si="544"/>
        <v>2.8272587564613301</v>
      </c>
      <c r="AG323" s="147">
        <f t="shared" si="545"/>
        <v>3.227227464548474</v>
      </c>
      <c r="AH323" s="147">
        <f t="shared" si="546"/>
        <v>2.453829039032644</v>
      </c>
      <c r="AI323" s="147">
        <f t="shared" si="547"/>
        <v>7.8007711781448119</v>
      </c>
      <c r="AJ323" s="147">
        <f t="shared" si="548"/>
        <v>8.6007711781448126</v>
      </c>
      <c r="AK323" s="147">
        <f t="shared" si="549"/>
        <v>9.0824671984779997</v>
      </c>
      <c r="AL323" s="147">
        <f t="shared" si="550"/>
        <v>8.0585314479328343</v>
      </c>
      <c r="AM323" s="147">
        <f t="shared" si="627"/>
        <v>116.26864373988614</v>
      </c>
      <c r="AN323" s="147">
        <f t="shared" si="659"/>
        <v>110.10224184102483</v>
      </c>
      <c r="AO323" s="147">
        <f t="shared" si="660"/>
        <v>124.09208879572206</v>
      </c>
      <c r="AP323" s="147">
        <f t="shared" si="551"/>
        <v>2.1204785669588082</v>
      </c>
      <c r="AQ323" s="147">
        <f t="shared" si="552"/>
        <v>0.14597314868300273</v>
      </c>
      <c r="AR323" s="147">
        <f t="shared" si="553"/>
        <v>0.14489024762322472</v>
      </c>
      <c r="AS323" s="147">
        <f t="shared" si="554"/>
        <v>0.13770949715975583</v>
      </c>
      <c r="AT323" s="147">
        <f t="shared" si="555"/>
        <v>6.997727952106461E-3</v>
      </c>
      <c r="AU323" s="147">
        <f t="shared" si="556"/>
        <v>4.3219641250498424E-2</v>
      </c>
      <c r="AV323" s="147">
        <f t="shared" si="557"/>
        <v>4.0322464688700557E-2</v>
      </c>
      <c r="AW323" s="147">
        <f t="shared" si="558"/>
        <v>4.1052960213862788E-2</v>
      </c>
      <c r="AX323" s="147">
        <f t="shared" si="628"/>
        <v>2.399225919827758E-2</v>
      </c>
      <c r="AY323" s="147">
        <f t="shared" si="629"/>
        <v>2.574156208090999E-2</v>
      </c>
      <c r="AZ323" s="147">
        <f t="shared" si="630"/>
        <v>2.0966324029663867E-2</v>
      </c>
      <c r="BA323" s="147">
        <f t="shared" si="631"/>
        <v>4.9864491735847866E-2</v>
      </c>
      <c r="BB323" s="147">
        <f t="shared" si="632"/>
        <v>6.2409037709097857E-2</v>
      </c>
      <c r="BC323" s="147">
        <f t="shared" si="559"/>
        <v>-2.0616416222224661E-2</v>
      </c>
      <c r="BD323" s="147">
        <f t="shared" si="560"/>
        <v>-1.7927318454108398E-2</v>
      </c>
      <c r="BE323" s="147">
        <f t="shared" si="561"/>
        <v>-2.2409148067635505E-2</v>
      </c>
      <c r="BF323" s="147">
        <f t="shared" si="562"/>
        <v>0</v>
      </c>
      <c r="BG323" s="147">
        <f t="shared" si="563"/>
        <v>0</v>
      </c>
      <c r="BH323" s="147">
        <f t="shared" si="564"/>
        <v>0</v>
      </c>
      <c r="BI323" s="147">
        <f t="shared" si="633"/>
        <v>3.3758429760529195E-3</v>
      </c>
      <c r="BJ323" s="147">
        <f t="shared" si="634"/>
        <v>7.8142436268015918E-3</v>
      </c>
      <c r="BK323" s="147">
        <f t="shared" si="635"/>
        <v>0</v>
      </c>
      <c r="BL323" s="147">
        <f t="shared" si="565"/>
        <v>0.43784939453476307</v>
      </c>
      <c r="BM323" s="147">
        <f t="shared" si="566"/>
        <v>0.88131593514449413</v>
      </c>
      <c r="BN323" s="147">
        <f t="shared" si="567"/>
        <v>0</v>
      </c>
      <c r="BO323" s="150">
        <f t="shared" si="636"/>
        <v>1.1396315798965832E-5</v>
      </c>
      <c r="BP323" s="150">
        <f t="shared" si="636"/>
        <v>6.106240345900929E-5</v>
      </c>
      <c r="BQ323" s="150">
        <f t="shared" si="636"/>
        <v>0</v>
      </c>
      <c r="BR323" s="147" t="e">
        <f t="shared" si="568"/>
        <v>#NUM!</v>
      </c>
      <c r="BS323" s="147">
        <f t="shared" si="569"/>
        <v>83.402198775510044</v>
      </c>
      <c r="BT323" s="147">
        <f t="shared" si="570"/>
        <v>0.23233783167964406</v>
      </c>
      <c r="BU323" s="147">
        <f t="shared" si="571"/>
        <v>0.23233783167964406</v>
      </c>
      <c r="BV323" s="147">
        <f t="shared" si="572"/>
        <v>7.7445943893214672E-2</v>
      </c>
      <c r="BW323" s="147">
        <f t="shared" si="573"/>
        <v>8.106297405579836</v>
      </c>
      <c r="CA323" s="150">
        <f t="shared" si="574"/>
        <v>6.8650408724029374E-2</v>
      </c>
      <c r="CB323" s="150">
        <f t="shared" si="637"/>
        <v>6.8650408724029374E-2</v>
      </c>
      <c r="CC323" s="150">
        <f t="shared" si="638"/>
        <v>1.969336776727286E-2</v>
      </c>
      <c r="CD323" s="150">
        <f t="shared" si="639"/>
        <v>3.8109487673412656E-2</v>
      </c>
      <c r="CE323" s="150">
        <f t="shared" si="575"/>
        <v>1.7493071451187996E-2</v>
      </c>
      <c r="CI323" s="152">
        <f t="shared" si="576"/>
        <v>0.2266055516989042</v>
      </c>
      <c r="CJ323" s="152">
        <f t="shared" si="577"/>
        <v>0.2266055516989042</v>
      </c>
      <c r="CK323" s="152">
        <f t="shared" si="578"/>
        <v>0.2266055516989042</v>
      </c>
      <c r="CL323" s="152">
        <f t="shared" si="579"/>
        <v>0.2266055516989042</v>
      </c>
      <c r="CM323" s="152">
        <f t="shared" si="580"/>
        <v>0.2266055516989042</v>
      </c>
      <c r="CN323" s="152">
        <f t="shared" si="581"/>
        <v>0.2266055516989042</v>
      </c>
      <c r="CO323" s="152">
        <f t="shared" si="582"/>
        <v>0.2266055516989042</v>
      </c>
      <c r="CP323" s="152">
        <f t="shared" si="583"/>
        <v>0.2266055516989042</v>
      </c>
      <c r="CQ323" s="152">
        <f t="shared" si="584"/>
        <v>0.21098329977695099</v>
      </c>
      <c r="CR323" s="152">
        <f t="shared" si="585"/>
        <v>0.18060340612461612</v>
      </c>
      <c r="CS323" s="152">
        <f t="shared" si="586"/>
        <v>0.15022351247228125</v>
      </c>
      <c r="CT323" s="152">
        <f t="shared" si="587"/>
        <v>0.11984361881994635</v>
      </c>
      <c r="CU323" s="152">
        <f t="shared" si="588"/>
        <v>8.946372516761153E-2</v>
      </c>
      <c r="CV323" s="152">
        <f t="shared" si="589"/>
        <v>7.1713663912474815E-2</v>
      </c>
      <c r="CW323" s="152">
        <f t="shared" si="590"/>
        <v>7.1713663912474815E-2</v>
      </c>
      <c r="CX323" s="152">
        <f t="shared" si="591"/>
        <v>7.1713663912474815E-2</v>
      </c>
      <c r="CY323" s="152">
        <f t="shared" si="592"/>
        <v>7.1713663912474815E-2</v>
      </c>
      <c r="CZ323" s="152">
        <f t="shared" si="593"/>
        <v>7.1713663912474815E-2</v>
      </c>
      <c r="DA323" s="152">
        <f t="shared" si="594"/>
        <v>7.1713663912474815E-2</v>
      </c>
      <c r="DC323" s="154">
        <f t="shared" si="640"/>
        <v>6.6819749739939524E-2</v>
      </c>
      <c r="DD323" s="154">
        <f t="shared" si="641"/>
        <v>6.6819749739939524E-2</v>
      </c>
      <c r="DE323" s="154">
        <f t="shared" si="642"/>
        <v>6.6819749739939524E-2</v>
      </c>
      <c r="DF323" s="154">
        <f t="shared" si="643"/>
        <v>6.6819749739939524E-2</v>
      </c>
      <c r="DG323" s="154">
        <f t="shared" si="644"/>
        <v>6.6819749739939524E-2</v>
      </c>
      <c r="DH323" s="154">
        <f t="shared" si="645"/>
        <v>6.6819749739939524E-2</v>
      </c>
      <c r="DI323" s="154">
        <f t="shared" si="646"/>
        <v>6.6819749739939524E-2</v>
      </c>
      <c r="DJ323" s="154">
        <f t="shared" si="647"/>
        <v>6.6819749739939524E-2</v>
      </c>
      <c r="DK323" s="154">
        <f t="shared" si="648"/>
        <v>6.1833743133097446E-2</v>
      </c>
      <c r="DL323" s="154">
        <f t="shared" si="649"/>
        <v>5.2154062475467042E-2</v>
      </c>
      <c r="DM323" s="154">
        <f t="shared" si="650"/>
        <v>4.2505703243248705E-2</v>
      </c>
      <c r="DN323" s="154">
        <f t="shared" si="651"/>
        <v>3.2909009093156902E-2</v>
      </c>
      <c r="DO323" s="154">
        <f t="shared" si="652"/>
        <v>2.3406810010937515E-2</v>
      </c>
      <c r="DP323" s="154">
        <f t="shared" si="653"/>
        <v>1.7935938621003383E-2</v>
      </c>
      <c r="DQ323" s="154">
        <f t="shared" si="654"/>
        <v>1.7935938621003383E-2</v>
      </c>
      <c r="DR323" s="154">
        <f t="shared" si="655"/>
        <v>1.7935938621003383E-2</v>
      </c>
      <c r="DS323" s="154">
        <f t="shared" si="656"/>
        <v>-1.0322609493705776E-9</v>
      </c>
      <c r="DT323" s="154">
        <f t="shared" si="657"/>
        <v>-1.0322609493705776E-9</v>
      </c>
      <c r="DU323" s="154">
        <f t="shared" si="658"/>
        <v>-1.0322609493705776E-9</v>
      </c>
      <c r="DW323" s="155">
        <f t="shared" si="595"/>
        <v>-2.2537590822052219E-3</v>
      </c>
      <c r="DX323" s="155">
        <f t="shared" si="596"/>
        <v>6.3644193132791627E-3</v>
      </c>
      <c r="DY323" s="155">
        <f t="shared" si="597"/>
        <v>-6.1917016214631769E-3</v>
      </c>
      <c r="DZ323" s="155">
        <f t="shared" si="598"/>
        <v>2.692228487077869E-3</v>
      </c>
      <c r="EA323" s="156">
        <f t="shared" si="599"/>
        <v>-2.2537590822052219E-3</v>
      </c>
      <c r="EB323" s="156">
        <f t="shared" si="600"/>
        <v>6.3644193132791627E-3</v>
      </c>
      <c r="EC323" s="156">
        <f t="shared" si="601"/>
        <v>3.1175816253833401E-3</v>
      </c>
      <c r="ED323" s="156">
        <f t="shared" si="602"/>
        <v>5.9888185817350906E-3</v>
      </c>
      <c r="EE323" s="156">
        <f t="shared" si="603"/>
        <v>6.5061301939500441E-3</v>
      </c>
      <c r="EF323" s="156">
        <f t="shared" si="604"/>
        <v>1.8043095896311393E-3</v>
      </c>
      <c r="EG323" s="156">
        <f t="shared" si="605"/>
        <v>5.7567586198707301E-3</v>
      </c>
      <c r="EH323" s="156">
        <f t="shared" si="606"/>
        <v>-3.5277462193881483E-3</v>
      </c>
      <c r="EI323" s="156">
        <f t="shared" si="607"/>
        <v>1.346069682104939E-3</v>
      </c>
      <c r="EJ323" s="156">
        <f t="shared" si="608"/>
        <v>-6.6161438623099211E-3</v>
      </c>
      <c r="EK323" s="156">
        <f t="shared" si="609"/>
        <v>-3.9207239884199076E-3</v>
      </c>
      <c r="EL323" s="156">
        <f t="shared" si="610"/>
        <v>-5.4966523086777122E-3</v>
      </c>
      <c r="EM323" s="156">
        <f t="shared" si="611"/>
        <v>-6.6939243428250795E-3</v>
      </c>
      <c r="EN323" s="156">
        <f t="shared" si="612"/>
        <v>-8.8127185839396245E-4</v>
      </c>
      <c r="EO323" s="156">
        <f t="shared" si="613"/>
        <v>-5.2097668599583816E-3</v>
      </c>
      <c r="EP323" s="156">
        <f t="shared" si="614"/>
        <v>4.2946003842898716E-3</v>
      </c>
      <c r="EQ323" s="156">
        <f t="shared" si="615"/>
        <v>-4.1218056677405168E-4</v>
      </c>
      <c r="ER323" s="156">
        <f t="shared" si="616"/>
        <v>6.7390926968129133E-3</v>
      </c>
      <c r="ES323" s="156">
        <f t="shared" si="617"/>
        <v>6.751428868593104E-3</v>
      </c>
      <c r="ET323" s="156">
        <f t="shared" si="618"/>
        <v>-5.8918827134963563E-5</v>
      </c>
      <c r="EU323" s="156">
        <f t="shared" si="619"/>
        <v>4.5613729141388889E-3</v>
      </c>
      <c r="EV323" s="156">
        <f t="shared" si="620"/>
        <v>-4.9778650377469485E-3</v>
      </c>
      <c r="EW323" s="156">
        <f t="shared" si="621"/>
        <v>-5.2973117444064712E-4</v>
      </c>
      <c r="EX323" s="156">
        <f t="shared" si="622"/>
        <v>-6.7308727575767658E-3</v>
      </c>
      <c r="EY323" s="156">
        <f t="shared" si="623"/>
        <v>-5.2839244986238963E-3</v>
      </c>
      <c r="EZ323" s="156">
        <f t="shared" si="624"/>
        <v>-4.2030233271664746E-3</v>
      </c>
    </row>
    <row r="324" spans="15:156" ht="20.100000000000001" customHeight="1" x14ac:dyDescent="0.2">
      <c r="O324" s="158">
        <v>314</v>
      </c>
      <c r="P324" s="158">
        <f t="shared" si="625"/>
        <v>-0.40142572795869574</v>
      </c>
      <c r="Q324" s="147">
        <f t="shared" si="626"/>
        <v>2.740166925631097</v>
      </c>
      <c r="R324" s="147">
        <f t="shared" si="530"/>
        <v>127.09277006470147</v>
      </c>
      <c r="S324" s="147">
        <f t="shared" si="531"/>
        <v>110.51545223017519</v>
      </c>
      <c r="T324" s="147">
        <f t="shared" si="532"/>
        <v>138.144315287719</v>
      </c>
      <c r="U324" s="147">
        <f t="shared" si="533"/>
        <v>1</v>
      </c>
      <c r="V324" s="147">
        <f t="shared" si="534"/>
        <v>1</v>
      </c>
      <c r="W324" s="147">
        <f t="shared" si="535"/>
        <v>0.1133030619497012</v>
      </c>
      <c r="X324" s="147">
        <f t="shared" si="536"/>
        <v>0.13029852124215638</v>
      </c>
      <c r="Y324" s="147">
        <f t="shared" si="537"/>
        <v>0.1042388169937251</v>
      </c>
      <c r="Z324" s="147">
        <f t="shared" si="538"/>
        <v>4.8542647695766297</v>
      </c>
      <c r="AA324" s="147">
        <f t="shared" si="539"/>
        <v>4.8542647695766297</v>
      </c>
      <c r="AB324" s="147">
        <f t="shared" si="540"/>
        <v>4.9366164451230521</v>
      </c>
      <c r="AC324" s="147">
        <f t="shared" si="541"/>
        <v>4.6919580819289566</v>
      </c>
      <c r="AD324" s="147">
        <f t="shared" si="542"/>
        <v>53.056259196456814</v>
      </c>
      <c r="AE324" s="147">
        <f t="shared" si="543"/>
        <v>72.001019332420057</v>
      </c>
      <c r="AF324" s="147">
        <f t="shared" si="544"/>
        <v>2.8175709301080598</v>
      </c>
      <c r="AG324" s="147">
        <f t="shared" si="545"/>
        <v>3.2161691136962225</v>
      </c>
      <c r="AH324" s="147">
        <f t="shared" si="546"/>
        <v>2.4454207992221098</v>
      </c>
      <c r="AI324" s="147">
        <f t="shared" si="547"/>
        <v>7.6718356996846895</v>
      </c>
      <c r="AJ324" s="147">
        <f t="shared" si="548"/>
        <v>8.4718356996846893</v>
      </c>
      <c r="AK324" s="147">
        <f t="shared" si="549"/>
        <v>8.9527855588192757</v>
      </c>
      <c r="AL324" s="147">
        <f t="shared" si="550"/>
        <v>7.9373788811510666</v>
      </c>
      <c r="AM324" s="147">
        <f t="shared" si="627"/>
        <v>118.03817206195568</v>
      </c>
      <c r="AN324" s="147">
        <f t="shared" si="659"/>
        <v>111.69707946538635</v>
      </c>
      <c r="AO324" s="147">
        <f t="shared" si="660"/>
        <v>125.98617440005353</v>
      </c>
      <c r="AP324" s="147">
        <f t="shared" si="551"/>
        <v>2.0518312476221032</v>
      </c>
      <c r="AQ324" s="147">
        <f t="shared" si="552"/>
        <v>0.14254782844388639</v>
      </c>
      <c r="AR324" s="147">
        <f t="shared" si="553"/>
        <v>0.14149033810485037</v>
      </c>
      <c r="AS324" s="147">
        <f t="shared" si="554"/>
        <v>0.13447808691755991</v>
      </c>
      <c r="AT324" s="147">
        <f t="shared" si="555"/>
        <v>6.6731719256749589E-3</v>
      </c>
      <c r="AU324" s="147">
        <f t="shared" si="556"/>
        <v>4.1842370981561461E-2</v>
      </c>
      <c r="AV324" s="147">
        <f t="shared" si="557"/>
        <v>3.9009284555092817E-2</v>
      </c>
      <c r="AW324" s="147">
        <f t="shared" si="558"/>
        <v>3.9746467019353013E-2</v>
      </c>
      <c r="AX324" s="147">
        <f t="shared" si="628"/>
        <v>2.3704344123934889E-2</v>
      </c>
      <c r="AY324" s="147">
        <f t="shared" si="629"/>
        <v>2.5414260863814878E-2</v>
      </c>
      <c r="AZ324" s="147">
        <f t="shared" si="630"/>
        <v>2.071562386726521E-2</v>
      </c>
      <c r="BA324" s="147">
        <f t="shared" si="631"/>
        <v>4.8961701783509899E-2</v>
      </c>
      <c r="BB324" s="147">
        <f t="shared" si="632"/>
        <v>6.0659909596396201E-2</v>
      </c>
      <c r="BC324" s="147">
        <f t="shared" si="559"/>
        <v>-2.0693858257952818E-2</v>
      </c>
      <c r="BD324" s="147">
        <f t="shared" si="560"/>
        <v>-1.7994659354741583E-2</v>
      </c>
      <c r="BE324" s="147">
        <f t="shared" si="561"/>
        <v>-2.2493324193426978E-2</v>
      </c>
      <c r="BF324" s="147">
        <f t="shared" si="562"/>
        <v>0</v>
      </c>
      <c r="BG324" s="147">
        <f t="shared" si="563"/>
        <v>0</v>
      </c>
      <c r="BH324" s="147">
        <f t="shared" si="564"/>
        <v>0</v>
      </c>
      <c r="BI324" s="147">
        <f t="shared" si="633"/>
        <v>3.010485865982071E-3</v>
      </c>
      <c r="BJ324" s="147">
        <f t="shared" si="634"/>
        <v>7.4196015090732953E-3</v>
      </c>
      <c r="BK324" s="147">
        <f t="shared" si="635"/>
        <v>0</v>
      </c>
      <c r="BL324" s="147">
        <f t="shared" si="565"/>
        <v>0.38261098794829301</v>
      </c>
      <c r="BM324" s="147">
        <f t="shared" si="566"/>
        <v>0.8199806161429255</v>
      </c>
      <c r="BN324" s="147">
        <f t="shared" si="567"/>
        <v>0</v>
      </c>
      <c r="BO324" s="150">
        <f t="shared" si="636"/>
        <v>9.06302514927782E-6</v>
      </c>
      <c r="BP324" s="150">
        <f t="shared" si="636"/>
        <v>5.5050486553442721E-5</v>
      </c>
      <c r="BQ324" s="150">
        <f t="shared" si="636"/>
        <v>0</v>
      </c>
      <c r="BR324" s="147" t="e">
        <f t="shared" si="568"/>
        <v>#NUM!</v>
      </c>
      <c r="BS324" s="147">
        <f t="shared" si="569"/>
        <v>81.130882841550644</v>
      </c>
      <c r="BT324" s="147">
        <f t="shared" si="570"/>
        <v>0.22766604423083225</v>
      </c>
      <c r="BU324" s="147">
        <f t="shared" si="571"/>
        <v>0.22766604423083225</v>
      </c>
      <c r="BV324" s="147">
        <f t="shared" si="572"/>
        <v>7.5888681410277409E-2</v>
      </c>
      <c r="BW324" s="147">
        <f t="shared" si="573"/>
        <v>7.9432981290438427</v>
      </c>
      <c r="CA324" s="150">
        <f t="shared" si="574"/>
        <v>6.6698843859898826E-2</v>
      </c>
      <c r="CB324" s="150">
        <f t="shared" si="637"/>
        <v>6.6698843859898826E-2</v>
      </c>
      <c r="CC324" s="150">
        <f t="shared" si="638"/>
        <v>1.9096447766680777E-2</v>
      </c>
      <c r="CD324" s="150">
        <f t="shared" si="639"/>
        <v>3.77859164183195E-2</v>
      </c>
      <c r="CE324" s="150">
        <f t="shared" si="575"/>
        <v>1.7092058160366682E-2</v>
      </c>
      <c r="CI324" s="152">
        <f t="shared" si="576"/>
        <v>0.22193376425009237</v>
      </c>
      <c r="CJ324" s="152">
        <f t="shared" si="577"/>
        <v>0.22193376425009237</v>
      </c>
      <c r="CK324" s="152">
        <f t="shared" si="578"/>
        <v>0.22193376425009237</v>
      </c>
      <c r="CL324" s="152">
        <f t="shared" si="579"/>
        <v>0.22193376425009237</v>
      </c>
      <c r="CM324" s="152">
        <f t="shared" si="580"/>
        <v>0.22193376425009237</v>
      </c>
      <c r="CN324" s="152">
        <f t="shared" si="581"/>
        <v>0.22193376425009237</v>
      </c>
      <c r="CO324" s="152">
        <f t="shared" si="582"/>
        <v>0.22193376425009237</v>
      </c>
      <c r="CP324" s="152">
        <f t="shared" si="583"/>
        <v>0.22193376425009237</v>
      </c>
      <c r="CQ324" s="152">
        <f t="shared" si="584"/>
        <v>0.20662564042309273</v>
      </c>
      <c r="CR324" s="152">
        <f t="shared" si="585"/>
        <v>0.17685661760843061</v>
      </c>
      <c r="CS324" s="152">
        <f t="shared" si="586"/>
        <v>0.14708759479376848</v>
      </c>
      <c r="CT324" s="152">
        <f t="shared" si="587"/>
        <v>0.11731857197910632</v>
      </c>
      <c r="CU324" s="152">
        <f t="shared" si="588"/>
        <v>8.754954916444424E-2</v>
      </c>
      <c r="CV324" s="152">
        <f t="shared" si="589"/>
        <v>7.0156401429537552E-2</v>
      </c>
      <c r="CW324" s="152">
        <f t="shared" si="590"/>
        <v>7.0156401429537552E-2</v>
      </c>
      <c r="CX324" s="152">
        <f t="shared" si="591"/>
        <v>7.0156401429537552E-2</v>
      </c>
      <c r="CY324" s="152">
        <f t="shared" si="592"/>
        <v>7.0156401429537552E-2</v>
      </c>
      <c r="CZ324" s="152">
        <f t="shared" si="593"/>
        <v>7.0156401429537552E-2</v>
      </c>
      <c r="DA324" s="152">
        <f t="shared" si="594"/>
        <v>7.0156401429537552E-2</v>
      </c>
      <c r="DC324" s="154">
        <f t="shared" si="640"/>
        <v>6.4881847196108802E-2</v>
      </c>
      <c r="DD324" s="154">
        <f t="shared" si="641"/>
        <v>6.4881847196108802E-2</v>
      </c>
      <c r="DE324" s="154">
        <f t="shared" si="642"/>
        <v>6.4881847196108802E-2</v>
      </c>
      <c r="DF324" s="154">
        <f t="shared" si="643"/>
        <v>6.4881847196108802E-2</v>
      </c>
      <c r="DG324" s="154">
        <f t="shared" si="644"/>
        <v>6.4881847196108802E-2</v>
      </c>
      <c r="DH324" s="154">
        <f t="shared" si="645"/>
        <v>6.4881847196108802E-2</v>
      </c>
      <c r="DI324" s="154">
        <f t="shared" si="646"/>
        <v>6.4881847196108802E-2</v>
      </c>
      <c r="DJ324" s="154">
        <f t="shared" si="647"/>
        <v>6.4881847196108802E-2</v>
      </c>
      <c r="DK324" s="154">
        <f t="shared" si="648"/>
        <v>6.0032661927532066E-2</v>
      </c>
      <c r="DL324" s="154">
        <f t="shared" si="649"/>
        <v>5.061905060098941E-2</v>
      </c>
      <c r="DM324" s="154">
        <f t="shared" si="650"/>
        <v>4.1236747849960662E-2</v>
      </c>
      <c r="DN324" s="154">
        <f t="shared" si="651"/>
        <v>3.1906061033435462E-2</v>
      </c>
      <c r="DO324" s="154">
        <f t="shared" si="652"/>
        <v>2.2669704354936655E-2</v>
      </c>
      <c r="DP324" s="154">
        <f t="shared" si="653"/>
        <v>1.735393764572268E-2</v>
      </c>
      <c r="DQ324" s="154">
        <f t="shared" si="654"/>
        <v>1.735393764572268E-2</v>
      </c>
      <c r="DR324" s="154">
        <f t="shared" si="655"/>
        <v>1.735393764572268E-2</v>
      </c>
      <c r="DS324" s="154">
        <f t="shared" si="656"/>
        <v>-1.0436148858694196E-9</v>
      </c>
      <c r="DT324" s="154">
        <f t="shared" si="657"/>
        <v>-1.0436148858694196E-9</v>
      </c>
      <c r="DU324" s="154">
        <f t="shared" si="658"/>
        <v>-1.0436148858694196E-9</v>
      </c>
      <c r="DW324" s="155">
        <f t="shared" si="595"/>
        <v>-2.1577232938541999E-3</v>
      </c>
      <c r="DX324" s="155">
        <f t="shared" si="596"/>
        <v>5.6210613574546806E-3</v>
      </c>
      <c r="DY324" s="155">
        <f t="shared" si="597"/>
        <v>-5.5423337017729384E-3</v>
      </c>
      <c r="DZ324" s="155">
        <f t="shared" si="598"/>
        <v>2.3525810794323672E-3</v>
      </c>
      <c r="EA324" s="156">
        <f t="shared" si="599"/>
        <v>-2.1577232938541999E-3</v>
      </c>
      <c r="EB324" s="156">
        <f t="shared" si="600"/>
        <v>5.6210613574546806E-3</v>
      </c>
      <c r="EC324" s="156">
        <f t="shared" si="601"/>
        <v>2.544572607352579E-3</v>
      </c>
      <c r="ED324" s="156">
        <f t="shared" si="602"/>
        <v>5.4568535662066452E-3</v>
      </c>
      <c r="EE324" s="156">
        <f t="shared" si="603"/>
        <v>5.6929406157304905E-3</v>
      </c>
      <c r="EF324" s="156">
        <f t="shared" si="604"/>
        <v>1.9602366548142668E-3</v>
      </c>
      <c r="EG324" s="156">
        <f t="shared" si="605"/>
        <v>5.3647250951337835E-3</v>
      </c>
      <c r="EH324" s="156">
        <f t="shared" si="606"/>
        <v>-2.7334639655120932E-3</v>
      </c>
      <c r="EI324" s="156">
        <f t="shared" si="607"/>
        <v>1.7603617693617555E-3</v>
      </c>
      <c r="EJ324" s="156">
        <f t="shared" si="608"/>
        <v>-5.7578839027963066E-3</v>
      </c>
      <c r="EK324" s="156">
        <f t="shared" si="609"/>
        <v>-2.9190250188874736E-3</v>
      </c>
      <c r="EL324" s="156">
        <f t="shared" si="610"/>
        <v>-5.2660605329050546E-3</v>
      </c>
      <c r="EM324" s="156">
        <f t="shared" si="611"/>
        <v>-5.8158120952605885E-3</v>
      </c>
      <c r="EN324" s="156">
        <f t="shared" si="612"/>
        <v>-1.5583421542562214E-3</v>
      </c>
      <c r="EO324" s="156">
        <f t="shared" si="613"/>
        <v>-5.1609800870914104E-3</v>
      </c>
      <c r="EP324" s="156">
        <f t="shared" si="614"/>
        <v>3.1010296899186916E-3</v>
      </c>
      <c r="EQ324" s="156">
        <f t="shared" si="615"/>
        <v>-1.3544239392799127E-3</v>
      </c>
      <c r="ER324" s="156">
        <f t="shared" si="616"/>
        <v>5.866654616543978E-3</v>
      </c>
      <c r="ES324" s="156">
        <f t="shared" si="617"/>
        <v>5.9103495228659698E-3</v>
      </c>
      <c r="ET324" s="156">
        <f t="shared" si="618"/>
        <v>1.1488555673666236E-3</v>
      </c>
      <c r="EU324" s="156">
        <f t="shared" si="619"/>
        <v>4.9320913028446422E-3</v>
      </c>
      <c r="EV324" s="156">
        <f t="shared" si="620"/>
        <v>-3.4534875093904026E-3</v>
      </c>
      <c r="EW324" s="156">
        <f t="shared" si="621"/>
        <v>9.4188749191211323E-4</v>
      </c>
      <c r="EX324" s="156">
        <f t="shared" si="622"/>
        <v>-5.9468435787139035E-3</v>
      </c>
      <c r="EY324" s="156">
        <f t="shared" si="623"/>
        <v>-3.6235112422698507E-3</v>
      </c>
      <c r="EZ324" s="156">
        <f t="shared" si="624"/>
        <v>-4.8085618301374981E-3</v>
      </c>
    </row>
    <row r="325" spans="15:156" ht="20.100000000000001" customHeight="1" x14ac:dyDescent="0.2">
      <c r="O325" s="158">
        <v>315</v>
      </c>
      <c r="P325" s="158">
        <f t="shared" si="625"/>
        <v>-0.39269908169872414</v>
      </c>
      <c r="Q325" s="147">
        <f t="shared" si="626"/>
        <v>2.748893571891069</v>
      </c>
      <c r="R325" s="147">
        <f t="shared" si="530"/>
        <v>124.47510303362535</v>
      </c>
      <c r="S325" s="147">
        <f t="shared" si="531"/>
        <v>108.23922002923943</v>
      </c>
      <c r="T325" s="147">
        <f t="shared" si="532"/>
        <v>135.2990250365493</v>
      </c>
      <c r="U325" s="147">
        <f t="shared" si="533"/>
        <v>1</v>
      </c>
      <c r="V325" s="147">
        <f t="shared" si="534"/>
        <v>1</v>
      </c>
      <c r="W325" s="147">
        <f t="shared" si="535"/>
        <v>0.1156857849405437</v>
      </c>
      <c r="X325" s="147">
        <f t="shared" si="536"/>
        <v>0.13303865268162526</v>
      </c>
      <c r="Y325" s="147">
        <f t="shared" si="537"/>
        <v>0.1064309221453002</v>
      </c>
      <c r="Z325" s="147">
        <f t="shared" si="538"/>
        <v>4.7352961804737568</v>
      </c>
      <c r="AA325" s="147">
        <f t="shared" si="539"/>
        <v>4.7352961804737568</v>
      </c>
      <c r="AB325" s="147">
        <f t="shared" si="540"/>
        <v>4.8182534311157932</v>
      </c>
      <c r="AC325" s="147">
        <f t="shared" si="541"/>
        <v>4.5794611305562274</v>
      </c>
      <c r="AD325" s="147">
        <f t="shared" si="542"/>
        <v>51.358090510736517</v>
      </c>
      <c r="AE325" s="147">
        <f t="shared" si="543"/>
        <v>69.771961769765312</v>
      </c>
      <c r="AF325" s="147">
        <f t="shared" si="544"/>
        <v>2.8078471508884997</v>
      </c>
      <c r="AG325" s="147">
        <f t="shared" si="545"/>
        <v>3.2050697237713157</v>
      </c>
      <c r="AH325" s="147">
        <f t="shared" si="546"/>
        <v>2.4369813552682911</v>
      </c>
      <c r="AI325" s="147">
        <f t="shared" si="547"/>
        <v>7.5431433313622565</v>
      </c>
      <c r="AJ325" s="147">
        <f t="shared" si="548"/>
        <v>8.3431433313622563</v>
      </c>
      <c r="AK325" s="147">
        <f t="shared" si="549"/>
        <v>8.8233231548871096</v>
      </c>
      <c r="AL325" s="147">
        <f t="shared" si="550"/>
        <v>7.8164424858245178</v>
      </c>
      <c r="AM325" s="147">
        <f t="shared" si="627"/>
        <v>119.85890212876416</v>
      </c>
      <c r="AN325" s="147">
        <f t="shared" si="659"/>
        <v>113.33598265026875</v>
      </c>
      <c r="AO325" s="147">
        <f t="shared" si="660"/>
        <v>127.93543889225137</v>
      </c>
      <c r="AP325" s="147">
        <f t="shared" si="551"/>
        <v>1.9836881576640222</v>
      </c>
      <c r="AQ325" s="147">
        <f t="shared" si="552"/>
        <v>0.13913002379927469</v>
      </c>
      <c r="AR325" s="147">
        <f t="shared" si="553"/>
        <v>0.13809788842658116</v>
      </c>
      <c r="AS325" s="147">
        <f t="shared" si="554"/>
        <v>0.13125376680631909</v>
      </c>
      <c r="AT325" s="147">
        <f t="shared" si="555"/>
        <v>6.3570089292934884E-3</v>
      </c>
      <c r="AU325" s="147">
        <f t="shared" si="556"/>
        <v>4.0474790802117015E-2</v>
      </c>
      <c r="AV325" s="147">
        <f t="shared" si="557"/>
        <v>3.7706349522739158E-2</v>
      </c>
      <c r="AW325" s="147">
        <f t="shared" si="558"/>
        <v>3.8449173872289383E-2</v>
      </c>
      <c r="AX325" s="147">
        <f t="shared" si="628"/>
        <v>2.3411790101900171E-2</v>
      </c>
      <c r="AY325" s="147">
        <f t="shared" si="629"/>
        <v>2.5082010107927835E-2</v>
      </c>
      <c r="AZ325" s="147">
        <f t="shared" si="630"/>
        <v>2.0460905526767333E-2</v>
      </c>
      <c r="BA325" s="147">
        <f t="shared" si="631"/>
        <v>4.8053946306201883E-2</v>
      </c>
      <c r="BB325" s="147">
        <f t="shared" si="632"/>
        <v>5.8918968853160905E-2</v>
      </c>
      <c r="BC325" s="147">
        <f t="shared" si="559"/>
        <v>-2.0769724376255107E-2</v>
      </c>
      <c r="BD325" s="147">
        <f t="shared" si="560"/>
        <v>-1.8060629892395742E-2</v>
      </c>
      <c r="BE325" s="147">
        <f t="shared" si="561"/>
        <v>-2.257578736549468E-2</v>
      </c>
      <c r="BF325" s="147">
        <f t="shared" si="562"/>
        <v>0</v>
      </c>
      <c r="BG325" s="147">
        <f t="shared" si="563"/>
        <v>0</v>
      </c>
      <c r="BH325" s="147">
        <f t="shared" si="564"/>
        <v>0</v>
      </c>
      <c r="BI325" s="147">
        <f t="shared" si="633"/>
        <v>2.6420657256450639E-3</v>
      </c>
      <c r="BJ325" s="147">
        <f t="shared" si="634"/>
        <v>7.0213802155320928E-3</v>
      </c>
      <c r="BK325" s="147">
        <f t="shared" si="635"/>
        <v>0</v>
      </c>
      <c r="BL325" s="147">
        <f t="shared" si="565"/>
        <v>0.32887140342127946</v>
      </c>
      <c r="BM325" s="147">
        <f t="shared" si="566"/>
        <v>0.75998871805792678</v>
      </c>
      <c r="BN325" s="147">
        <f t="shared" si="567"/>
        <v>0</v>
      </c>
      <c r="BO325" s="150">
        <f t="shared" si="636"/>
        <v>6.9805112986283778E-6</v>
      </c>
      <c r="BP325" s="150">
        <f t="shared" si="636"/>
        <v>4.9299780131065498E-5</v>
      </c>
      <c r="BQ325" s="150">
        <f t="shared" si="636"/>
        <v>0</v>
      </c>
      <c r="BR325" s="147" t="e">
        <f t="shared" si="568"/>
        <v>#NUM!</v>
      </c>
      <c r="BS325" s="147">
        <f t="shared" si="569"/>
        <v>78.860125461188574</v>
      </c>
      <c r="BT325" s="147">
        <f t="shared" si="570"/>
        <v>0.2229769191313071</v>
      </c>
      <c r="BU325" s="147">
        <f t="shared" si="571"/>
        <v>0.2229769191313071</v>
      </c>
      <c r="BV325" s="147">
        <f t="shared" si="572"/>
        <v>7.4325639710435695E-2</v>
      </c>
      <c r="BW325" s="147">
        <f t="shared" si="573"/>
        <v>7.7796939396015823</v>
      </c>
      <c r="CA325" s="150">
        <f t="shared" si="574"/>
        <v>6.4749645442205225E-2</v>
      </c>
      <c r="CB325" s="150">
        <f t="shared" si="637"/>
        <v>6.4749645442205225E-2</v>
      </c>
      <c r="CC325" s="150">
        <f t="shared" si="638"/>
        <v>1.8501308588526052E-2</v>
      </c>
      <c r="CD325" s="150">
        <f t="shared" si="639"/>
        <v>3.7453068025108914E-2</v>
      </c>
      <c r="CE325" s="150">
        <f t="shared" si="575"/>
        <v>1.6683343648853807E-2</v>
      </c>
      <c r="CI325" s="152">
        <f t="shared" si="576"/>
        <v>0.21724463915056727</v>
      </c>
      <c r="CJ325" s="152">
        <f t="shared" si="577"/>
        <v>0.21724463915056727</v>
      </c>
      <c r="CK325" s="152">
        <f t="shared" si="578"/>
        <v>0.21724463915056727</v>
      </c>
      <c r="CL325" s="152">
        <f t="shared" si="579"/>
        <v>0.21724463915056727</v>
      </c>
      <c r="CM325" s="152">
        <f t="shared" si="580"/>
        <v>0.21724463915056727</v>
      </c>
      <c r="CN325" s="152">
        <f t="shared" si="581"/>
        <v>0.21724463915056727</v>
      </c>
      <c r="CO325" s="152">
        <f t="shared" si="582"/>
        <v>0.21724463915056727</v>
      </c>
      <c r="CP325" s="152">
        <f t="shared" si="583"/>
        <v>0.21724463915056727</v>
      </c>
      <c r="CQ325" s="152">
        <f t="shared" si="584"/>
        <v>0.20225180919141836</v>
      </c>
      <c r="CR325" s="152">
        <f t="shared" si="585"/>
        <v>0.1730959242407718</v>
      </c>
      <c r="CS325" s="152">
        <f t="shared" si="586"/>
        <v>0.14394003929012525</v>
      </c>
      <c r="CT325" s="152">
        <f t="shared" si="587"/>
        <v>0.11478415433947869</v>
      </c>
      <c r="CU325" s="152">
        <f t="shared" si="588"/>
        <v>8.5628269388832196E-2</v>
      </c>
      <c r="CV325" s="152">
        <f t="shared" si="589"/>
        <v>6.8593359729695852E-2</v>
      </c>
      <c r="CW325" s="152">
        <f t="shared" si="590"/>
        <v>6.8593359729695852E-2</v>
      </c>
      <c r="CX325" s="152">
        <f t="shared" si="591"/>
        <v>6.8593359729695852E-2</v>
      </c>
      <c r="CY325" s="152">
        <f t="shared" si="592"/>
        <v>6.8593359729695852E-2</v>
      </c>
      <c r="CZ325" s="152">
        <f t="shared" si="593"/>
        <v>6.8593359729695852E-2</v>
      </c>
      <c r="DA325" s="152">
        <f t="shared" si="594"/>
        <v>6.8593359729695852E-2</v>
      </c>
      <c r="DC325" s="154">
        <f t="shared" si="640"/>
        <v>6.2946727654979495E-2</v>
      </c>
      <c r="DD325" s="154">
        <f t="shared" si="641"/>
        <v>6.2946727654979495E-2</v>
      </c>
      <c r="DE325" s="154">
        <f t="shared" si="642"/>
        <v>6.2946727654979495E-2</v>
      </c>
      <c r="DF325" s="154">
        <f t="shared" si="643"/>
        <v>6.2946727654979495E-2</v>
      </c>
      <c r="DG325" s="154">
        <f t="shared" si="644"/>
        <v>6.2946727654979495E-2</v>
      </c>
      <c r="DH325" s="154">
        <f t="shared" si="645"/>
        <v>6.2946727654979495E-2</v>
      </c>
      <c r="DI325" s="154">
        <f t="shared" si="646"/>
        <v>6.2946727654979495E-2</v>
      </c>
      <c r="DJ325" s="154">
        <f t="shared" si="647"/>
        <v>6.2946727654979495E-2</v>
      </c>
      <c r="DK325" s="154">
        <f t="shared" si="648"/>
        <v>5.823432258641912E-2</v>
      </c>
      <c r="DL325" s="154">
        <f t="shared" si="649"/>
        <v>4.9086696785582057E-2</v>
      </c>
      <c r="DM325" s="154">
        <f t="shared" si="650"/>
        <v>3.997035913424709E-2</v>
      </c>
      <c r="DN325" s="154">
        <f t="shared" si="651"/>
        <v>3.0905575040220078E-2</v>
      </c>
      <c r="DO325" s="154">
        <f t="shared" si="652"/>
        <v>2.1934930134485213E-2</v>
      </c>
      <c r="DP325" s="154">
        <f t="shared" si="653"/>
        <v>1.6774167778719776E-2</v>
      </c>
      <c r="DQ325" s="154">
        <f t="shared" si="654"/>
        <v>1.6774167778719776E-2</v>
      </c>
      <c r="DR325" s="154">
        <f t="shared" si="655"/>
        <v>1.6774167778719776E-2</v>
      </c>
      <c r="DS325" s="154">
        <f t="shared" si="656"/>
        <v>-1.0552652866837435E-9</v>
      </c>
      <c r="DT325" s="154">
        <f t="shared" si="657"/>
        <v>-1.0552652866837435E-9</v>
      </c>
      <c r="DU325" s="154">
        <f t="shared" si="658"/>
        <v>-1.0552652866837435E-9</v>
      </c>
      <c r="DW325" s="155">
        <f t="shared" si="595"/>
        <v>-2.0221495608480295E-3</v>
      </c>
      <c r="DX325" s="155">
        <f t="shared" si="596"/>
        <v>4.8819008949461101E-3</v>
      </c>
      <c r="DY325" s="155">
        <f t="shared" si="597"/>
        <v>-4.8819008949461101E-3</v>
      </c>
      <c r="DZ325" s="155">
        <f t="shared" si="598"/>
        <v>2.0221495608480295E-3</v>
      </c>
      <c r="EA325" s="156">
        <f t="shared" si="599"/>
        <v>-2.0221495608480295E-3</v>
      </c>
      <c r="EB325" s="156">
        <f t="shared" si="600"/>
        <v>4.8819008949461101E-3</v>
      </c>
      <c r="EC325" s="156">
        <f t="shared" si="601"/>
        <v>2.0221495608480312E-3</v>
      </c>
      <c r="ED325" s="156">
        <f t="shared" si="602"/>
        <v>4.8819008949461092E-3</v>
      </c>
      <c r="EE325" s="156">
        <f t="shared" si="603"/>
        <v>4.8819008949461118E-3</v>
      </c>
      <c r="EF325" s="156">
        <f t="shared" si="604"/>
        <v>2.0221495608480243E-3</v>
      </c>
      <c r="EG325" s="156">
        <f t="shared" si="605"/>
        <v>4.8819008949461109E-3</v>
      </c>
      <c r="EH325" s="156">
        <f t="shared" si="606"/>
        <v>-2.0221495608480282E-3</v>
      </c>
      <c r="EI325" s="156">
        <f t="shared" si="607"/>
        <v>2.022149560848029E-3</v>
      </c>
      <c r="EJ325" s="156">
        <f t="shared" si="608"/>
        <v>-4.8819008949461101E-3</v>
      </c>
      <c r="EK325" s="156">
        <f t="shared" si="609"/>
        <v>-2.0221495608480342E-3</v>
      </c>
      <c r="EL325" s="156">
        <f t="shared" si="610"/>
        <v>-4.8819008949461083E-3</v>
      </c>
      <c r="EM325" s="156">
        <f t="shared" si="611"/>
        <v>-4.8819008949461092E-3</v>
      </c>
      <c r="EN325" s="156">
        <f t="shared" si="612"/>
        <v>-2.0221495608480321E-3</v>
      </c>
      <c r="EO325" s="156">
        <f t="shared" si="613"/>
        <v>-4.8819008949461066E-3</v>
      </c>
      <c r="EP325" s="156">
        <f t="shared" si="614"/>
        <v>2.0221495608480399E-3</v>
      </c>
      <c r="EQ325" s="156">
        <f t="shared" si="615"/>
        <v>-2.0221495608480269E-3</v>
      </c>
      <c r="ER325" s="156">
        <f t="shared" si="616"/>
        <v>4.8819008949461118E-3</v>
      </c>
      <c r="ES325" s="156">
        <f t="shared" si="617"/>
        <v>4.8819008949461135E-3</v>
      </c>
      <c r="ET325" s="156">
        <f t="shared" si="618"/>
        <v>2.0221495608480217E-3</v>
      </c>
      <c r="EU325" s="156">
        <f t="shared" si="619"/>
        <v>4.8819008949461014E-3</v>
      </c>
      <c r="EV325" s="156">
        <f t="shared" si="620"/>
        <v>-2.0221495608480503E-3</v>
      </c>
      <c r="EW325" s="156">
        <f t="shared" si="621"/>
        <v>2.0221495608480338E-3</v>
      </c>
      <c r="EX325" s="156">
        <f t="shared" si="622"/>
        <v>-4.8819008949461083E-3</v>
      </c>
      <c r="EY325" s="156">
        <f t="shared" si="623"/>
        <v>-2.0221495608480381E-3</v>
      </c>
      <c r="EZ325" s="156">
        <f t="shared" si="624"/>
        <v>-4.8819008949461066E-3</v>
      </c>
    </row>
    <row r="326" spans="15:156" ht="20.100000000000001" customHeight="1" x14ac:dyDescent="0.2">
      <c r="O326" s="158">
        <v>316</v>
      </c>
      <c r="P326" s="158">
        <f t="shared" si="625"/>
        <v>-0.38397243543875248</v>
      </c>
      <c r="Q326" s="147">
        <f t="shared" si="626"/>
        <v>2.7576202181510405</v>
      </c>
      <c r="R326" s="147">
        <f t="shared" si="530"/>
        <v>121.84795674152838</v>
      </c>
      <c r="S326" s="147">
        <f t="shared" si="531"/>
        <v>105.95474499263338</v>
      </c>
      <c r="T326" s="147">
        <f t="shared" si="532"/>
        <v>132.44343124079171</v>
      </c>
      <c r="U326" s="147">
        <f t="shared" si="533"/>
        <v>1</v>
      </c>
      <c r="V326" s="147">
        <f t="shared" si="534"/>
        <v>1</v>
      </c>
      <c r="W326" s="147">
        <f t="shared" si="535"/>
        <v>0.11818006953162288</v>
      </c>
      <c r="X326" s="147">
        <f t="shared" si="536"/>
        <v>0.13590707996136631</v>
      </c>
      <c r="Y326" s="147">
        <f t="shared" si="537"/>
        <v>0.10872566396909306</v>
      </c>
      <c r="Z326" s="147">
        <f t="shared" si="538"/>
        <v>4.616623341749948</v>
      </c>
      <c r="AA326" s="147">
        <f t="shared" si="539"/>
        <v>4.616623341749948</v>
      </c>
      <c r="AB326" s="147">
        <f t="shared" si="540"/>
        <v>4.700167409885041</v>
      </c>
      <c r="AC326" s="147">
        <f t="shared" si="541"/>
        <v>4.4672274442175155</v>
      </c>
      <c r="AD326" s="147">
        <f t="shared" si="542"/>
        <v>49.671587375433312</v>
      </c>
      <c r="AE326" s="147">
        <f t="shared" si="543"/>
        <v>67.556085465241836</v>
      </c>
      <c r="AF326" s="147">
        <f t="shared" si="544"/>
        <v>2.7980881593060842</v>
      </c>
      <c r="AG326" s="147">
        <f t="shared" si="545"/>
        <v>3.1939301400352709</v>
      </c>
      <c r="AH326" s="147">
        <f t="shared" si="546"/>
        <v>2.4285113498675197</v>
      </c>
      <c r="AI326" s="147">
        <f t="shared" si="547"/>
        <v>7.4147115010560327</v>
      </c>
      <c r="AJ326" s="147">
        <f t="shared" si="548"/>
        <v>8.2147115010560334</v>
      </c>
      <c r="AK326" s="147">
        <f t="shared" si="549"/>
        <v>8.694097549920313</v>
      </c>
      <c r="AL326" s="147">
        <f t="shared" si="550"/>
        <v>7.6957387940850355</v>
      </c>
      <c r="AM326" s="147">
        <f t="shared" si="627"/>
        <v>121.73282042484951</v>
      </c>
      <c r="AN326" s="147">
        <f t="shared" si="659"/>
        <v>115.02056357869664</v>
      </c>
      <c r="AO326" s="147">
        <f t="shared" si="660"/>
        <v>129.94204023252485</v>
      </c>
      <c r="AP326" s="147">
        <f t="shared" si="551"/>
        <v>1.9160717682326662</v>
      </c>
      <c r="AQ326" s="147">
        <f t="shared" si="552"/>
        <v>0.13572021749101837</v>
      </c>
      <c r="AR326" s="147">
        <f t="shared" si="553"/>
        <v>0.13471337774904985</v>
      </c>
      <c r="AS326" s="147">
        <f t="shared" si="554"/>
        <v>0.12803699223949891</v>
      </c>
      <c r="AT326" s="147">
        <f t="shared" si="555"/>
        <v>6.0492313815194007E-3</v>
      </c>
      <c r="AU326" s="147">
        <f t="shared" si="556"/>
        <v>3.9117345534296806E-2</v>
      </c>
      <c r="AV326" s="147">
        <f t="shared" si="557"/>
        <v>3.6414096635035954E-2</v>
      </c>
      <c r="AW326" s="147">
        <f t="shared" si="558"/>
        <v>3.7161497418910755E-2</v>
      </c>
      <c r="AX326" s="147">
        <f t="shared" si="628"/>
        <v>2.3114453471144165E-2</v>
      </c>
      <c r="AY326" s="147">
        <f t="shared" si="629"/>
        <v>2.4744668149173844E-2</v>
      </c>
      <c r="AZ326" s="147">
        <f t="shared" si="630"/>
        <v>2.0202042791233468E-2</v>
      </c>
      <c r="BA326" s="147">
        <f t="shared" si="631"/>
        <v>4.7141190959743749E-2</v>
      </c>
      <c r="BB326" s="147">
        <f t="shared" si="632"/>
        <v>5.7186630380187065E-2</v>
      </c>
      <c r="BC326" s="147">
        <f t="shared" si="559"/>
        <v>-2.0844008799632881E-2</v>
      </c>
      <c r="BD326" s="147">
        <f t="shared" si="560"/>
        <v>-1.8125225043159023E-2</v>
      </c>
      <c r="BE326" s="147">
        <f t="shared" si="561"/>
        <v>-2.2656531303948783E-2</v>
      </c>
      <c r="BF326" s="147">
        <f t="shared" si="562"/>
        <v>0</v>
      </c>
      <c r="BG326" s="147">
        <f t="shared" si="563"/>
        <v>0</v>
      </c>
      <c r="BH326" s="147">
        <f t="shared" si="564"/>
        <v>0</v>
      </c>
      <c r="BI326" s="147">
        <f t="shared" si="633"/>
        <v>2.270444671511284E-3</v>
      </c>
      <c r="BJ326" s="147">
        <f t="shared" si="634"/>
        <v>6.6194431060148211E-3</v>
      </c>
      <c r="BK326" s="147">
        <f t="shared" si="635"/>
        <v>0</v>
      </c>
      <c r="BL326" s="147">
        <f t="shared" si="565"/>
        <v>0.27664904411834057</v>
      </c>
      <c r="BM326" s="147">
        <f t="shared" si="566"/>
        <v>0.70136140629104538</v>
      </c>
      <c r="BN326" s="147">
        <f t="shared" si="567"/>
        <v>0</v>
      </c>
      <c r="BO326" s="150">
        <f t="shared" si="636"/>
        <v>5.1549190063939822E-6</v>
      </c>
      <c r="BP326" s="150">
        <f t="shared" si="636"/>
        <v>4.3817027033767143E-5</v>
      </c>
      <c r="BQ326" s="150">
        <f t="shared" si="636"/>
        <v>0</v>
      </c>
      <c r="BR326" s="147" t="e">
        <f t="shared" si="568"/>
        <v>#NUM!</v>
      </c>
      <c r="BS326" s="147">
        <f t="shared" si="569"/>
        <v>76.590565160724694</v>
      </c>
      <c r="BT326" s="147">
        <f t="shared" si="570"/>
        <v>0.21827081347610011</v>
      </c>
      <c r="BU326" s="147">
        <f t="shared" si="571"/>
        <v>0.21827081347610011</v>
      </c>
      <c r="BV326" s="147">
        <f t="shared" si="572"/>
        <v>7.2756937825366699E-2</v>
      </c>
      <c r="BW326" s="147">
        <f t="shared" si="573"/>
        <v>7.6154972963455236</v>
      </c>
      <c r="CA326" s="150">
        <f t="shared" si="574"/>
        <v>6.2803434485598761E-2</v>
      </c>
      <c r="CB326" s="150">
        <f t="shared" si="637"/>
        <v>6.2803434485598761E-2</v>
      </c>
      <c r="CC326" s="150">
        <f t="shared" si="638"/>
        <v>1.7908173465509603E-2</v>
      </c>
      <c r="CD326" s="150">
        <f t="shared" si="639"/>
        <v>3.7110571517146383E-2</v>
      </c>
      <c r="CE326" s="150">
        <f t="shared" si="575"/>
        <v>1.6266562717513502E-2</v>
      </c>
      <c r="CI326" s="152">
        <f t="shared" si="576"/>
        <v>0.21253853349536028</v>
      </c>
      <c r="CJ326" s="152">
        <f t="shared" si="577"/>
        <v>0.21253853349536028</v>
      </c>
      <c r="CK326" s="152">
        <f t="shared" si="578"/>
        <v>0.21253853349536028</v>
      </c>
      <c r="CL326" s="152">
        <f t="shared" si="579"/>
        <v>0.21253853349536028</v>
      </c>
      <c r="CM326" s="152">
        <f t="shared" si="580"/>
        <v>0.21253853349536028</v>
      </c>
      <c r="CN326" s="152">
        <f t="shared" si="581"/>
        <v>0.21253853349536028</v>
      </c>
      <c r="CO326" s="152">
        <f t="shared" si="582"/>
        <v>0.21253853349536028</v>
      </c>
      <c r="CP326" s="152">
        <f t="shared" si="583"/>
        <v>0.21253853349536028</v>
      </c>
      <c r="CQ326" s="152">
        <f t="shared" si="584"/>
        <v>0.19786213916611062</v>
      </c>
      <c r="CR326" s="152">
        <f t="shared" si="585"/>
        <v>0.1693216124130002</v>
      </c>
      <c r="CS326" s="152">
        <f t="shared" si="586"/>
        <v>0.14078108565988975</v>
      </c>
      <c r="CT326" s="152">
        <f t="shared" si="587"/>
        <v>0.11224055890677936</v>
      </c>
      <c r="CU326" s="152">
        <f t="shared" si="588"/>
        <v>8.3700032153668988E-2</v>
      </c>
      <c r="CV326" s="152">
        <f t="shared" si="589"/>
        <v>6.7024657844626828E-2</v>
      </c>
      <c r="CW326" s="152">
        <f t="shared" si="590"/>
        <v>6.7024657844626828E-2</v>
      </c>
      <c r="CX326" s="152">
        <f t="shared" si="591"/>
        <v>6.7024657844626828E-2</v>
      </c>
      <c r="CY326" s="152">
        <f t="shared" si="592"/>
        <v>6.7024657844626828E-2</v>
      </c>
      <c r="CZ326" s="152">
        <f t="shared" si="593"/>
        <v>6.7024657844626828E-2</v>
      </c>
      <c r="DA326" s="152">
        <f t="shared" si="594"/>
        <v>6.7024657844626828E-2</v>
      </c>
      <c r="DC326" s="154">
        <f t="shared" si="640"/>
        <v>6.1015030006724154E-2</v>
      </c>
      <c r="DD326" s="154">
        <f t="shared" si="641"/>
        <v>6.1015030006724154E-2</v>
      </c>
      <c r="DE326" s="154">
        <f t="shared" si="642"/>
        <v>6.1015030006724154E-2</v>
      </c>
      <c r="DF326" s="154">
        <f t="shared" si="643"/>
        <v>6.1015030006724154E-2</v>
      </c>
      <c r="DG326" s="154">
        <f t="shared" si="644"/>
        <v>6.1015030006724154E-2</v>
      </c>
      <c r="DH326" s="154">
        <f t="shared" si="645"/>
        <v>6.1015030006724154E-2</v>
      </c>
      <c r="DI326" s="154">
        <f t="shared" si="646"/>
        <v>6.1015030006724154E-2</v>
      </c>
      <c r="DJ326" s="154">
        <f t="shared" si="647"/>
        <v>6.1015030006724154E-2</v>
      </c>
      <c r="DK326" s="154">
        <f t="shared" si="648"/>
        <v>5.6439324931840722E-2</v>
      </c>
      <c r="DL326" s="154">
        <f t="shared" si="649"/>
        <v>4.755752459653477E-2</v>
      </c>
      <c r="DM326" s="154">
        <f t="shared" si="650"/>
        <v>3.8706983868451547E-2</v>
      </c>
      <c r="DN326" s="154">
        <f t="shared" si="651"/>
        <v>2.9907920194454748E-2</v>
      </c>
      <c r="DO326" s="154">
        <f t="shared" si="652"/>
        <v>2.1202777096370407E-2</v>
      </c>
      <c r="DP326" s="154">
        <f t="shared" si="653"/>
        <v>1.6196871017064875E-2</v>
      </c>
      <c r="DQ326" s="154">
        <f t="shared" si="654"/>
        <v>1.6196871017064875E-2</v>
      </c>
      <c r="DR326" s="154">
        <f t="shared" si="655"/>
        <v>1.6196871017064875E-2</v>
      </c>
      <c r="DS326" s="154">
        <f t="shared" si="656"/>
        <v>-1.0672227751510794E-9</v>
      </c>
      <c r="DT326" s="154">
        <f t="shared" si="657"/>
        <v>-1.0672227751510794E-9</v>
      </c>
      <c r="DU326" s="154">
        <f t="shared" si="658"/>
        <v>-1.0672227751510794E-9</v>
      </c>
      <c r="DW326" s="155">
        <f t="shared" si="595"/>
        <v>-1.8469460879596759E-3</v>
      </c>
      <c r="DX326" s="155">
        <f t="shared" si="596"/>
        <v>4.1483088329759606E-3</v>
      </c>
      <c r="DY326" s="155">
        <f t="shared" si="597"/>
        <v>-4.210239284224912E-3</v>
      </c>
      <c r="DZ326" s="155">
        <f t="shared" si="598"/>
        <v>1.7010470878683036E-3</v>
      </c>
      <c r="EA326" s="156">
        <f t="shared" si="599"/>
        <v>-1.8469460879596759E-3</v>
      </c>
      <c r="EB326" s="156">
        <f t="shared" si="600"/>
        <v>4.1483088329759606E-3</v>
      </c>
      <c r="EC326" s="156">
        <f t="shared" si="601"/>
        <v>1.5530756239265846E-3</v>
      </c>
      <c r="ED326" s="156">
        <f t="shared" si="602"/>
        <v>4.2670402074436774E-3</v>
      </c>
      <c r="EE326" s="156">
        <f t="shared" si="603"/>
        <v>4.0813243064120198E-3</v>
      </c>
      <c r="EF326" s="156">
        <f t="shared" si="604"/>
        <v>1.9905948687431027E-3</v>
      </c>
      <c r="EG326" s="156">
        <f t="shared" si="605"/>
        <v>4.3186423994568306E-3</v>
      </c>
      <c r="EH326" s="156">
        <f t="shared" si="606"/>
        <v>-1.4032119765700693E-3</v>
      </c>
      <c r="EI326" s="156">
        <f t="shared" si="607"/>
        <v>2.1318184163065992E-3</v>
      </c>
      <c r="EJ326" s="156">
        <f t="shared" si="608"/>
        <v>-4.0093673148605315E-3</v>
      </c>
      <c r="EK326" s="156">
        <f t="shared" si="609"/>
        <v>-1.2516387315683296E-3</v>
      </c>
      <c r="EL326" s="156">
        <f t="shared" si="610"/>
        <v>-4.364982990942113E-3</v>
      </c>
      <c r="EM326" s="156">
        <f t="shared" si="611"/>
        <v>-3.9325255268315758E-3</v>
      </c>
      <c r="EN326" s="156">
        <f t="shared" si="612"/>
        <v>-2.2704446715112805E-3</v>
      </c>
      <c r="EO326" s="156">
        <f t="shared" si="613"/>
        <v>-4.4060055230270134E-3</v>
      </c>
      <c r="EP326" s="156">
        <f t="shared" si="614"/>
        <v>1.0985405575723584E-3</v>
      </c>
      <c r="EQ326" s="156">
        <f t="shared" si="615"/>
        <v>-2.4063047396189084E-3</v>
      </c>
      <c r="ER326" s="156">
        <f t="shared" si="616"/>
        <v>3.8508925622073005E-3</v>
      </c>
      <c r="ES326" s="156">
        <f t="shared" si="617"/>
        <v>3.7645678781804918E-3</v>
      </c>
      <c r="ET326" s="156">
        <f t="shared" si="618"/>
        <v>2.5392330960641559E-3</v>
      </c>
      <c r="EU326" s="156">
        <f t="shared" si="619"/>
        <v>4.4719030305791349E-3</v>
      </c>
      <c r="EV326" s="156">
        <f t="shared" si="620"/>
        <v>-7.885171594030657E-4</v>
      </c>
      <c r="EW326" s="156">
        <f t="shared" si="621"/>
        <v>2.6690677881207082E-3</v>
      </c>
      <c r="EX326" s="156">
        <f t="shared" si="622"/>
        <v>-3.6736566480813581E-3</v>
      </c>
      <c r="EY326" s="156">
        <f t="shared" si="623"/>
        <v>-6.3196965098498805E-4</v>
      </c>
      <c r="EZ326" s="156">
        <f t="shared" si="624"/>
        <v>-4.4966977200841338E-3</v>
      </c>
    </row>
    <row r="327" spans="15:156" ht="20.100000000000001" customHeight="1" x14ac:dyDescent="0.2">
      <c r="O327" s="158">
        <v>317</v>
      </c>
      <c r="P327" s="158">
        <f t="shared" si="625"/>
        <v>-0.37524578917878082</v>
      </c>
      <c r="Q327" s="147">
        <f t="shared" si="626"/>
        <v>2.7663468644110125</v>
      </c>
      <c r="R327" s="147">
        <f t="shared" si="530"/>
        <v>119.21153125577186</v>
      </c>
      <c r="S327" s="147">
        <f t="shared" si="531"/>
        <v>103.66220109197553</v>
      </c>
      <c r="T327" s="147">
        <f t="shared" si="532"/>
        <v>129.5777513649694</v>
      </c>
      <c r="U327" s="147">
        <f t="shared" si="533"/>
        <v>1</v>
      </c>
      <c r="V327" s="147">
        <f t="shared" si="534"/>
        <v>1</v>
      </c>
      <c r="W327" s="147">
        <f t="shared" si="535"/>
        <v>0.12079368370081897</v>
      </c>
      <c r="X327" s="147">
        <f t="shared" si="536"/>
        <v>0.1389127362559418</v>
      </c>
      <c r="Y327" s="147">
        <f t="shared" si="537"/>
        <v>0.11113018900475347</v>
      </c>
      <c r="Z327" s="147">
        <f t="shared" si="538"/>
        <v>4.4982627816347556</v>
      </c>
      <c r="AA327" s="147">
        <f t="shared" si="539"/>
        <v>4.4982627816347556</v>
      </c>
      <c r="AB327" s="147">
        <f t="shared" si="540"/>
        <v>4.5823749450106712</v>
      </c>
      <c r="AC327" s="147">
        <f t="shared" si="541"/>
        <v>4.3552727656028489</v>
      </c>
      <c r="AD327" s="147">
        <f t="shared" si="542"/>
        <v>47.997277253949072</v>
      </c>
      <c r="AE327" s="147">
        <f t="shared" si="543"/>
        <v>65.354026794240255</v>
      </c>
      <c r="AF327" s="147">
        <f t="shared" si="544"/>
        <v>2.7882946985458057</v>
      </c>
      <c r="AG327" s="147">
        <f t="shared" si="545"/>
        <v>3.1827512108105163</v>
      </c>
      <c r="AH327" s="147">
        <f t="shared" si="546"/>
        <v>2.4200114280434994</v>
      </c>
      <c r="AI327" s="147">
        <f t="shared" si="547"/>
        <v>7.2865574801805613</v>
      </c>
      <c r="AJ327" s="147">
        <f t="shared" si="548"/>
        <v>8.0865574801805611</v>
      </c>
      <c r="AK327" s="147">
        <f t="shared" si="549"/>
        <v>8.5651261558211882</v>
      </c>
      <c r="AL327" s="147">
        <f t="shared" si="550"/>
        <v>7.5752841936463478</v>
      </c>
      <c r="AM327" s="147">
        <f t="shared" si="627"/>
        <v>123.66201593829163</v>
      </c>
      <c r="AN327" s="147">
        <f t="shared" si="659"/>
        <v>116.75251266677043</v>
      </c>
      <c r="AO327" s="147">
        <f t="shared" si="660"/>
        <v>132.00824872533951</v>
      </c>
      <c r="AP327" s="147">
        <f t="shared" si="551"/>
        <v>1.8490049943082316</v>
      </c>
      <c r="AQ327" s="147">
        <f t="shared" si="552"/>
        <v>0.13231888780264806</v>
      </c>
      <c r="AR327" s="147">
        <f t="shared" si="553"/>
        <v>0.13133728080764309</v>
      </c>
      <c r="AS327" s="147">
        <f t="shared" si="554"/>
        <v>0.12482821442463381</v>
      </c>
      <c r="AT327" s="147">
        <f t="shared" si="555"/>
        <v>5.7498271099818993E-3</v>
      </c>
      <c r="AU327" s="147">
        <f t="shared" si="556"/>
        <v>3.7770488645554677E-2</v>
      </c>
      <c r="AV327" s="147">
        <f t="shared" si="557"/>
        <v>3.5132970773311532E-2</v>
      </c>
      <c r="AW327" s="147">
        <f t="shared" si="558"/>
        <v>3.5883862427451514E-2</v>
      </c>
      <c r="AX327" s="147">
        <f t="shared" si="628"/>
        <v>2.2812182704559397E-2</v>
      </c>
      <c r="AY327" s="147">
        <f t="shared" si="629"/>
        <v>2.4402085965248073E-2</v>
      </c>
      <c r="AZ327" s="147">
        <f t="shared" si="630"/>
        <v>1.9938902470698586E-2</v>
      </c>
      <c r="BA327" s="147">
        <f t="shared" si="631"/>
        <v>4.6223396793615486E-2</v>
      </c>
      <c r="BB327" s="147">
        <f t="shared" si="632"/>
        <v>5.546331480221818E-2</v>
      </c>
      <c r="BC327" s="147">
        <f t="shared" si="559"/>
        <v>-2.0916705871039706E-2</v>
      </c>
      <c r="BD327" s="147">
        <f t="shared" si="560"/>
        <v>-1.8188439887860612E-2</v>
      </c>
      <c r="BE327" s="147">
        <f t="shared" si="561"/>
        <v>-2.2735549859825767E-2</v>
      </c>
      <c r="BF327" s="147">
        <f t="shared" si="562"/>
        <v>0</v>
      </c>
      <c r="BG327" s="147">
        <f t="shared" si="563"/>
        <v>0</v>
      </c>
      <c r="BH327" s="147">
        <f t="shared" si="564"/>
        <v>0</v>
      </c>
      <c r="BI327" s="147">
        <f t="shared" si="633"/>
        <v>1.8954768335196909E-3</v>
      </c>
      <c r="BJ327" s="147">
        <f t="shared" si="634"/>
        <v>6.2136460773874608E-3</v>
      </c>
      <c r="BK327" s="147">
        <f t="shared" si="635"/>
        <v>0</v>
      </c>
      <c r="BL327" s="147">
        <f t="shared" si="565"/>
        <v>0.2259626957837241</v>
      </c>
      <c r="BM327" s="147">
        <f t="shared" si="566"/>
        <v>0.64412022918850387</v>
      </c>
      <c r="BN327" s="147">
        <f t="shared" si="567"/>
        <v>0</v>
      </c>
      <c r="BO327" s="150">
        <f t="shared" si="636"/>
        <v>3.5928324264098337E-6</v>
      </c>
      <c r="BP327" s="150">
        <f t="shared" si="636"/>
        <v>3.8609397575032577E-5</v>
      </c>
      <c r="BQ327" s="150">
        <f t="shared" si="636"/>
        <v>0</v>
      </c>
      <c r="BR327" s="147" t="e">
        <f t="shared" si="568"/>
        <v>#NUM!</v>
      </c>
      <c r="BS327" s="147">
        <f t="shared" si="569"/>
        <v>74.322866884718238</v>
      </c>
      <c r="BT327" s="147">
        <f t="shared" si="570"/>
        <v>0.21354808565337685</v>
      </c>
      <c r="BU327" s="147">
        <f t="shared" si="571"/>
        <v>0.21354808565337685</v>
      </c>
      <c r="BV327" s="147">
        <f t="shared" si="572"/>
        <v>7.1182695217792274E-2</v>
      </c>
      <c r="BW327" s="147">
        <f t="shared" si="573"/>
        <v>7.4507207034857412</v>
      </c>
      <c r="CA327" s="150">
        <f t="shared" si="574"/>
        <v>6.0860856853606336E-2</v>
      </c>
      <c r="CB327" s="150">
        <f t="shared" si="637"/>
        <v>6.0860856853606336E-2</v>
      </c>
      <c r="CC327" s="150">
        <f t="shared" si="638"/>
        <v>1.7317273680318511E-2</v>
      </c>
      <c r="CD327" s="150">
        <f t="shared" si="639"/>
        <v>3.6758035717047041E-2</v>
      </c>
      <c r="CE327" s="150">
        <f t="shared" si="575"/>
        <v>1.5841329846007335E-2</v>
      </c>
      <c r="CI327" s="152">
        <f t="shared" si="576"/>
        <v>0.20781580567263699</v>
      </c>
      <c r="CJ327" s="152">
        <f t="shared" si="577"/>
        <v>0.20781580567263699</v>
      </c>
      <c r="CK327" s="152">
        <f t="shared" si="578"/>
        <v>0.20781580567263699</v>
      </c>
      <c r="CL327" s="152">
        <f t="shared" si="579"/>
        <v>0.20781580567263699</v>
      </c>
      <c r="CM327" s="152">
        <f t="shared" si="580"/>
        <v>0.20781580567263699</v>
      </c>
      <c r="CN327" s="152">
        <f t="shared" si="581"/>
        <v>0.20781580567263699</v>
      </c>
      <c r="CO327" s="152">
        <f t="shared" si="582"/>
        <v>0.20781580567263699</v>
      </c>
      <c r="CP327" s="152">
        <f t="shared" si="583"/>
        <v>0.20781580567263699</v>
      </c>
      <c r="CQ327" s="152">
        <f t="shared" si="584"/>
        <v>0.19345696463753675</v>
      </c>
      <c r="CR327" s="152">
        <f t="shared" si="585"/>
        <v>0.16553396955357388</v>
      </c>
      <c r="CS327" s="152">
        <f t="shared" si="586"/>
        <v>0.13761097446961101</v>
      </c>
      <c r="CT327" s="152">
        <f t="shared" si="587"/>
        <v>0.10968797938564817</v>
      </c>
      <c r="CU327" s="152">
        <f t="shared" si="588"/>
        <v>8.176498430168537E-2</v>
      </c>
      <c r="CV327" s="152">
        <f t="shared" si="589"/>
        <v>6.5450415237052431E-2</v>
      </c>
      <c r="CW327" s="152">
        <f t="shared" si="590"/>
        <v>6.5450415237052431E-2</v>
      </c>
      <c r="CX327" s="152">
        <f t="shared" si="591"/>
        <v>6.5450415237052431E-2</v>
      </c>
      <c r="CY327" s="152">
        <f t="shared" si="592"/>
        <v>6.5450415237052431E-2</v>
      </c>
      <c r="CZ327" s="152">
        <f t="shared" si="593"/>
        <v>6.5450415237052431E-2</v>
      </c>
      <c r="DA327" s="152">
        <f t="shared" si="594"/>
        <v>6.5450415237052431E-2</v>
      </c>
      <c r="DC327" s="154">
        <f t="shared" si="640"/>
        <v>5.908741903359669E-2</v>
      </c>
      <c r="DD327" s="154">
        <f t="shared" si="641"/>
        <v>5.908741903359669E-2</v>
      </c>
      <c r="DE327" s="154">
        <f t="shared" si="642"/>
        <v>5.908741903359669E-2</v>
      </c>
      <c r="DF327" s="154">
        <f t="shared" si="643"/>
        <v>5.908741903359669E-2</v>
      </c>
      <c r="DG327" s="154">
        <f t="shared" si="644"/>
        <v>5.908741903359669E-2</v>
      </c>
      <c r="DH327" s="154">
        <f t="shared" si="645"/>
        <v>5.908741903359669E-2</v>
      </c>
      <c r="DI327" s="154">
        <f t="shared" si="646"/>
        <v>5.908741903359669E-2</v>
      </c>
      <c r="DJ327" s="154">
        <f t="shared" si="647"/>
        <v>5.908741903359669E-2</v>
      </c>
      <c r="DK327" s="154">
        <f t="shared" si="648"/>
        <v>5.4648293043041814E-2</v>
      </c>
      <c r="DL327" s="154">
        <f t="shared" si="649"/>
        <v>4.6032078660204263E-2</v>
      </c>
      <c r="DM327" s="154">
        <f t="shared" si="650"/>
        <v>3.744708665075161E-2</v>
      </c>
      <c r="DN327" s="154">
        <f t="shared" si="651"/>
        <v>2.8913480113678038E-2</v>
      </c>
      <c r="DO327" s="154">
        <f t="shared" si="652"/>
        <v>2.0473546138182887E-2</v>
      </c>
      <c r="DP327" s="154">
        <f t="shared" si="653"/>
        <v>1.5622298454465087E-2</v>
      </c>
      <c r="DQ327" s="154">
        <f t="shared" si="654"/>
        <v>1.5622298454465087E-2</v>
      </c>
      <c r="DR327" s="154">
        <f t="shared" si="655"/>
        <v>1.5622298454465087E-2</v>
      </c>
      <c r="DS327" s="154">
        <f t="shared" si="656"/>
        <v>-1.0794984970948583E-9</v>
      </c>
      <c r="DT327" s="154">
        <f t="shared" si="657"/>
        <v>-1.0794984970948583E-9</v>
      </c>
      <c r="DU327" s="154">
        <f t="shared" si="658"/>
        <v>-1.0794984970948583E-9</v>
      </c>
      <c r="DW327" s="155">
        <f t="shared" si="595"/>
        <v>-1.6320476211465536E-3</v>
      </c>
      <c r="DX327" s="155">
        <f t="shared" si="596"/>
        <v>3.4216589935218865E-3</v>
      </c>
      <c r="DY327" s="155">
        <f t="shared" si="597"/>
        <v>-3.5271698912193194E-3</v>
      </c>
      <c r="DZ327" s="155">
        <f t="shared" si="598"/>
        <v>1.3893891694249064E-3</v>
      </c>
      <c r="EA327" s="156">
        <f t="shared" si="599"/>
        <v>-1.6320476211465536E-3</v>
      </c>
      <c r="EB327" s="156">
        <f t="shared" si="600"/>
        <v>3.4216589935218865E-3</v>
      </c>
      <c r="EC327" s="156">
        <f t="shared" si="601"/>
        <v>1.1399617533307317E-3</v>
      </c>
      <c r="ED327" s="156">
        <f t="shared" si="602"/>
        <v>3.6154967717566089E-3</v>
      </c>
      <c r="EE327" s="156">
        <f t="shared" si="603"/>
        <v>3.299478117151975E-3</v>
      </c>
      <c r="EF327" s="156">
        <f t="shared" si="604"/>
        <v>1.8667549009108277E-3</v>
      </c>
      <c r="EG327" s="156">
        <f t="shared" si="605"/>
        <v>3.6862093154503648E-3</v>
      </c>
      <c r="EH327" s="156">
        <f t="shared" si="606"/>
        <v>-8.8498055816288402E-4</v>
      </c>
      <c r="EI327" s="156">
        <f t="shared" si="607"/>
        <v>2.0923675384434113E-3</v>
      </c>
      <c r="EJ327" s="156">
        <f t="shared" si="608"/>
        <v>-3.1612225150576788E-3</v>
      </c>
      <c r="EK327" s="156">
        <f t="shared" si="609"/>
        <v>-6.2568782667360174E-4</v>
      </c>
      <c r="EL327" s="156">
        <f t="shared" si="610"/>
        <v>-3.7389630178957106E-3</v>
      </c>
      <c r="EM327" s="156">
        <f t="shared" si="611"/>
        <v>-3.007565754634998E-3</v>
      </c>
      <c r="EN327" s="156">
        <f t="shared" si="612"/>
        <v>-2.3077863716527477E-3</v>
      </c>
      <c r="EO327" s="156">
        <f t="shared" si="613"/>
        <v>-3.7735008683571171E-3</v>
      </c>
      <c r="EP327" s="156">
        <f t="shared" si="614"/>
        <v>3.6334680698668609E-4</v>
      </c>
      <c r="EQ327" s="156">
        <f t="shared" si="615"/>
        <v>-2.5119619016372666E-3</v>
      </c>
      <c r="ER327" s="156">
        <f t="shared" si="616"/>
        <v>2.8392564361751872E-3</v>
      </c>
      <c r="ES327" s="156">
        <f t="shared" si="617"/>
        <v>2.6571145457593899E-3</v>
      </c>
      <c r="ET327" s="156">
        <f t="shared" si="618"/>
        <v>2.7038994057385357E-3</v>
      </c>
      <c r="EU327" s="156">
        <f t="shared" si="619"/>
        <v>3.7873455191549154E-3</v>
      </c>
      <c r="EV327" s="156">
        <f t="shared" si="620"/>
        <v>1.653590764866541E-4</v>
      </c>
      <c r="EW327" s="156">
        <f t="shared" si="621"/>
        <v>2.8826637837300571E-3</v>
      </c>
      <c r="EX327" s="156">
        <f t="shared" si="622"/>
        <v>-2.4620274603688818E-3</v>
      </c>
      <c r="EY327" s="156">
        <f t="shared" si="623"/>
        <v>4.291481383541109E-4</v>
      </c>
      <c r="EZ327" s="156">
        <f t="shared" si="624"/>
        <v>-3.76658486974428E-3</v>
      </c>
    </row>
    <row r="328" spans="15:156" ht="20.100000000000001" customHeight="1" x14ac:dyDescent="0.2">
      <c r="O328" s="158">
        <v>318</v>
      </c>
      <c r="P328" s="158">
        <f t="shared" si="625"/>
        <v>-0.36651914291880922</v>
      </c>
      <c r="Q328" s="147">
        <f t="shared" si="626"/>
        <v>2.7750735106709841</v>
      </c>
      <c r="R328" s="147">
        <f t="shared" si="530"/>
        <v>116.56602735036414</v>
      </c>
      <c r="S328" s="147">
        <f t="shared" si="531"/>
        <v>101.36176291336012</v>
      </c>
      <c r="T328" s="147">
        <f t="shared" si="532"/>
        <v>126.70220364170015</v>
      </c>
      <c r="U328" s="147">
        <f t="shared" si="533"/>
        <v>1</v>
      </c>
      <c r="V328" s="147">
        <f t="shared" si="534"/>
        <v>1</v>
      </c>
      <c r="W328" s="147">
        <f t="shared" si="535"/>
        <v>0.12353513564220318</v>
      </c>
      <c r="X328" s="147">
        <f t="shared" si="536"/>
        <v>0.14206540598853365</v>
      </c>
      <c r="Y328" s="147">
        <f t="shared" si="537"/>
        <v>0.11365232479082693</v>
      </c>
      <c r="Z328" s="147">
        <f t="shared" si="538"/>
        <v>4.3802308656716882</v>
      </c>
      <c r="AA328" s="147">
        <f t="shared" si="539"/>
        <v>4.3802308656716882</v>
      </c>
      <c r="AB328" s="147">
        <f t="shared" si="540"/>
        <v>4.4648924421076508</v>
      </c>
      <c r="AC328" s="147">
        <f t="shared" si="541"/>
        <v>4.2436126872660704</v>
      </c>
      <c r="AD328" s="147">
        <f t="shared" si="542"/>
        <v>46.335698706839608</v>
      </c>
      <c r="AE328" s="147">
        <f t="shared" si="543"/>
        <v>63.166435959336646</v>
      </c>
      <c r="AF328" s="147">
        <f t="shared" si="544"/>
        <v>2.7784675144176187</v>
      </c>
      <c r="AG328" s="147">
        <f t="shared" si="545"/>
        <v>3.1715337874157949</v>
      </c>
      <c r="AH328" s="147">
        <f t="shared" si="546"/>
        <v>2.4114822370981868</v>
      </c>
      <c r="AI328" s="147">
        <f t="shared" si="547"/>
        <v>7.1586983800893069</v>
      </c>
      <c r="AJ328" s="147">
        <f t="shared" si="548"/>
        <v>7.9586983800893067</v>
      </c>
      <c r="AK328" s="147">
        <f t="shared" si="549"/>
        <v>8.4364262295234465</v>
      </c>
      <c r="AL328" s="147">
        <f t="shared" si="550"/>
        <v>7.455094924364257</v>
      </c>
      <c r="AM328" s="147">
        <f t="shared" si="627"/>
        <v>125.64868678799947</v>
      </c>
      <c r="AN328" s="147">
        <f t="shared" si="659"/>
        <v>118.53360330473578</v>
      </c>
      <c r="AO328" s="147">
        <f t="shared" si="660"/>
        <v>134.13645435041545</v>
      </c>
      <c r="AP328" s="147">
        <f t="shared" si="551"/>
        <v>1.7825112281757689</v>
      </c>
      <c r="AQ328" s="147">
        <f t="shared" si="552"/>
        <v>0.12892650845636067</v>
      </c>
      <c r="AR328" s="147">
        <f t="shared" si="553"/>
        <v>0.12797006781025211</v>
      </c>
      <c r="AS328" s="147">
        <f t="shared" si="554"/>
        <v>0.12162788026614503</v>
      </c>
      <c r="AT328" s="147">
        <f t="shared" si="555"/>
        <v>5.4587794184535092E-3</v>
      </c>
      <c r="AU328" s="147">
        <f t="shared" si="556"/>
        <v>3.6434682898651087E-2</v>
      </c>
      <c r="AV328" s="147">
        <f t="shared" si="557"/>
        <v>3.3863425217303837E-2</v>
      </c>
      <c r="AW328" s="147">
        <f t="shared" si="558"/>
        <v>3.4616702408864053E-2</v>
      </c>
      <c r="AX328" s="147">
        <f t="shared" si="628"/>
        <v>2.2504817897701687E-2</v>
      </c>
      <c r="AY328" s="147">
        <f t="shared" si="629"/>
        <v>2.4054106726956532E-2</v>
      </c>
      <c r="AZ328" s="147">
        <f t="shared" si="630"/>
        <v>1.967134394487443E-2</v>
      </c>
      <c r="BA328" s="147">
        <f t="shared" si="631"/>
        <v>4.530052000410642E-2</v>
      </c>
      <c r="BB328" s="147">
        <f t="shared" si="632"/>
        <v>5.3749449025260174E-2</v>
      </c>
      <c r="BC328" s="147">
        <f t="shared" si="559"/>
        <v>-2.0987810054312123E-2</v>
      </c>
      <c r="BD328" s="147">
        <f t="shared" si="560"/>
        <v>-1.8250269612445327E-2</v>
      </c>
      <c r="BE328" s="147">
        <f t="shared" si="561"/>
        <v>-2.2812837015556656E-2</v>
      </c>
      <c r="BF328" s="147">
        <f t="shared" si="562"/>
        <v>0</v>
      </c>
      <c r="BG328" s="147">
        <f t="shared" si="563"/>
        <v>0</v>
      </c>
      <c r="BH328" s="147">
        <f t="shared" si="564"/>
        <v>0</v>
      </c>
      <c r="BI328" s="147">
        <f t="shared" si="633"/>
        <v>1.5170078433895638E-3</v>
      </c>
      <c r="BJ328" s="147">
        <f t="shared" si="634"/>
        <v>5.8038371145112053E-3</v>
      </c>
      <c r="BK328" s="147">
        <f t="shared" si="635"/>
        <v>0</v>
      </c>
      <c r="BL328" s="147">
        <f t="shared" si="565"/>
        <v>0.1768315777632648</v>
      </c>
      <c r="BM328" s="147">
        <f t="shared" si="566"/>
        <v>0.58828716158884498</v>
      </c>
      <c r="BN328" s="147">
        <f t="shared" si="567"/>
        <v>0</v>
      </c>
      <c r="BO328" s="150">
        <f t="shared" si="636"/>
        <v>2.3013127969054555E-6</v>
      </c>
      <c r="BP328" s="150">
        <f t="shared" si="636"/>
        <v>3.3684525251777753E-5</v>
      </c>
      <c r="BQ328" s="150">
        <f t="shared" si="636"/>
        <v>0</v>
      </c>
      <c r="BR328" s="147" t="e">
        <f t="shared" si="568"/>
        <v>#NUM!</v>
      </c>
      <c r="BS328" s="147">
        <f t="shared" si="569"/>
        <v>72.057723881510199</v>
      </c>
      <c r="BT328" s="147">
        <f t="shared" si="570"/>
        <v>0.20880909531714628</v>
      </c>
      <c r="BU328" s="147">
        <f t="shared" si="571"/>
        <v>0.20880909531714628</v>
      </c>
      <c r="BV328" s="147">
        <f t="shared" si="572"/>
        <v>6.9603031772382098E-2</v>
      </c>
      <c r="BW328" s="147">
        <f t="shared" si="573"/>
        <v>7.2853767093977586</v>
      </c>
      <c r="CA328" s="150">
        <f t="shared" si="574"/>
        <v>5.8922584915328417E-2</v>
      </c>
      <c r="CB328" s="150">
        <f t="shared" si="637"/>
        <v>5.8922584915328417E-2</v>
      </c>
      <c r="CC328" s="150">
        <f t="shared" si="638"/>
        <v>1.6728849031600639E-2</v>
      </c>
      <c r="CD328" s="150">
        <f t="shared" si="639"/>
        <v>3.6395047863317771E-2</v>
      </c>
      <c r="CE328" s="150">
        <f t="shared" si="575"/>
        <v>1.5407237809005648E-2</v>
      </c>
      <c r="CI328" s="152">
        <f t="shared" si="576"/>
        <v>0.20307681533640642</v>
      </c>
      <c r="CJ328" s="152">
        <f t="shared" si="577"/>
        <v>0.20307681533640642</v>
      </c>
      <c r="CK328" s="152">
        <f t="shared" si="578"/>
        <v>0.20307681533640642</v>
      </c>
      <c r="CL328" s="152">
        <f t="shared" si="579"/>
        <v>0.20307681533640642</v>
      </c>
      <c r="CM328" s="152">
        <f t="shared" si="580"/>
        <v>0.20307681533640642</v>
      </c>
      <c r="CN328" s="152">
        <f t="shared" si="581"/>
        <v>0.20307681533640642</v>
      </c>
      <c r="CO328" s="152">
        <f t="shared" si="582"/>
        <v>0.20307681533640642</v>
      </c>
      <c r="CP328" s="152">
        <f t="shared" si="583"/>
        <v>0.20307681533640642</v>
      </c>
      <c r="CQ328" s="152">
        <f t="shared" si="584"/>
        <v>0.18903662107679289</v>
      </c>
      <c r="CR328" s="152">
        <f t="shared" si="585"/>
        <v>0.16173328410616147</v>
      </c>
      <c r="CS328" s="152">
        <f t="shared" si="586"/>
        <v>0.13442994713553005</v>
      </c>
      <c r="CT328" s="152">
        <f t="shared" si="587"/>
        <v>0.10712661016489865</v>
      </c>
      <c r="CU328" s="152">
        <f t="shared" si="588"/>
        <v>7.9823273194267297E-2</v>
      </c>
      <c r="CV328" s="152">
        <f t="shared" si="589"/>
        <v>6.3870751791642227E-2</v>
      </c>
      <c r="CW328" s="152">
        <f t="shared" si="590"/>
        <v>6.3870751791642227E-2</v>
      </c>
      <c r="CX328" s="152">
        <f t="shared" si="591"/>
        <v>6.3870751791642227E-2</v>
      </c>
      <c r="CY328" s="152">
        <f t="shared" si="592"/>
        <v>6.3870751791642227E-2</v>
      </c>
      <c r="CZ328" s="152">
        <f t="shared" si="593"/>
        <v>6.3870751791642227E-2</v>
      </c>
      <c r="DA328" s="152">
        <f t="shared" si="594"/>
        <v>6.3870751791642227E-2</v>
      </c>
      <c r="DC328" s="154">
        <f t="shared" si="640"/>
        <v>5.7164587143460975E-2</v>
      </c>
      <c r="DD328" s="154">
        <f t="shared" si="641"/>
        <v>5.7164587143460975E-2</v>
      </c>
      <c r="DE328" s="154">
        <f t="shared" si="642"/>
        <v>5.7164587143460975E-2</v>
      </c>
      <c r="DF328" s="154">
        <f t="shared" si="643"/>
        <v>5.7164587143460975E-2</v>
      </c>
      <c r="DG328" s="154">
        <f t="shared" si="644"/>
        <v>5.7164587143460975E-2</v>
      </c>
      <c r="DH328" s="154">
        <f t="shared" si="645"/>
        <v>5.7164587143460975E-2</v>
      </c>
      <c r="DI328" s="154">
        <f t="shared" si="646"/>
        <v>5.7164587143460975E-2</v>
      </c>
      <c r="DJ328" s="154">
        <f t="shared" si="647"/>
        <v>5.7164587143460975E-2</v>
      </c>
      <c r="DK328" s="154">
        <f t="shared" si="648"/>
        <v>5.2861876873131652E-2</v>
      </c>
      <c r="DL328" s="154">
        <f t="shared" si="649"/>
        <v>4.4510926050237036E-2</v>
      </c>
      <c r="DM328" s="154">
        <f t="shared" si="650"/>
        <v>3.61911510625594E-2</v>
      </c>
      <c r="DN328" s="154">
        <f t="shared" si="651"/>
        <v>2.7922653875052269E-2</v>
      </c>
      <c r="DO328" s="154">
        <f t="shared" si="652"/>
        <v>1.9747549991345582E-2</v>
      </c>
      <c r="DP328" s="154">
        <f t="shared" si="653"/>
        <v>1.5050710820138691E-2</v>
      </c>
      <c r="DQ328" s="154">
        <f t="shared" si="654"/>
        <v>1.5050710820138691E-2</v>
      </c>
      <c r="DR328" s="154">
        <f t="shared" si="655"/>
        <v>1.5050710820138691E-2</v>
      </c>
      <c r="DS328" s="154">
        <f t="shared" si="656"/>
        <v>-1.0921041534569165E-9</v>
      </c>
      <c r="DT328" s="154">
        <f t="shared" si="657"/>
        <v>-1.0921041534569165E-9</v>
      </c>
      <c r="DU328" s="154">
        <f t="shared" si="658"/>
        <v>-1.0921041534569165E-9</v>
      </c>
      <c r="DW328" s="155">
        <f t="shared" si="595"/>
        <v>-1.3774142978584814E-3</v>
      </c>
      <c r="DX328" s="155">
        <f t="shared" si="596"/>
        <v>2.7033277714100541E-3</v>
      </c>
      <c r="DY328" s="155">
        <f t="shared" si="597"/>
        <v>-2.8324976588624583E-3</v>
      </c>
      <c r="DZ328" s="155">
        <f t="shared" si="598"/>
        <v>1.0872939805593117E-3</v>
      </c>
      <c r="EA328" s="156">
        <f t="shared" si="599"/>
        <v>-1.3774142978584814E-3</v>
      </c>
      <c r="EB328" s="156">
        <f t="shared" si="600"/>
        <v>2.7033277714100541E-3</v>
      </c>
      <c r="EC328" s="156">
        <f t="shared" si="601"/>
        <v>7.8526104287824305E-4</v>
      </c>
      <c r="ED328" s="156">
        <f t="shared" si="602"/>
        <v>2.9306341092261235E-3</v>
      </c>
      <c r="EE328" s="156">
        <f t="shared" si="603"/>
        <v>2.5445396591863775E-3</v>
      </c>
      <c r="EF328" s="156">
        <f t="shared" si="604"/>
        <v>1.6524433758678373E-3</v>
      </c>
      <c r="EG328" s="156">
        <f t="shared" si="605"/>
        <v>2.9966619190144941E-3</v>
      </c>
      <c r="EH328" s="156">
        <f t="shared" si="606"/>
        <v>-4.7462462088495878E-4</v>
      </c>
      <c r="EI328" s="156">
        <f t="shared" si="607"/>
        <v>1.9093679384551824E-3</v>
      </c>
      <c r="EJ328" s="156">
        <f t="shared" si="608"/>
        <v>-2.3578730379774965E-3</v>
      </c>
      <c r="EK328" s="156">
        <f t="shared" si="609"/>
        <v>-1.5878811222367229E-4</v>
      </c>
      <c r="EL328" s="156">
        <f t="shared" si="610"/>
        <v>-3.0298576737263195E-3</v>
      </c>
      <c r="EM328" s="156">
        <f t="shared" si="611"/>
        <v>-2.1453730663478819E-3</v>
      </c>
      <c r="EN328" s="156">
        <f t="shared" si="612"/>
        <v>-2.1453730663478811E-3</v>
      </c>
      <c r="EO328" s="156">
        <f t="shared" si="613"/>
        <v>-3.029857673726319E-3</v>
      </c>
      <c r="EP328" s="156">
        <f t="shared" si="614"/>
        <v>-1.5878811222368012E-4</v>
      </c>
      <c r="EQ328" s="156">
        <f t="shared" si="615"/>
        <v>-2.3578730379774943E-3</v>
      </c>
      <c r="ER328" s="156">
        <f t="shared" si="616"/>
        <v>1.9093679384551846E-3</v>
      </c>
      <c r="ES328" s="156">
        <f t="shared" si="617"/>
        <v>1.6524433758678338E-3</v>
      </c>
      <c r="ET328" s="156">
        <f t="shared" si="618"/>
        <v>2.5445396591863801E-3</v>
      </c>
      <c r="EU328" s="156">
        <f t="shared" si="619"/>
        <v>2.9306341092261243E-3</v>
      </c>
      <c r="EV328" s="156">
        <f t="shared" si="620"/>
        <v>7.8526104287824077E-4</v>
      </c>
      <c r="EW328" s="156">
        <f t="shared" si="621"/>
        <v>2.7033277714100549E-3</v>
      </c>
      <c r="EX328" s="156">
        <f t="shared" si="622"/>
        <v>-1.3774142978584792E-3</v>
      </c>
      <c r="EY328" s="156">
        <f t="shared" si="623"/>
        <v>1.0872939805593191E-3</v>
      </c>
      <c r="EZ328" s="156">
        <f t="shared" si="624"/>
        <v>-2.8324976588624557E-3</v>
      </c>
    </row>
    <row r="329" spans="15:156" ht="20.100000000000001" customHeight="1" x14ac:dyDescent="0.2">
      <c r="O329" s="158">
        <v>319</v>
      </c>
      <c r="P329" s="158">
        <f t="shared" si="625"/>
        <v>-0.3577924966588375</v>
      </c>
      <c r="Q329" s="147">
        <f t="shared" si="626"/>
        <v>2.7838001569309556</v>
      </c>
      <c r="R329" s="147">
        <f t="shared" si="530"/>
        <v>113.91164649066999</v>
      </c>
      <c r="S329" s="147">
        <f t="shared" si="531"/>
        <v>99.053605644060866</v>
      </c>
      <c r="T329" s="147">
        <f t="shared" si="532"/>
        <v>123.81700705507608</v>
      </c>
      <c r="U329" s="147">
        <f t="shared" si="533"/>
        <v>1</v>
      </c>
      <c r="V329" s="147">
        <f t="shared" si="534"/>
        <v>1</v>
      </c>
      <c r="W329" s="147">
        <f t="shared" si="535"/>
        <v>0.12641376403227955</v>
      </c>
      <c r="X329" s="147">
        <f t="shared" si="536"/>
        <v>0.14537582863712148</v>
      </c>
      <c r="Y329" s="147">
        <f t="shared" si="537"/>
        <v>0.11630066290969718</v>
      </c>
      <c r="Z329" s="147">
        <f t="shared" si="538"/>
        <v>4.2625437932324655</v>
      </c>
      <c r="AA329" s="147">
        <f t="shared" si="539"/>
        <v>4.2625437932324655</v>
      </c>
      <c r="AB329" s="147">
        <f t="shared" si="540"/>
        <v>4.3477361453117886</v>
      </c>
      <c r="AC329" s="147">
        <f t="shared" si="541"/>
        <v>4.1322626482847626</v>
      </c>
      <c r="AD329" s="147">
        <f t="shared" si="542"/>
        <v>44.687402320045756</v>
      </c>
      <c r="AE329" s="147">
        <f t="shared" si="543"/>
        <v>60.993978260854007</v>
      </c>
      <c r="AF329" s="147">
        <f t="shared" si="544"/>
        <v>2.768607355299642</v>
      </c>
      <c r="AG329" s="147">
        <f t="shared" si="545"/>
        <v>3.1602787241013282</v>
      </c>
      <c r="AH329" s="147">
        <f t="shared" si="546"/>
        <v>2.4029244265624938</v>
      </c>
      <c r="AI329" s="147">
        <f t="shared" si="547"/>
        <v>7.031151148532107</v>
      </c>
      <c r="AJ329" s="147">
        <f t="shared" si="548"/>
        <v>7.8311511485321068</v>
      </c>
      <c r="AK329" s="147">
        <f t="shared" si="549"/>
        <v>8.3080148694131175</v>
      </c>
      <c r="AL329" s="147">
        <f t="shared" si="550"/>
        <v>7.3351870748472559</v>
      </c>
      <c r="AM329" s="147">
        <f t="shared" si="627"/>
        <v>127.69514737146184</v>
      </c>
      <c r="AN329" s="147">
        <f t="shared" si="659"/>
        <v>120.36569694664503</v>
      </c>
      <c r="AO329" s="147">
        <f t="shared" si="660"/>
        <v>136.32917467491086</v>
      </c>
      <c r="AP329" s="147">
        <f t="shared" si="551"/>
        <v>1.7166143757656338</v>
      </c>
      <c r="AQ329" s="147">
        <f t="shared" si="552"/>
        <v>0.12554354851154337</v>
      </c>
      <c r="AR329" s="147">
        <f t="shared" si="553"/>
        <v>0.12461220433654942</v>
      </c>
      <c r="AS329" s="147">
        <f t="shared" si="554"/>
        <v>0.11843643226960926</v>
      </c>
      <c r="AT329" s="147">
        <f t="shared" si="555"/>
        <v>5.1760671565379826E-3</v>
      </c>
      <c r="AU329" s="147">
        <f t="shared" si="556"/>
        <v>3.5110401057483531E-2</v>
      </c>
      <c r="AV329" s="147">
        <f t="shared" si="557"/>
        <v>3.260592225130593E-2</v>
      </c>
      <c r="AW329" s="147">
        <f t="shared" si="558"/>
        <v>3.336046029127579E-2</v>
      </c>
      <c r="AX329" s="147">
        <f t="shared" si="628"/>
        <v>2.219219021743871E-2</v>
      </c>
      <c r="AY329" s="147">
        <f t="shared" si="629"/>
        <v>2.370056531663281E-2</v>
      </c>
      <c r="AZ329" s="147">
        <f t="shared" si="630"/>
        <v>1.9399218669653679E-2</v>
      </c>
      <c r="BA329" s="147">
        <f t="shared" si="631"/>
        <v>4.4372511672039955E-2</v>
      </c>
      <c r="BB329" s="147">
        <f t="shared" si="632"/>
        <v>5.204546685217832E-2</v>
      </c>
      <c r="BC329" s="147">
        <f t="shared" si="559"/>
        <v>-2.1057315934591297E-2</v>
      </c>
      <c r="BD329" s="147">
        <f t="shared" si="560"/>
        <v>-1.831070950834026E-2</v>
      </c>
      <c r="BE329" s="147">
        <f t="shared" si="561"/>
        <v>-2.2888386885425327E-2</v>
      </c>
      <c r="BF329" s="147">
        <f t="shared" si="562"/>
        <v>0</v>
      </c>
      <c r="BG329" s="147">
        <f t="shared" si="563"/>
        <v>0</v>
      </c>
      <c r="BH329" s="147">
        <f t="shared" si="564"/>
        <v>0</v>
      </c>
      <c r="BI329" s="147">
        <f t="shared" si="633"/>
        <v>1.1348742828474132E-3</v>
      </c>
      <c r="BJ329" s="147">
        <f t="shared" si="634"/>
        <v>5.3898558082925499E-3</v>
      </c>
      <c r="BK329" s="147">
        <f t="shared" si="635"/>
        <v>0</v>
      </c>
      <c r="BL329" s="147">
        <f t="shared" si="565"/>
        <v>0.12927539811906716</v>
      </c>
      <c r="BM329" s="147">
        <f t="shared" si="566"/>
        <v>0.53388465171296118</v>
      </c>
      <c r="BN329" s="147">
        <f t="shared" si="567"/>
        <v>0</v>
      </c>
      <c r="BO329" s="150">
        <f t="shared" si="636"/>
        <v>1.2879396378684304E-6</v>
      </c>
      <c r="BP329" s="150">
        <f t="shared" si="636"/>
        <v>2.9050545634184937E-5</v>
      </c>
      <c r="BQ329" s="150">
        <f t="shared" si="636"/>
        <v>0</v>
      </c>
      <c r="BR329" s="147" t="e">
        <f t="shared" si="568"/>
        <v>#NUM!</v>
      </c>
      <c r="BS329" s="147">
        <f t="shared" si="569"/>
        <v>69.79585976001006</v>
      </c>
      <c r="BT329" s="147">
        <f t="shared" si="570"/>
        <v>0.20405420335987007</v>
      </c>
      <c r="BU329" s="147">
        <f t="shared" si="571"/>
        <v>0.20405420335987007</v>
      </c>
      <c r="BV329" s="147">
        <f t="shared" si="572"/>
        <v>6.8018067786623365E-2</v>
      </c>
      <c r="BW329" s="147">
        <f t="shared" si="573"/>
        <v>7.1194779056668738</v>
      </c>
      <c r="CA329" s="150">
        <f t="shared" si="574"/>
        <v>5.6989319342402554E-2</v>
      </c>
      <c r="CB329" s="150">
        <f t="shared" si="637"/>
        <v>5.6989319342402554E-2</v>
      </c>
      <c r="CC329" s="150">
        <f t="shared" si="638"/>
        <v>1.6143148334192066E-2</v>
      </c>
      <c r="CD329" s="150">
        <f t="shared" si="639"/>
        <v>3.6021172112358349E-2</v>
      </c>
      <c r="CE329" s="150">
        <f t="shared" si="575"/>
        <v>1.4963856177767052E-2</v>
      </c>
      <c r="CI329" s="152">
        <f t="shared" si="576"/>
        <v>0.19832192337913021</v>
      </c>
      <c r="CJ329" s="152">
        <f t="shared" si="577"/>
        <v>0.19832192337913021</v>
      </c>
      <c r="CK329" s="152">
        <f t="shared" si="578"/>
        <v>0.19832192337913021</v>
      </c>
      <c r="CL329" s="152">
        <f t="shared" si="579"/>
        <v>0.19832192337913021</v>
      </c>
      <c r="CM329" s="152">
        <f t="shared" si="580"/>
        <v>0.19832192337913021</v>
      </c>
      <c r="CN329" s="152">
        <f t="shared" si="581"/>
        <v>0.19832192337913021</v>
      </c>
      <c r="CO329" s="152">
        <f t="shared" si="582"/>
        <v>0.19832192337913021</v>
      </c>
      <c r="CP329" s="152">
        <f t="shared" si="583"/>
        <v>0.19832192337913021</v>
      </c>
      <c r="CQ329" s="152">
        <f t="shared" si="584"/>
        <v>0.18460144511015511</v>
      </c>
      <c r="CR329" s="152">
        <f t="shared" si="585"/>
        <v>0.1579198455076746</v>
      </c>
      <c r="CS329" s="152">
        <f t="shared" si="586"/>
        <v>0.13123824590519415</v>
      </c>
      <c r="CT329" s="152">
        <f t="shared" si="587"/>
        <v>0.10455664630271365</v>
      </c>
      <c r="CU329" s="152">
        <f t="shared" si="588"/>
        <v>7.7875046700233194E-2</v>
      </c>
      <c r="CV329" s="152">
        <f t="shared" si="589"/>
        <v>6.2285787805883501E-2</v>
      </c>
      <c r="CW329" s="152">
        <f t="shared" si="590"/>
        <v>6.2285787805883501E-2</v>
      </c>
      <c r="CX329" s="152">
        <f t="shared" si="591"/>
        <v>6.2285787805883501E-2</v>
      </c>
      <c r="CY329" s="152">
        <f t="shared" si="592"/>
        <v>6.2285787805883501E-2</v>
      </c>
      <c r="CZ329" s="152">
        <f t="shared" si="593"/>
        <v>6.2285787805883501E-2</v>
      </c>
      <c r="DA329" s="152">
        <f t="shared" si="594"/>
        <v>6.2285787805883501E-2</v>
      </c>
      <c r="DC329" s="154">
        <f t="shared" si="640"/>
        <v>5.524725625047907E-2</v>
      </c>
      <c r="DD329" s="154">
        <f t="shared" si="641"/>
        <v>5.524725625047907E-2</v>
      </c>
      <c r="DE329" s="154">
        <f t="shared" si="642"/>
        <v>5.524725625047907E-2</v>
      </c>
      <c r="DF329" s="154">
        <f t="shared" si="643"/>
        <v>5.524725625047907E-2</v>
      </c>
      <c r="DG329" s="154">
        <f t="shared" si="644"/>
        <v>5.524725625047907E-2</v>
      </c>
      <c r="DH329" s="154">
        <f t="shared" si="645"/>
        <v>5.524725625047907E-2</v>
      </c>
      <c r="DI329" s="154">
        <f t="shared" si="646"/>
        <v>5.524725625047907E-2</v>
      </c>
      <c r="DJ329" s="154">
        <f t="shared" si="647"/>
        <v>5.524725625047907E-2</v>
      </c>
      <c r="DK329" s="154">
        <f t="shared" si="648"/>
        <v>5.1080754002381608E-2</v>
      </c>
      <c r="DL329" s="154">
        <f t="shared" si="649"/>
        <v>4.2994657791760794E-2</v>
      </c>
      <c r="DM329" s="154">
        <f t="shared" si="650"/>
        <v>3.4939680921113929E-2</v>
      </c>
      <c r="DN329" s="154">
        <f t="shared" si="651"/>
        <v>2.6935857012602631E-2</v>
      </c>
      <c r="DO329" s="154">
        <f t="shared" si="652"/>
        <v>1.9025113957099868E-2</v>
      </c>
      <c r="DP329" s="154">
        <f t="shared" si="653"/>
        <v>1.4482379058098445E-2</v>
      </c>
      <c r="DQ329" s="154">
        <f t="shared" si="654"/>
        <v>1.4482379058098445E-2</v>
      </c>
      <c r="DR329" s="154">
        <f t="shared" si="655"/>
        <v>1.4482379058098445E-2</v>
      </c>
      <c r="DS329" s="154">
        <f t="shared" si="656"/>
        <v>-1.1050520354556046E-9</v>
      </c>
      <c r="DT329" s="154">
        <f t="shared" si="657"/>
        <v>-1.1050520354556046E-9</v>
      </c>
      <c r="DU329" s="154">
        <f t="shared" si="658"/>
        <v>-1.1050520354556046E-9</v>
      </c>
      <c r="DW329" s="155">
        <f t="shared" si="595"/>
        <v>-1.0830304117079685E-3</v>
      </c>
      <c r="DX329" s="155">
        <f t="shared" si="596"/>
        <v>1.9946938809725636E-3</v>
      </c>
      <c r="DY329" s="155">
        <f t="shared" si="597"/>
        <v>-2.1260103580727835E-3</v>
      </c>
      <c r="DZ329" s="155">
        <f t="shared" si="598"/>
        <v>7.9488270130941745E-4</v>
      </c>
      <c r="EA329" s="156">
        <f t="shared" si="599"/>
        <v>-1.0830304117079685E-3</v>
      </c>
      <c r="EB329" s="156">
        <f t="shared" si="600"/>
        <v>1.9946938809725636E-3</v>
      </c>
      <c r="EC329" s="156">
        <f t="shared" si="601"/>
        <v>4.9126350329555197E-4</v>
      </c>
      <c r="ED329" s="156">
        <f t="shared" si="602"/>
        <v>2.2159464618540545E-3</v>
      </c>
      <c r="EE329" s="156">
        <f t="shared" si="603"/>
        <v>1.8245529564098744E-3</v>
      </c>
      <c r="EF329" s="156">
        <f t="shared" si="604"/>
        <v>1.3500981670714572E-3</v>
      </c>
      <c r="EG329" s="156">
        <f t="shared" si="605"/>
        <v>2.2627516883570774E-3</v>
      </c>
      <c r="EH329" s="156">
        <f t="shared" si="606"/>
        <v>-1.7808241999399009E-4</v>
      </c>
      <c r="EI329" s="156">
        <f t="shared" si="607"/>
        <v>1.5908877973268031E-3</v>
      </c>
      <c r="EJ329" s="156">
        <f t="shared" si="608"/>
        <v>-1.6188991839488935E-3</v>
      </c>
      <c r="EK329" s="156">
        <f t="shared" si="609"/>
        <v>1.3856483504700435E-4</v>
      </c>
      <c r="EL329" s="156">
        <f t="shared" si="610"/>
        <v>-2.2655150270881269E-3</v>
      </c>
      <c r="EM329" s="156">
        <f t="shared" si="611"/>
        <v>-1.381735380342879E-3</v>
      </c>
      <c r="EN329" s="156">
        <f t="shared" si="612"/>
        <v>-1.8007126062152287E-3</v>
      </c>
      <c r="EO329" s="156">
        <f t="shared" si="613"/>
        <v>-2.2241826928020535E-3</v>
      </c>
      <c r="EP329" s="156">
        <f t="shared" si="614"/>
        <v>-4.5251508318897655E-4</v>
      </c>
      <c r="EQ329" s="156">
        <f t="shared" si="615"/>
        <v>-1.9754885925039102E-3</v>
      </c>
      <c r="ER329" s="156">
        <f t="shared" si="616"/>
        <v>1.1176776692591837E-3</v>
      </c>
      <c r="ES329" s="156">
        <f t="shared" si="617"/>
        <v>8.3186563368286984E-4</v>
      </c>
      <c r="ET329" s="156">
        <f t="shared" si="618"/>
        <v>2.111813940424468E-3</v>
      </c>
      <c r="EU329" s="156">
        <f t="shared" si="619"/>
        <v>2.0132915663620406E-3</v>
      </c>
      <c r="EV329" s="156">
        <f t="shared" si="620"/>
        <v>1.0480532526017951E-3</v>
      </c>
      <c r="EW329" s="156">
        <f t="shared" si="621"/>
        <v>2.2070352321474172E-3</v>
      </c>
      <c r="EX329" s="156">
        <f t="shared" si="622"/>
        <v>-5.2986227978005392E-4</v>
      </c>
      <c r="EY329" s="156">
        <f t="shared" si="623"/>
        <v>1.3180497008196503E-3</v>
      </c>
      <c r="EZ329" s="156">
        <f t="shared" si="624"/>
        <v>-1.8478375300991566E-3</v>
      </c>
    </row>
    <row r="330" spans="15:156" ht="20.100000000000001" customHeight="1" x14ac:dyDescent="0.2">
      <c r="O330" s="158">
        <v>320</v>
      </c>
      <c r="P330" s="158">
        <f t="shared" si="625"/>
        <v>-0.3490658503988659</v>
      </c>
      <c r="Q330" s="147">
        <f t="shared" si="626"/>
        <v>2.7925268031909272</v>
      </c>
      <c r="R330" s="147">
        <f t="shared" ref="R330:R370" si="661">SQRT(2)*Vintyp*SIN($Q330)</f>
        <v>111.24859081806868</v>
      </c>
      <c r="S330" s="147">
        <f t="shared" ref="S330:S370" si="662">SQRT(2)*Vinmin*SIN($Q330)</f>
        <v>96.737905059190155</v>
      </c>
      <c r="T330" s="147">
        <f t="shared" ref="T330:T370" si="663">SQRT(2)*Vinmax*SIN($Q330)</f>
        <v>120.92238132398769</v>
      </c>
      <c r="U330" s="147">
        <f t="shared" ref="U330:U370" si="664">IF(R_TRIAC/(R_TRIAC+ROVP_H)*R330&gt;0.15,1,0)</f>
        <v>1</v>
      </c>
      <c r="V330" s="147">
        <f t="shared" ref="V330:V370" si="665">IF(R_TRIAC/(R_TRIAC+ROVP_H)*S330&lt;0.15,0,IF(V$5&gt;Q330,0,1))</f>
        <v>1</v>
      </c>
      <c r="W330" s="147">
        <f t="shared" ref="W330:W370" si="666">IF(Vout*Tdrr&gt;Tonmax*R330,Tonmax,Vout*Tdrr/R330)</f>
        <v>0.12943984183628143</v>
      </c>
      <c r="X330" s="147">
        <f t="shared" ref="X330:X370" si="667">IF(Vout*Tdrr&gt;Tonmax*S330,Tonmax,Vout*Tdrr/S330)</f>
        <v>0.14885581811172366</v>
      </c>
      <c r="Y330" s="147">
        <f t="shared" ref="Y330:Y370" si="668">IF(Vout*Tdrr&gt;Tonmax*T330,Tonmax,Vout*Tdrr/T330)</f>
        <v>0.11908465448937891</v>
      </c>
      <c r="Z330" s="147">
        <f t="shared" ref="Z330:Z370" si="669">IF(AF331*R331/Vout&lt;2.5,2.5,AF331*R331/Vout)</f>
        <v>4.1452175940868941</v>
      </c>
      <c r="AA330" s="147">
        <f t="shared" ref="AA330:AA370" si="670">IF(AF331*R331/Vout&lt;2.5,2.5,AF331*R331/Vout)</f>
        <v>4.1452175940868941</v>
      </c>
      <c r="AB330" s="147">
        <f t="shared" ref="AB330:AB370" si="671">IF(AG330*S330/Vout&lt;2.5,2.5,AG330*S330/Vout)</f>
        <v>4.2309221338198446</v>
      </c>
      <c r="AC330" s="147">
        <f t="shared" ref="AC330:AC370" si="672">IF(AH330*T330/Vout&lt;2.5,2.5,AH330*T330/Vout)</f>
        <v>4.0212379309718287</v>
      </c>
      <c r="AD330" s="147">
        <f t="shared" ref="AD330:AD370" si="673">((1-THD_comp)*SIN($Q330)+THD_comp)*S330^2/(Vout+S330)</f>
        <v>43.052951719532942</v>
      </c>
      <c r="AE330" s="147">
        <f t="shared" ref="AE330:AE370" si="674">((1-THD_comp)*SIN($Q330)+THD_comp)*T330^2/(Vout+T330)</f>
        <v>58.837335495955891</v>
      </c>
      <c r="AF330" s="147">
        <f t="shared" ref="AF330:AF370" si="675">IF(Tonmax_0*SIN($Q330)*(1-THD_comp)+THD_comp*Tonmax_0&gt;Tonmax,Tonmax,Tonmax_0*SIN($Q330)*(1-THD_comp)+THD_comp*Tonmax_0)</f>
        <v>2.758714972081167</v>
      </c>
      <c r="AG330" s="147">
        <f t="shared" ref="AG330:AG370" si="676">IF(Tonmax_L*SIN($Q330)*(1-THD_comp)+THD_comp*Tonmax_L&gt;Tonmax,Tonmax,Tonmax_L*SIN($Q330)*(1-THD_comp)+THD_comp*Tonmax_L)</f>
        <v>3.1489868779837624</v>
      </c>
      <c r="AH330" s="147">
        <f t="shared" ref="AH330:AH370" si="677">IF(Tonmax_H*SIN($Q330)*(1-THD_comp)+THD_comp*Tonmax_H&gt;Tonmax,Tonmax,Tonmax_H*SIN($Q330)*(1-THD_comp)+THD_comp*Tonmax_H)</f>
        <v>2.3943386481468258</v>
      </c>
      <c r="AI330" s="147">
        <f t="shared" ref="AI330:AI370" si="678">AA330+AF330</f>
        <v>6.9039325661680611</v>
      </c>
      <c r="AJ330" s="147">
        <f t="shared" ref="AJ330:AJ370" si="679">AI330+Ton_delay</f>
        <v>7.7039325661680609</v>
      </c>
      <c r="AK330" s="147">
        <f t="shared" ref="AK330:AK370" si="680">AB330+AG330+Ton_delay</f>
        <v>8.1799090118036073</v>
      </c>
      <c r="AL330" s="147">
        <f t="shared" ref="AL330:AL370" si="681">AC330+AH330+Ton_delay</f>
        <v>7.2155765791186548</v>
      </c>
      <c r="AM330" s="147">
        <f t="shared" si="627"/>
        <v>129.80383608126525</v>
      </c>
      <c r="AN330" s="147">
        <f t="shared" si="659"/>
        <v>122.25074857886563</v>
      </c>
      <c r="AO330" s="147">
        <f t="shared" si="660"/>
        <v>138.5890634012431</v>
      </c>
      <c r="AP330" s="147">
        <f t="shared" ref="AP330:AP370" si="682">R330*AF330/Io*AA330/AJ330</f>
        <v>1.6513388961249003</v>
      </c>
      <c r="AQ330" s="147">
        <f t="shared" ref="AQ330:AQ370" si="683">IF(R330*AF330/Lm/1000&gt;Vcspk/Rcs,Vcspk/Rcs,R330*AF330/Lm/1000)</f>
        <v>0.12217047226486717</v>
      </c>
      <c r="AR330" s="147">
        <f t="shared" ref="AR330:AR370" si="684">IF(S330*AG330/Lm/1000&gt;Vcspk/Rcs,Vcspk/Rcs,S330*AG330/Lm/1000)</f>
        <v>0.12126415123882348</v>
      </c>
      <c r="AS330" s="147">
        <f t="shared" ref="AS330:AS370" si="685">IF(T330*AH330/Lm/1000&gt;Vcspk/Rcs,Vcspk/Rcs,T330*AH330/Lm/1000)</f>
        <v>0.11525430844750807</v>
      </c>
      <c r="AT330" s="147">
        <f t="shared" ref="AT330:AT370" si="686">IF(toffmin&lt;Lm*AR330/Vout*10^3,(1/SQRT(3)*AR330)^2,1/3*AR330^2*(Tonmax+Lm*AR330)/Vout/(Tonmax+toffmin))</f>
        <v>4.9016647918907518E-3</v>
      </c>
      <c r="AU330" s="147">
        <f t="shared" ref="AU330:AU370" si="687">1/2*AQ330*Lm*AQ330/Vout*1/AJ330*1000-1/2*Idrr*Tdrr/AJ330*10^-6-Idrr*Ton_delay/AJ330*10^-6-1/2*Idrr*W330/AJ330*10^-6</f>
        <v>3.3798126653893076E-2</v>
      </c>
      <c r="AV330" s="147">
        <f t="shared" ref="AV330:AV370" si="688">1/2*AR330*Lm*AR330/Vout*1/AK330*1000-1/2*Idrr*Tdrr/AK330*10^-6-Idrr*Ton_delay/AK330*10^-6-1/2*Idrr*X330/AK330*10^-6</f>
        <v>3.1360933819892356E-2</v>
      </c>
      <c r="AW330" s="147">
        <f t="shared" ref="AW330:AW370" si="689">1/2*AS330*Lm*AS330/Vout*1/AL330*1000-1/2*Idrr*Tdrr/AL330*10^-6-Idrr*Ton_delay/AL330*10^-6-1/2*Idrr*Y330/AL330*10^-6</f>
        <v>3.2115589153162698E-2</v>
      </c>
      <c r="AX330" s="147">
        <f t="shared" si="628"/>
        <v>2.1874121306785829E-2</v>
      </c>
      <c r="AY330" s="147">
        <f t="shared" si="629"/>
        <v>2.3341287810773367E-2</v>
      </c>
      <c r="AZ330" s="147">
        <f t="shared" si="630"/>
        <v>1.9122369644021614E-2</v>
      </c>
      <c r="BA330" s="147">
        <f t="shared" si="631"/>
        <v>4.343931748385349E-2</v>
      </c>
      <c r="BB330" s="147">
        <f t="shared" si="632"/>
        <v>5.035180966315591E-2</v>
      </c>
      <c r="BC330" s="147">
        <f t="shared" ref="BC330:BC370" si="690">Cin*SQRT(2)*Vintyp*COS(Q330)*2*PI()*Fac*10^-9</f>
        <v>-2.1125218218735347E-2</v>
      </c>
      <c r="BD330" s="147">
        <f t="shared" ref="BD330:BD370" si="691">Cin*SQRT(2)*Vinmin*COS(Q330)*2*PI()*Fac*10^-9</f>
        <v>-1.8369754972813339E-2</v>
      </c>
      <c r="BE330" s="147">
        <f t="shared" ref="BE330:BE370" si="692">Cin*SQRT(2)*Vinmax*COS(Q330)*2*PI()*Fac*10^-9</f>
        <v>-2.2962193716016679E-2</v>
      </c>
      <c r="BF330" s="147">
        <f t="shared" ref="BF330:BF370" si="693">Cxin*SQRT(2)*Vintyp*COS(Q330)*2*PI()*Fac*10^-9</f>
        <v>0</v>
      </c>
      <c r="BG330" s="147">
        <f t="shared" ref="BG330:BG370" si="694">Cxin*SQRT(2)*Vinmin*COS(Q330)*2*PI()*Fac*10^-9</f>
        <v>0</v>
      </c>
      <c r="BH330" s="147">
        <f t="shared" ref="BH330:BH370" si="695">Cxin*SQRT(2)*Vinmax*COS(Q330)*2*PI()*Fac*10^-9</f>
        <v>0</v>
      </c>
      <c r="BI330" s="147">
        <f t="shared" si="633"/>
        <v>7.4890308805048225E-4</v>
      </c>
      <c r="BJ330" s="147">
        <f t="shared" si="634"/>
        <v>4.9715328379600285E-3</v>
      </c>
      <c r="BK330" s="147">
        <f t="shared" si="635"/>
        <v>0</v>
      </c>
      <c r="BL330" s="147">
        <f t="shared" ref="BL330:BL370" si="696">BI330*R330</f>
        <v>8.3314413204916157E-2</v>
      </c>
      <c r="BM330" s="147">
        <f t="shared" ref="BM330:BM370" si="697">BJ330*S330</f>
        <v>0.48093567167722345</v>
      </c>
      <c r="BN330" s="147">
        <f t="shared" ref="BN330:BN370" si="698">BK330*T330</f>
        <v>0</v>
      </c>
      <c r="BO330" s="150">
        <f t="shared" si="636"/>
        <v>5.6085583529154841E-7</v>
      </c>
      <c r="BP330" s="150">
        <f t="shared" si="636"/>
        <v>2.4716138758914896E-5</v>
      </c>
      <c r="BQ330" s="150">
        <f t="shared" si="636"/>
        <v>0</v>
      </c>
      <c r="BR330" s="147" t="e">
        <f t="shared" ref="BR330:BR370" si="699">IF((180-Deg_Triac)/180*PI()&gt;Q330,0,IF(Q330&gt;deg_Ipk,deg_Ipk/Q330*R330^2/(Vout+R330),R330^2/(Vout+R330)))</f>
        <v>#NUM!</v>
      </c>
      <c r="BS330" s="147">
        <f t="shared" ref="BS330:BS370" si="700">IF((180-Deg_Triac)/180*PI()&gt;Q330,0,R330^2/(Vout+R330))</f>
        <v>67.538030736036362</v>
      </c>
      <c r="BT330" s="147">
        <f t="shared" ref="BT330:BT370" si="701">IF((180-Deg_Triac)/180*PI()&gt;Q330,0,IF($R330*Tonmax8/Lm*Rcs&gt;Vcspk*1000,Vcspk/Rcs,$R330*Tonmax8/Lm/1000))</f>
        <v>0.19928377188498</v>
      </c>
      <c r="BU330" s="147">
        <f t="shared" ref="BU330:BU370" si="702">IF((180-Deg_triacmax)/180*PI()&gt;R330,0,IF($R330*CB$3/Lm*Rcs&gt;Vcspk*1000,Vcspk/Rcs,$R330*CB$3/Lm/1000))</f>
        <v>0.19928377188498</v>
      </c>
      <c r="BV330" s="147">
        <f t="shared" ref="BV330:BV370" si="703">IF((180-Deg_triacmax)/180*PI()&gt;S330,0,IF($R330*CC$3/Lm*Rcs&gt;Vcspk*1000,Vcspk/Rcs,$R330*CC$3/Lm/1000))</f>
        <v>6.6427923961660001E-2</v>
      </c>
      <c r="BW330" s="147">
        <f t="shared" ref="BW330:BW370" si="704">IF(Lm*BT330/Vout*1000&gt;2.5,Lm*BT330*1000/Vout,2.5)</f>
        <v>6.9530369261292924</v>
      </c>
      <c r="CA330" s="150">
        <f t="shared" ref="CA330:CA370" si="705">IF((180-Deg_Triac)/180*PI()&gt;$Q330,0,1/2*BT330*Lm*BT330*1/Vout*1000*1/(Lm*BT330*1/Vout*1000+Lm*BT330*1/(Vintyp*SQRT(2)*SIN($Q330))*1000+Tdrr+Ton_delay+Tdrr*Vout*1/(Vintyp*SQRT(2)*SIN($Q330)))+(-1/2*Idrr*Tdrr*10^-6-Idrr*Ton_delay*10^-6-1/2*Idrr*Tdrr*Vout*1/(Vintyp*SQRT(2)*SIN($Q330))*10^-6)*1/(Lm*BT330*1/Vout*1000+Lm*BT330*1/(Vintyp*SQRT(2)*SIN($Q330))*1000+Tdrr+Ton_delay+Tdrr*Vout*1/(Vintyp*SQRT(2)*SIN($Q330))))</f>
        <v>5.5061791060176987E-2</v>
      </c>
      <c r="CB330" s="150">
        <f t="shared" si="637"/>
        <v>5.5061791060176987E-2</v>
      </c>
      <c r="CC330" s="150">
        <f t="shared" si="638"/>
        <v>1.5560429956531454E-2</v>
      </c>
      <c r="CD330" s="150">
        <f t="shared" si="639"/>
        <v>3.5635947914704848E-2</v>
      </c>
      <c r="CE330" s="150">
        <f t="shared" ref="CE330:CE370" si="706">IF(CD330=0,0,IF((CD330+BC330)&gt;0,CD330+BC330+BF330,BF330))</f>
        <v>1.4510729695969501E-2</v>
      </c>
      <c r="CI330" s="152">
        <f t="shared" ref="CI330:CI370" si="707">IF(Lm*Vcspk/Rcs/SQRT(2)/Vintyp*10^3&gt;(DC$3-$W330)*SIN($Q330),Vintyp*SQRT(2)*SIN($Q330)*(DC$3-$W330)/Lm/10^3,Vcspk/Rcs)</f>
        <v>0.19355149190424015</v>
      </c>
      <c r="CJ330" s="152">
        <f t="shared" ref="CJ330:CJ370" si="708">IF(Lm*Vcspk/Rcs/SQRT(2)/Vintyp*10^3&gt;(DD$3-$W330)*SIN($Q330),Vintyp*SQRT(2)*SIN($Q330)*(DD$3-$W330)/Lm/10^3,Vcspk/Rcs)</f>
        <v>0.19355149190424015</v>
      </c>
      <c r="CK330" s="152">
        <f t="shared" ref="CK330:CK370" si="709">IF(Lm*Vcspk/Rcs/SQRT(2)/Vintyp*10^3&gt;(DE$3-$W330)*SIN($Q330),Vintyp*SQRT(2)*SIN($Q330)*(DE$3-$W330)/Lm/10^3,Vcspk/Rcs)</f>
        <v>0.19355149190424015</v>
      </c>
      <c r="CL330" s="152">
        <f t="shared" ref="CL330:CL370" si="710">IF(Lm*Vcspk/Rcs/SQRT(2)/Vintyp*10^3&gt;(DF$3-$W330)*SIN($Q330),Vintyp*SQRT(2)*SIN($Q330)*(DF$3-$W330)/Lm/10^3,Vcspk/Rcs)</f>
        <v>0.19355149190424015</v>
      </c>
      <c r="CM330" s="152">
        <f t="shared" ref="CM330:CM370" si="711">IF(Lm*Vcspk/Rcs/SQRT(2)/Vintyp*10^3&gt;(DG$3-$W330)*SIN($Q330),Vintyp*SQRT(2)*SIN($Q330)*(DG$3-$W330)/Lm/10^3,Vcspk/Rcs)</f>
        <v>0.19355149190424015</v>
      </c>
      <c r="CN330" s="152">
        <f t="shared" ref="CN330:CN370" si="712">IF(Lm*Vcspk/Rcs/SQRT(2)/Vintyp*10^3&gt;(DH$3-$W330)*SIN($Q330),Vintyp*SQRT(2)*SIN($Q330)*(DH$3-$W330)/Lm/10^3,Vcspk/Rcs)</f>
        <v>0.19355149190424015</v>
      </c>
      <c r="CO330" s="152">
        <f t="shared" ref="CO330:CO370" si="713">IF(Lm*Vcspk/Rcs/SQRT(2)/Vintyp*10^3&gt;(DI$3-$W330)*SIN($Q330),Vintyp*SQRT(2)*SIN($Q330)*(DI$3-$W330)/Lm/10^3,Vcspk/Rcs)</f>
        <v>0.19355149190424015</v>
      </c>
      <c r="CP330" s="152">
        <f t="shared" ref="CP330:CP370" si="714">IF(Lm*Vcspk/Rcs/SQRT(2)/Vintyp*10^3&gt;(DJ$3-$W330)*SIN($Q330),Vintyp*SQRT(2)*SIN($Q330)*(DJ$3-$W330)/Lm/10^3,Vcspk/Rcs)</f>
        <v>0.19355149190424015</v>
      </c>
      <c r="CQ330" s="152">
        <f t="shared" ref="CQ330:CQ370" si="715">IF(Lm*Vcspk/Rcs/SQRT(2)/Vintyp*10^3&gt;(DK$3-$W330)*SIN($Q330),Vintyp*SQRT(2)*SIN($Q330)*(DK$3-$W330)/Lm/10^3,Vcspk/Rcs)</f>
        <v>0.18015177449344461</v>
      </c>
      <c r="CR330" s="152">
        <f t="shared" ref="CR330:CR370" si="716">IF(Lm*Vcspk/Rcs/SQRT(2)/Vintyp*10^3&gt;(DL$3-$W330)*SIN($Q330),Vintyp*SQRT(2)*SIN($Q330)*(DL$3-$W330)/Lm/10^3,Vcspk/Rcs)</f>
        <v>0.15409394416622679</v>
      </c>
      <c r="CS330" s="152">
        <f t="shared" ref="CS330:CS370" si="717">IF(Lm*Vcspk/Rcs/SQRT(2)/Vintyp*10^3&gt;(DM$3-$W330)*SIN($Q330),Vintyp*SQRT(2)*SIN($Q330)*(DM$3-$W330)/Lm/10^3,Vcspk/Rcs)</f>
        <v>0.12803611383900901</v>
      </c>
      <c r="CT330" s="152">
        <f t="shared" ref="CT330:CT370" si="718">IF(Lm*Vcspk/Rcs/SQRT(2)/Vintyp*10^3&gt;(DN$3-$W330)*SIN($Q330),Vintyp*SQRT(2)*SIN($Q330)*(DN$3-$W330)/Lm/10^3,Vcspk/Rcs)</f>
        <v>0.10197828351179117</v>
      </c>
      <c r="CU330" s="152">
        <f t="shared" ref="CU330:CU370" si="719">IF(Lm*Vcspk/Rcs/SQRT(2)/Vintyp*10^3&gt;(DO$3-$W330)*SIN($Q330),Vintyp*SQRT(2)*SIN($Q330)*(DO$3-$W330)/Lm/10^3,Vcspk/Rcs)</f>
        <v>7.5920453184573383E-2</v>
      </c>
      <c r="CV330" s="152">
        <f t="shared" ref="CV330:CV370" si="720">IF(Lm*Vcspk/Rcs/SQRT(2)/Vintyp*10^3&gt;(DP$3-$W330)*SIN($Q330),Vintyp*SQRT(2)*SIN($Q330)*(DP$3-$W330)/Lm/10^3,Vcspk/Rcs)</f>
        <v>6.069564398092013E-2</v>
      </c>
      <c r="CW330" s="152">
        <f t="shared" ref="CW330:CW370" si="721">IF(Lm*Vcspk/Rcs/SQRT(2)/Vintyp*10^3&gt;(DQ$3-$W330)*SIN($Q330),Vintyp*SQRT(2)*SIN($Q330)*(DQ$3-$W330)/Lm/10^3,Vcspk/Rcs)</f>
        <v>6.069564398092013E-2</v>
      </c>
      <c r="CX330" s="152">
        <f t="shared" ref="CX330:CX370" si="722">IF(Lm*Vcspk/Rcs/SQRT(2)/Vintyp*10^3&gt;(DR$3-$W330)*SIN($Q330),Vintyp*SQRT(2)*SIN($Q330)*(DR$3-$W330)/Lm/10^3,Vcspk/Rcs)</f>
        <v>6.069564398092013E-2</v>
      </c>
      <c r="CY330" s="152">
        <f t="shared" ref="CY330:CY370" si="723">IF(Lm*Vcspk/Rcs/SQRT(2)/Vintyp*10^3&gt;(DS$3-$W330)*SIN($Q330),Vintyp*SQRT(2)*SIN($Q330)*(DS$3-$W330)/Lm/10^3,Vcspk/Rcs)</f>
        <v>6.069564398092013E-2</v>
      </c>
      <c r="CZ330" s="152">
        <f t="shared" ref="CZ330:CZ370" si="724">IF(Lm*Vcspk/Rcs/SQRT(2)/Vintyp*10^3&gt;(DT$3-$W330)*SIN($Q330),Vintyp*SQRT(2)*SIN($Q330)*(DT$3-$W330)/Lm/10^3,Vcspk/Rcs)</f>
        <v>6.069564398092013E-2</v>
      </c>
      <c r="DA330" s="152">
        <f t="shared" ref="DA330:DA370" si="725">IF(Lm*Vcspk/Rcs/SQRT(2)/Vintyp*10^3&gt;(DU$3-$W330)*SIN($Q330),Vintyp*SQRT(2)*SIN($Q330)*(DU$3-$W330)/Lm/10^3,Vcspk/Rcs)</f>
        <v>6.069564398092013E-2</v>
      </c>
      <c r="DC330" s="154">
        <f t="shared" si="640"/>
        <v>5.333617981763631E-2</v>
      </c>
      <c r="DD330" s="154">
        <f t="shared" si="641"/>
        <v>5.333617981763631E-2</v>
      </c>
      <c r="DE330" s="154">
        <f t="shared" si="642"/>
        <v>5.333617981763631E-2</v>
      </c>
      <c r="DF330" s="154">
        <f t="shared" si="643"/>
        <v>5.333617981763631E-2</v>
      </c>
      <c r="DG330" s="154">
        <f t="shared" si="644"/>
        <v>5.333617981763631E-2</v>
      </c>
      <c r="DH330" s="154">
        <f t="shared" si="645"/>
        <v>5.333617981763631E-2</v>
      </c>
      <c r="DI330" s="154">
        <f t="shared" si="646"/>
        <v>5.333617981763631E-2</v>
      </c>
      <c r="DJ330" s="154">
        <f t="shared" si="647"/>
        <v>5.333617981763631E-2</v>
      </c>
      <c r="DK330" s="154">
        <f t="shared" si="648"/>
        <v>4.9305631541678427E-2</v>
      </c>
      <c r="DL330" s="154">
        <f t="shared" si="649"/>
        <v>4.1483890492923808E-2</v>
      </c>
      <c r="DM330" s="154">
        <f t="shared" si="650"/>
        <v>3.36932016364591E-2</v>
      </c>
      <c r="DN330" s="154">
        <f t="shared" si="651"/>
        <v>2.5953522595669777E-2</v>
      </c>
      <c r="DO330" s="154">
        <f t="shared" si="652"/>
        <v>1.8306576700265666E-2</v>
      </c>
      <c r="DP330" s="154">
        <f t="shared" si="653"/>
        <v>1.3917584950396021E-2</v>
      </c>
      <c r="DQ330" s="154">
        <f t="shared" si="654"/>
        <v>1.3917584950396021E-2</v>
      </c>
      <c r="DR330" s="154">
        <f t="shared" si="655"/>
        <v>1.3917584950396021E-2</v>
      </c>
      <c r="DS330" s="154">
        <f t="shared" si="656"/>
        <v>1.3917584950396021E-2</v>
      </c>
      <c r="DT330" s="154">
        <f t="shared" si="657"/>
        <v>-1.1183550625087534E-9</v>
      </c>
      <c r="DU330" s="154">
        <f t="shared" si="658"/>
        <v>-1.1183550625087534E-9</v>
      </c>
      <c r="DW330" s="155">
        <f t="shared" ref="DW330:DW370" si="726">$BI330*COS(DW$2*$Q330)-$BI330*COS(DW$2*$P330)</f>
        <v>-7.4890308805048182E-4</v>
      </c>
      <c r="DX330" s="155">
        <f t="shared" ref="DX330:DX370" si="727">$BI330*SIN(DW$2*$Q330)-$BI330*SIN(DW$2*$P330)</f>
        <v>1.2971381984486642E-3</v>
      </c>
      <c r="DY330" s="155">
        <f t="shared" ref="DY330:DY370" si="728">$BI330*COS(DY$1*$Q330)-$BI330*COS(DY$1*$P330)</f>
        <v>-1.4074774110496352E-3</v>
      </c>
      <c r="DZ330" s="155">
        <f t="shared" ref="DZ330:DZ370" si="729">$BI330*SIN(DY$1*$Q330)-$BI330*SIN(DY$1*$P330)</f>
        <v>5.122798830241238E-4</v>
      </c>
      <c r="EA330" s="156">
        <f t="shared" ref="EA330:EA370" si="730">$BI330*COS(EA$1*$Q330)-$BI330*COS(EA$1*$P330)</f>
        <v>-7.4890308805048182E-4</v>
      </c>
      <c r="EB330" s="156">
        <f t="shared" ref="EB330:EB370" si="731">$BI330*SIN(EA$1*$Q330)-$BI330*SIN(EA$1*$P330)</f>
        <v>1.2971381984486642E-3</v>
      </c>
      <c r="EC330" s="156">
        <f t="shared" ref="EC330:EC370" si="732">$BI330*COS(EC$1*$Q330)-$BI330*COS(EC$1*$P330)</f>
        <v>2.6009131297820607E-4</v>
      </c>
      <c r="ED330" s="156">
        <f t="shared" ref="ED330:ED370" si="733">$BI330*SIN(EC$1*$Q330)-$BI330*SIN(EC$1*$P330)</f>
        <v>1.4750511347337983E-3</v>
      </c>
      <c r="EE330" s="156">
        <f t="shared" ref="EE330:EE370" si="734">$BI330*COS(EE$1*$Q330)-$BI330*COS(EE$1*$P330)</f>
        <v>1.1473860980714299E-3</v>
      </c>
      <c r="EF330" s="156">
        <f t="shared" ref="EF330:EF370" si="735">$BI330*SIN(EE$1*$Q330)-$BI330*SIN(EE$1*$P330)</f>
        <v>9.6277125170967401E-4</v>
      </c>
      <c r="EG330" s="156">
        <f t="shared" ref="EG330:EG370" si="736">$BI330*COS(EG$1*$Q330)-$BI330*COS(EG$1*$P330)</f>
        <v>1.4978061761009645E-3</v>
      </c>
      <c r="EH330" s="156">
        <f t="shared" ref="EH330:EH370" si="737">$BI330*SIN(EG$1*$Q330)-$BI330*SIN(EG$1*$P330)</f>
        <v>-6.4226222284093977E-19</v>
      </c>
      <c r="EI330" s="156">
        <f t="shared" ref="EI330:EI370" si="738">$BI330*COS(EI$1*$Q330)-$BI330*COS(EI$1*$P330)</f>
        <v>1.1473860980714293E-3</v>
      </c>
      <c r="EJ330" s="156">
        <f t="shared" ref="EJ330:EJ370" si="739">$BI330*SIN(EI$1*$Q330)-$BI330*SIN(EI$1*$P330)</f>
        <v>-9.6277125170967487E-4</v>
      </c>
      <c r="EK330" s="156">
        <f t="shared" ref="EK330:EK370" si="740">$BI330*COS(EK$1*$Q330)-$BI330*COS(EK$1*$P330)</f>
        <v>2.6009131297820591E-4</v>
      </c>
      <c r="EL330" s="156">
        <f t="shared" ref="EL330:EL370" si="741">$BI330*SIN(EK$1*$Q330)-$BI330*SIN(EK$1*$P330)</f>
        <v>-1.4750511347337983E-3</v>
      </c>
      <c r="EM330" s="156">
        <f t="shared" ref="EM330:EM370" si="742">$BI330*COS(EM$1*$Q330)-$BI330*COS(EM$1*$P330)</f>
        <v>-7.4890308805048193E-4</v>
      </c>
      <c r="EN330" s="156">
        <f t="shared" ref="EN330:EN370" si="743">$BI330*SIN(EM$1*$Q330)-$BI330*SIN(EM$1*$P330)</f>
        <v>-1.2971381984486639E-3</v>
      </c>
      <c r="EO330" s="156">
        <f t="shared" ref="EO330:EO370" si="744">$BI330*COS(EO$1*$Q330)-$BI330*COS(EO$1*$P330)</f>
        <v>-1.4074774110496365E-3</v>
      </c>
      <c r="EP330" s="156">
        <f t="shared" ref="EP330:EP370" si="745">$BI330*SIN(EO$1*$Q330)-$BI330*SIN(EO$1*$P330)</f>
        <v>-5.1227988302412022E-4</v>
      </c>
      <c r="EQ330" s="156">
        <f t="shared" ref="EQ330:EQ370" si="746">$BI330*COS(EQ$1*$Q330)-$BI330*COS(EQ$1*$P330)</f>
        <v>-1.4074774110496341E-3</v>
      </c>
      <c r="ER330" s="156">
        <f t="shared" ref="ER330:ER370" si="747">$BI330*SIN(EQ$1*$Q330)-$BI330*SIN(EQ$1*$P330)</f>
        <v>5.1227988302412694E-4</v>
      </c>
      <c r="ES330" s="156">
        <f t="shared" ref="ES330:ES370" si="748">$BI330*COS(ES$1*$Q330)-$BI330*COS(ES$1*$P330)</f>
        <v>2.6009131297820851E-4</v>
      </c>
      <c r="ET330" s="156">
        <f t="shared" ref="ET330:ET370" si="749">$BI330*SIN(ES$1*$Q330)-$BI330*SIN(ES$1*$P330)</f>
        <v>1.4750511347337981E-3</v>
      </c>
      <c r="EU330" s="156">
        <f t="shared" ref="EU330:EU370" si="750">$BI330*COS(EU$1*$Q330)-$BI330*COS(EU$1*$P330)</f>
        <v>1.147386098071434E-3</v>
      </c>
      <c r="EV330" s="156">
        <f t="shared" ref="EV330:EV370" si="751">$BI330*SIN(EU$1*$Q330)-$BI330*SIN(EU$1*$P330)</f>
        <v>9.6277125170966945E-4</v>
      </c>
      <c r="EW330" s="156">
        <f t="shared" ref="EW330:EW370" si="752">$BI330*COS(EW$1*$Q330)-$BI330*COS(EW$1*$P330)</f>
        <v>1.4978061761009645E-3</v>
      </c>
      <c r="EX330" s="156">
        <f t="shared" ref="EX330:EX370" si="753">$BI330*SIN(EW$1*$Q330)-$BI330*SIN(EW$1*$P330)</f>
        <v>-1.9267866685228195E-18</v>
      </c>
      <c r="EY330" s="156">
        <f t="shared" ref="EY330:EY370" si="754">$BI330*COS(EY$1*$Q330)-$BI330*COS(EY$1*$P330)</f>
        <v>1.1473860980714254E-3</v>
      </c>
      <c r="EZ330" s="156">
        <f t="shared" ref="EZ330:EZ370" si="755">$BI330*SIN(EY$1*$Q330)-$BI330*SIN(EY$1*$P330)</f>
        <v>-9.6277125170967943E-4</v>
      </c>
    </row>
    <row r="331" spans="15:156" ht="20.100000000000001" customHeight="1" x14ac:dyDescent="0.2">
      <c r="O331" s="158">
        <v>321</v>
      </c>
      <c r="P331" s="158">
        <f t="shared" ref="P331:P370" si="756">-(360-O331)*PI()/360</f>
        <v>-0.34033920413889424</v>
      </c>
      <c r="Q331" s="147">
        <f t="shared" ref="Q331:Q369" si="757">O331*PI()/360</f>
        <v>2.8012534494508987</v>
      </c>
      <c r="R331" s="147">
        <f t="shared" si="661"/>
        <v>108.57706313456015</v>
      </c>
      <c r="S331" s="147">
        <f t="shared" si="662"/>
        <v>94.41483750831317</v>
      </c>
      <c r="T331" s="147">
        <f t="shared" si="663"/>
        <v>118.01854688539146</v>
      </c>
      <c r="U331" s="147">
        <f t="shared" si="664"/>
        <v>1</v>
      </c>
      <c r="V331" s="147">
        <f t="shared" si="665"/>
        <v>1</v>
      </c>
      <c r="W331" s="147">
        <f t="shared" si="666"/>
        <v>0.13262469608478911</v>
      </c>
      <c r="X331" s="147">
        <f t="shared" si="667"/>
        <v>0.15251840049750751</v>
      </c>
      <c r="Y331" s="147">
        <f t="shared" si="668"/>
        <v>0.122014720398006</v>
      </c>
      <c r="Z331" s="147">
        <f t="shared" si="669"/>
        <v>4.0282681250293297</v>
      </c>
      <c r="AA331" s="147">
        <f t="shared" si="670"/>
        <v>4.0282681250293297</v>
      </c>
      <c r="AB331" s="147">
        <f t="shared" si="671"/>
        <v>4.1144663184848635</v>
      </c>
      <c r="AC331" s="147">
        <f t="shared" si="672"/>
        <v>3.9105536576395568</v>
      </c>
      <c r="AD331" s="147">
        <f t="shared" si="673"/>
        <v>41.432924681085858</v>
      </c>
      <c r="AE331" s="147">
        <f t="shared" si="674"/>
        <v>56.697207500550846</v>
      </c>
      <c r="AF331" s="147">
        <f t="shared" si="675"/>
        <v>2.7487911181054754</v>
      </c>
      <c r="AG331" s="147">
        <f t="shared" si="676"/>
        <v>3.1376591089808983</v>
      </c>
      <c r="AH331" s="147">
        <f t="shared" si="677"/>
        <v>2.3857255556914509</v>
      </c>
      <c r="AI331" s="147">
        <f t="shared" si="678"/>
        <v>6.7770592431348051</v>
      </c>
      <c r="AJ331" s="147">
        <f t="shared" si="679"/>
        <v>7.5770592431348049</v>
      </c>
      <c r="AK331" s="147">
        <f t="shared" si="680"/>
        <v>8.0521254274657625</v>
      </c>
      <c r="AL331" s="147">
        <f t="shared" si="681"/>
        <v>7.096279213331008</v>
      </c>
      <c r="AM331" s="147">
        <f t="shared" ref="AM331:AM370" si="758">1000/AJ331</f>
        <v>131.97732364387281</v>
      </c>
      <c r="AN331" s="147">
        <f t="shared" si="659"/>
        <v>124.1908126007333</v>
      </c>
      <c r="AO331" s="147">
        <f t="shared" si="660"/>
        <v>140.91891961091508</v>
      </c>
      <c r="AP331" s="147">
        <f t="shared" si="682"/>
        <v>1.5867098443111942</v>
      </c>
      <c r="AQ331" s="147">
        <f t="shared" si="683"/>
        <v>0.11880773915197489</v>
      </c>
      <c r="AR331" s="147">
        <f t="shared" si="684"/>
        <v>0.11792636454439623</v>
      </c>
      <c r="AS331" s="147">
        <f t="shared" si="685"/>
        <v>0.11208194222648146</v>
      </c>
      <c r="AT331" s="147">
        <f t="shared" si="686"/>
        <v>4.6355424848859451E-3</v>
      </c>
      <c r="AU331" s="147">
        <f t="shared" si="687"/>
        <v>3.2498354821121532E-2</v>
      </c>
      <c r="AV331" s="147">
        <f t="shared" si="688"/>
        <v>3.0128942237528683E-2</v>
      </c>
      <c r="AW331" s="147">
        <f t="shared" si="689"/>
        <v>3.0882553020757337E-2</v>
      </c>
      <c r="AX331" s="147">
        <f t="shared" ref="AX331:AX370" si="759">1/2*AQ331*Lm*AQ331/R331*1/AJ331*1000</f>
        <v>2.1550422641807662E-2</v>
      </c>
      <c r="AY331" s="147">
        <f t="shared" ref="AY331:AY370" si="760">1/2*AR331*Lm*AR331/S331*1/AK331*1000</f>
        <v>2.2976090923746369E-2</v>
      </c>
      <c r="AZ331" s="147">
        <f t="shared" ref="AZ331:AZ370" si="761">1/2*AS331*Lm*AS331/T331*1/AL331*1000</f>
        <v>1.8840630833614914E-2</v>
      </c>
      <c r="BA331" s="147">
        <f t="shared" ref="BA331:BA370" si="762">SQRT(AG331/AK331/3)*AR331</f>
        <v>4.2500877434698589E-2</v>
      </c>
      <c r="BB331" s="147">
        <f t="shared" ref="BB331:BB370" si="763">SQRT(AB331/AK331/3)*AR331</f>
        <v>4.8668927168493303E-2</v>
      </c>
      <c r="BC331" s="147">
        <f t="shared" si="690"/>
        <v>-2.119151173572242E-2</v>
      </c>
      <c r="BD331" s="147">
        <f t="shared" si="691"/>
        <v>-1.8427401509323843E-2</v>
      </c>
      <c r="BE331" s="147">
        <f t="shared" si="692"/>
        <v>-2.3034251886654807E-2</v>
      </c>
      <c r="BF331" s="147">
        <f t="shared" si="693"/>
        <v>0</v>
      </c>
      <c r="BG331" s="147">
        <f t="shared" si="694"/>
        <v>0</v>
      </c>
      <c r="BH331" s="147">
        <f t="shared" si="695"/>
        <v>0</v>
      </c>
      <c r="BI331" s="147">
        <f t="shared" ref="BI331:BI370" si="764">IF((AX331+BC331)&gt;0,AX331+BC331+BF331,BF331)</f>
        <v>3.5891090608524204E-4</v>
      </c>
      <c r="BJ331" s="147">
        <f t="shared" ref="BJ331:BJ370" si="765">IF((AY331+BD331)&gt;0,AY331+BD331+BG331,BG331)</f>
        <v>4.5486894144225257E-3</v>
      </c>
      <c r="BK331" s="147">
        <f t="shared" ref="BK331:BK370" si="766">IF((AZ331+BE331)&gt;0,AZ331+BE331+BH331,BH331)</f>
        <v>0</v>
      </c>
      <c r="BL331" s="147">
        <f t="shared" si="696"/>
        <v>3.8969492109699515E-2</v>
      </c>
      <c r="BM331" s="147">
        <f t="shared" si="697"/>
        <v>0.42946377193848695</v>
      </c>
      <c r="BN331" s="147">
        <f t="shared" si="698"/>
        <v>0</v>
      </c>
      <c r="BO331" s="150">
        <f t="shared" ref="BO331:BQ370" si="767">BI331^2</f>
        <v>1.2881703850692943E-7</v>
      </c>
      <c r="BP331" s="150">
        <f t="shared" si="767"/>
        <v>2.0690575388879541E-5</v>
      </c>
      <c r="BQ331" s="150">
        <f t="shared" si="767"/>
        <v>0</v>
      </c>
      <c r="BR331" s="147" t="e">
        <f t="shared" si="699"/>
        <v>#NUM!</v>
      </c>
      <c r="BS331" s="147">
        <f t="shared" si="700"/>
        <v>65.285028088763951</v>
      </c>
      <c r="BT331" s="147">
        <f t="shared" si="701"/>
        <v>0.19449816417930241</v>
      </c>
      <c r="BU331" s="147">
        <f t="shared" si="702"/>
        <v>0.19449816417930241</v>
      </c>
      <c r="BV331" s="147">
        <f t="shared" si="703"/>
        <v>6.4832721393100798E-2</v>
      </c>
      <c r="BW331" s="147">
        <f t="shared" si="704"/>
        <v>6.7860664459100093</v>
      </c>
      <c r="CA331" s="150">
        <f t="shared" si="705"/>
        <v>5.3140763368638863E-2</v>
      </c>
      <c r="CB331" s="150">
        <f t="shared" ref="CB331:CB370" si="768">IF((180-Deg_triacmax)/180*PI()&gt;$Q331,0,1/2*BU331*Lm*BU331*1/Vout*1000*1/(Lm*BU331*1/Vout*1000+Lm*BU331*1/(Vintyp*SQRT(2)*SIN($Q331))*1000+Tdrr+Ton_delay+Tdrr*Vout*1/(Vintyp*SQRT(2)*SIN($Q331)))+(-1/2*Idrr*Tdrr*10^-6-Idrr*Ton_delay*10^-6-1/2*Idrr*Tdrr*Vout*1/(Vintyp*SQRT(2)*SIN($Q331))*10^-6)*1/(Lm*BU331*1/Vout*1000+Lm*BU331*1/(Vintyp*SQRT(2)*SIN($Q331))*1000+Tdrr+Ton_delay+Tdrr*Vout*1/(Vintyp*SQRT(2)*SIN($Q331))))</f>
        <v>5.3140763368638863E-2</v>
      </c>
      <c r="CC331" s="150">
        <f t="shared" ref="CC331:CC370" si="769">IF((180-Deg_triacmin)/180*PI()&gt;$Q331,0,1/2*BV331*Lm*BV331*1/Vout*1000*1/(Lm*BV331*1/Vout*1000+Lm*BV331*1/(Vintyp*SQRT(2)*SIN($Q331))*1000+Tdrr+Ton_delay+Tdrr*Vout*1/(Vintyp*SQRT(2)*SIN($Q331)))+(-1/2*Idrr*Tdrr*10^-6-Idrr*Ton_delay*10^-6-1/2*Idrr*Tdrr*Vout*1/(Vintyp*SQRT(2)*SIN($Q331))*10^-6)*1/(Lm*BV331*1/Vout*1000+Lm*BV331*1/(Vintyp*SQRT(2)*SIN($Q331))*1000+Tdrr+Ton_delay+Tdrr*Vout*1/(Vintyp*SQRT(2)*SIN($Q331))))</f>
        <v>1.4980962398481706E-2</v>
      </c>
      <c r="CD331" s="150">
        <f t="shared" ref="CD331:CD370" si="770">IF((180-Deg_Triac)/180*PI()&gt;$Q331,0,1/2*BT331*Lm*BT331*1/(Vintyp*SQRT(2)*SIN($Q331))*1000*1/(Lm*BT331*1/Vout*1000+Lm*BT331*1/(Vintyp*SQRT(2)*SIN($Q331))*1000+Tdrr+Ton_delay+Tdrr*Vout*1/(Vintyp*SQRT(2)*SIN($Q331))))</f>
        <v>3.5238888253173506E-2</v>
      </c>
      <c r="CE331" s="150">
        <f t="shared" si="706"/>
        <v>1.4047376517451086E-2</v>
      </c>
      <c r="CI331" s="152">
        <f t="shared" si="707"/>
        <v>0.18876588419856255</v>
      </c>
      <c r="CJ331" s="152">
        <f t="shared" si="708"/>
        <v>0.18876588419856255</v>
      </c>
      <c r="CK331" s="152">
        <f t="shared" si="709"/>
        <v>0.18876588419856255</v>
      </c>
      <c r="CL331" s="152">
        <f t="shared" si="710"/>
        <v>0.18876588419856255</v>
      </c>
      <c r="CM331" s="152">
        <f t="shared" si="711"/>
        <v>0.18876588419856255</v>
      </c>
      <c r="CN331" s="152">
        <f t="shared" si="712"/>
        <v>0.18876588419856255</v>
      </c>
      <c r="CO331" s="152">
        <f t="shared" si="713"/>
        <v>0.18876588419856255</v>
      </c>
      <c r="CP331" s="152">
        <f t="shared" si="714"/>
        <v>0.18876588419856255</v>
      </c>
      <c r="CQ331" s="152">
        <f t="shared" si="715"/>
        <v>0.17568794808630656</v>
      </c>
      <c r="CR331" s="152">
        <f t="shared" si="716"/>
        <v>0.15025587143901781</v>
      </c>
      <c r="CS331" s="152">
        <f t="shared" si="717"/>
        <v>0.12482379479172907</v>
      </c>
      <c r="CT331" s="152">
        <f t="shared" si="718"/>
        <v>9.9391718144440339E-2</v>
      </c>
      <c r="CU331" s="152">
        <f t="shared" si="719"/>
        <v>7.3959641497151632E-2</v>
      </c>
      <c r="CV331" s="152">
        <f t="shared" si="720"/>
        <v>5.9100441412360934E-2</v>
      </c>
      <c r="CW331" s="152">
        <f t="shared" si="721"/>
        <v>5.9100441412360934E-2</v>
      </c>
      <c r="CX331" s="152">
        <f t="shared" si="722"/>
        <v>5.9100441412360934E-2</v>
      </c>
      <c r="CY331" s="152">
        <f t="shared" si="723"/>
        <v>5.9100441412360934E-2</v>
      </c>
      <c r="CZ331" s="152">
        <f t="shared" si="724"/>
        <v>5.9100441412360934E-2</v>
      </c>
      <c r="DA331" s="152">
        <f t="shared" si="725"/>
        <v>5.9100441412360934E-2</v>
      </c>
      <c r="DC331" s="154">
        <f t="shared" ref="DC331:DC370" si="771">IF(DC$1/180*PI()&gt;$Q331,0,1/2*CI331*Lm*CI331*1/Vout*1000*1/(Lm*CI331*1/Vout*1000+Lm*CI331*1/(Vintyp*SQRT(2)*SIN($Q331))*1000+Tdrr+Ton_delay+Tdrr*Vout*1/(Vintyp*SQRT(2)*SIN($Q331))))+(-1/2*Idrr*Tdrr*10^-6-Idrr*Ton_delay*10^-6-1/2*Idrr*Tdrr*1/(Vintyp*SQRT(2)*SIN($Q331))*10^-6)*1/(Lm*CI331*1/Vout*1000+Lm*CI331*1/(Vintyp*SQRT(2)*SIN($Q331))*1000+Tdrr+Ton_delay+Tdrr*Vout*1/(Vintyp*SQRT(2)*SIN($Q331)))</f>
        <v>5.143214507747218E-2</v>
      </c>
      <c r="DD331" s="154">
        <f t="shared" ref="DD331:DD370" si="772">IF(DD$1/180*PI()&gt;$Q331,0,1/2*CJ331*Lm*CJ331*1/Vout*1000*1/(Lm*CJ331*1/Vout*1000+Lm*CJ331*1/(Vintyp*SQRT(2)*SIN($Q331))*1000+Tdrr+Ton_delay+Tdrr*Vout*1/(Vintyp*SQRT(2)*SIN($Q331))))+(-1/2*Idrr*Tdrr*10^-6-Idrr*Ton_delay*10^-6-1/2*Idrr*Tdrr*1/(Vintyp*SQRT(2)*SIN($Q331))*10^-6)*1/(Lm*CJ331*1/Vout*1000+Lm*CJ331*1/(Vintyp*SQRT(2)*SIN($Q331))*1000+Tdrr+Ton_delay+Tdrr*Vout*1/(Vintyp*SQRT(2)*SIN($Q331)))</f>
        <v>5.143214507747218E-2</v>
      </c>
      <c r="DE331" s="154">
        <f t="shared" ref="DE331:DE370" si="773">IF(DE$1/180*PI()&gt;$Q331,0,1/2*CK331*Lm*CK331*1/Vout*1000*1/(Lm*CK331*1/Vout*1000+Lm*CK331*1/(Vintyp*SQRT(2)*SIN($Q331))*1000+Tdrr+Ton_delay+Tdrr*Vout*1/(Vintyp*SQRT(2)*SIN($Q331))))+(-1/2*Idrr*Tdrr*10^-6-Idrr*Ton_delay*10^-6-1/2*Idrr*Tdrr*1/(Vintyp*SQRT(2)*SIN($Q331))*10^-6)*1/(Lm*CK331*1/Vout*1000+Lm*CK331*1/(Vintyp*SQRT(2)*SIN($Q331))*1000+Tdrr+Ton_delay+Tdrr*Vout*1/(Vintyp*SQRT(2)*SIN($Q331)))</f>
        <v>5.143214507747218E-2</v>
      </c>
      <c r="DF331" s="154">
        <f t="shared" ref="DF331:DF370" si="774">IF(DF$1/180*PI()&gt;$Q331,0,1/2*CL331*Lm*CL331*1/Vout*1000*1/(Lm*CL331*1/Vout*1000+Lm*CL331*1/(Vintyp*SQRT(2)*SIN($Q331))*1000+Tdrr+Ton_delay+Tdrr*Vout*1/(Vintyp*SQRT(2)*SIN($Q331))))+(-1/2*Idrr*Tdrr*10^-6-Idrr*Ton_delay*10^-6-1/2*Idrr*Tdrr*1/(Vintyp*SQRT(2)*SIN($Q331))*10^-6)*1/(Lm*CL331*1/Vout*1000+Lm*CL331*1/(Vintyp*SQRT(2)*SIN($Q331))*1000+Tdrr+Ton_delay+Tdrr*Vout*1/(Vintyp*SQRT(2)*SIN($Q331)))</f>
        <v>5.143214507747218E-2</v>
      </c>
      <c r="DG331" s="154">
        <f t="shared" ref="DG331:DG370" si="775">IF(DG$1/180*PI()&gt;$Q331,0,1/2*CM331*Lm*CM331*1/Vout*1000*1/(Lm*CM331*1/Vout*1000+Lm*CM331*1/(Vintyp*SQRT(2)*SIN($Q331))*1000+Tdrr+Ton_delay+Tdrr*Vout*1/(Vintyp*SQRT(2)*SIN($Q331))))+(-1/2*Idrr*Tdrr*10^-6-Idrr*Ton_delay*10^-6-1/2*Idrr*Tdrr*1/(Vintyp*SQRT(2)*SIN($Q331))*10^-6)*1/(Lm*CM331*1/Vout*1000+Lm*CM331*1/(Vintyp*SQRT(2)*SIN($Q331))*1000+Tdrr+Ton_delay+Tdrr*Vout*1/(Vintyp*SQRT(2)*SIN($Q331)))</f>
        <v>5.143214507747218E-2</v>
      </c>
      <c r="DH331" s="154">
        <f t="shared" ref="DH331:DH370" si="776">IF(DH$1/180*PI()&gt;$Q331,0,1/2*CN331*Lm*CN331*1/Vout*1000*1/(Lm*CN331*1/Vout*1000+Lm*CN331*1/(Vintyp*SQRT(2)*SIN($Q331))*1000+Tdrr+Ton_delay+Tdrr*Vout*1/(Vintyp*SQRT(2)*SIN($Q331))))+(-1/2*Idrr*Tdrr*10^-6-Idrr*Ton_delay*10^-6-1/2*Idrr*Tdrr*1/(Vintyp*SQRT(2)*SIN($Q331))*10^-6)*1/(Lm*CN331*1/Vout*1000+Lm*CN331*1/(Vintyp*SQRT(2)*SIN($Q331))*1000+Tdrr+Ton_delay+Tdrr*Vout*1/(Vintyp*SQRT(2)*SIN($Q331)))</f>
        <v>5.143214507747218E-2</v>
      </c>
      <c r="DI331" s="154">
        <f t="shared" ref="DI331:DI370" si="777">IF(DI$1/180*PI()&gt;$Q331,0,1/2*CO331*Lm*CO331*1/Vout*1000*1/(Lm*CO331*1/Vout*1000+Lm*CO331*1/(Vintyp*SQRT(2)*SIN($Q331))*1000+Tdrr+Ton_delay+Tdrr*Vout*1/(Vintyp*SQRT(2)*SIN($Q331))))+(-1/2*Idrr*Tdrr*10^-6-Idrr*Ton_delay*10^-6-1/2*Idrr*Tdrr*1/(Vintyp*SQRT(2)*SIN($Q331))*10^-6)*1/(Lm*CO331*1/Vout*1000+Lm*CO331*1/(Vintyp*SQRT(2)*SIN($Q331))*1000+Tdrr+Ton_delay+Tdrr*Vout*1/(Vintyp*SQRT(2)*SIN($Q331)))</f>
        <v>5.143214507747218E-2</v>
      </c>
      <c r="DJ331" s="154">
        <f t="shared" ref="DJ331:DJ370" si="778">IF(DJ$1/180*PI()&gt;$Q331,0,1/2*CP331*Lm*CP331*1/Vout*1000*1/(Lm*CP331*1/Vout*1000+Lm*CP331*1/(Vintyp*SQRT(2)*SIN($Q331))*1000+Tdrr+Ton_delay+Tdrr*Vout*1/(Vintyp*SQRT(2)*SIN($Q331))))+(-1/2*Idrr*Tdrr*10^-6-Idrr*Ton_delay*10^-6-1/2*Idrr*Tdrr*1/(Vintyp*SQRT(2)*SIN($Q331))*10^-6)*1/(Lm*CP331*1/Vout*1000+Lm*CP331*1/(Vintyp*SQRT(2)*SIN($Q331))*1000+Tdrr+Ton_delay+Tdrr*Vout*1/(Vintyp*SQRT(2)*SIN($Q331)))</f>
        <v>5.143214507747218E-2</v>
      </c>
      <c r="DK331" s="154">
        <f t="shared" ref="DK331:DK370" si="779">IF(DK$1/180*PI()&gt;$Q331,0,1/2*CQ331*Lm*CQ331*1/Vout*1000*1/(Lm*CQ331*1/Vout*1000+Lm*CQ331*1/(Vintyp*SQRT(2)*SIN($Q331))*1000+Tdrr+Ton_delay+Tdrr*Vout*1/(Vintyp*SQRT(2)*SIN($Q331))))+(-1/2*Idrr*Tdrr*10^-6-Idrr*Ton_delay*10^-6-1/2*Idrr*Tdrr*1/(Vintyp*SQRT(2)*SIN($Q331))*10^-6)*1/(Lm*CQ331*1/Vout*1000+Lm*CQ331*1/(Vintyp*SQRT(2)*SIN($Q331))*1000+Tdrr+Ton_delay+Tdrr*Vout*1/(Vintyp*SQRT(2)*SIN($Q331)))</f>
        <v>4.7537248201246773E-2</v>
      </c>
      <c r="DL331" s="154">
        <f t="shared" ref="DL331:DL370" si="780">IF(DL$1/180*PI()&gt;$Q331,0,1/2*CR331*Lm*CR331*1/Vout*1000*1/(Lm*CR331*1/Vout*1000+Lm*CR331*1/(Vintyp*SQRT(2)*SIN($Q331))*1000+Tdrr+Ton_delay+Tdrr*Vout*1/(Vintyp*SQRT(2)*SIN($Q331))))+(-1/2*Idrr*Tdrr*10^-6-Idrr*Ton_delay*10^-6-1/2*Idrr*Tdrr*1/(Vintyp*SQRT(2)*SIN($Q331))*10^-6)*1/(Lm*CR331*1/Vout*1000+Lm*CR331*1/(Vintyp*SQRT(2)*SIN($Q331))*1000+Tdrr+Ton_delay+Tdrr*Vout*1/(Vintyp*SQRT(2)*SIN($Q331)))</f>
        <v>3.9979268116452173E-2</v>
      </c>
      <c r="DM331" s="154">
        <f t="shared" ref="DM331:DM370" si="781">IF(DM$1/180*PI()&gt;$Q331,0,1/2*CS331*Lm*CS331*1/Vout*1000*1/(Lm*CS331*1/Vout*1000+Lm*CS331*1/(Vintyp*SQRT(2)*SIN($Q331))*1000+Tdrr+Ton_delay+Tdrr*Vout*1/(Vintyp*SQRT(2)*SIN($Q331))))+(-1/2*Idrr*Tdrr*10^-6-Idrr*Ton_delay*10^-6-1/2*Idrr*Tdrr*1/(Vintyp*SQRT(2)*SIN($Q331))*10^-6)*1/(Lm*CS331*1/Vout*1000+Lm*CS331*1/(Vintyp*SQRT(2)*SIN($Q331))*1000+Tdrr+Ton_delay+Tdrr*Vout*1/(Vintyp*SQRT(2)*SIN($Q331)))</f>
        <v>3.2452261683027492E-2</v>
      </c>
      <c r="DN331" s="154">
        <f t="shared" ref="DN331:DN370" si="782">IF(DN$1/180*PI()&gt;$Q331,0,1/2*CT331*Lm*CT331*1/Vout*1000*1/(Lm*CT331*1/Vout*1000+Lm*CT331*1/(Vintyp*SQRT(2)*SIN($Q331))*1000+Tdrr+Ton_delay+Tdrr*Vout*1/(Vintyp*SQRT(2)*SIN($Q331))))+(-1/2*Idrr*Tdrr*10^-6-Idrr*Ton_delay*10^-6-1/2*Idrr*Tdrr*1/(Vintyp*SQRT(2)*SIN($Q331))*10^-6)*1/(Lm*CT331*1/Vout*1000+Lm*CT331*1/(Vintyp*SQRT(2)*SIN($Q331))*1000+Tdrr+Ton_delay+Tdrr*Vout*1/(Vintyp*SQRT(2)*SIN($Q331)))</f>
        <v>2.4976102396343073E-2</v>
      </c>
      <c r="DO331" s="154">
        <f t="shared" ref="DO331:DO370" si="783">IF(DO$1/180*PI()&gt;$Q331,0,1/2*CU331*Lm*CU331*1/Vout*1000*1/(Lm*CU331*1/Vout*1000+Lm*CU331*1/(Vintyp*SQRT(2)*SIN($Q331))*1000+Tdrr+Ton_delay+Tdrr*Vout*1/(Vintyp*SQRT(2)*SIN($Q331))))+(-1/2*Idrr*Tdrr*10^-6-Idrr*Ton_delay*10^-6-1/2*Idrr*Tdrr*1/(Vintyp*SQRT(2)*SIN($Q331))*10^-6)*1/(Lm*CU331*1/Vout*1000+Lm*CU331*1/(Vintyp*SQRT(2)*SIN($Q331))*1000+Tdrr+Ton_delay+Tdrr*Vout*1/(Vintyp*SQRT(2)*SIN($Q331)))</f>
        <v>1.7592291106097509E-2</v>
      </c>
      <c r="DP331" s="154">
        <f t="shared" ref="DP331:DP370" si="784">IF(DP$1/180*PI()&gt;$Q331,0,1/2*CV331*Lm*CV331*1/Vout*1000*1/(Lm*CV331*1/Vout*1000+Lm*CV331*1/(Vintyp*SQRT(2)*SIN($Q331))*1000+Tdrr+Ton_delay+Tdrr*Vout*1/(Vintyp*SQRT(2)*SIN($Q331))))+(-1/2*Idrr*Tdrr*10^-6-Idrr*Ton_delay*10^-6-1/2*Idrr*Tdrr*1/(Vintyp*SQRT(2)*SIN($Q331))*10^-6)*1/(Lm*CV331*1/Vout*1000+Lm*CV331*1/(Vintyp*SQRT(2)*SIN($Q331))*1000+Tdrr+Ton_delay+Tdrr*Vout*1/(Vintyp*SQRT(2)*SIN($Q331)))</f>
        <v>1.3356621788240134E-2</v>
      </c>
      <c r="DQ331" s="154">
        <f t="shared" ref="DQ331:DQ370" si="785">IF(DQ$1/180*PI()&gt;$Q331,0,1/2*CW331*Lm*CW331*1/Vout*1000*1/(Lm*CW331*1/Vout*1000+Lm*CW331*1/(Vintyp*SQRT(2)*SIN($Q331))*1000+Tdrr+Ton_delay+Tdrr*Vout*1/(Vintyp*SQRT(2)*SIN($Q331))))+(-1/2*Idrr*Tdrr*10^-6-Idrr*Ton_delay*10^-6-1/2*Idrr*Tdrr*1/(Vintyp*SQRT(2)*SIN($Q331))*10^-6)*1/(Lm*CW331*1/Vout*1000+Lm*CW331*1/(Vintyp*SQRT(2)*SIN($Q331))*1000+Tdrr+Ton_delay+Tdrr*Vout*1/(Vintyp*SQRT(2)*SIN($Q331)))</f>
        <v>1.3356621788240134E-2</v>
      </c>
      <c r="DR331" s="154">
        <f t="shared" ref="DR331:DR370" si="786">IF(DR$1/180*PI()&gt;$Q331,0,1/2*CX331*Lm*CX331*1/Vout*1000*1/(Lm*CX331*1/Vout*1000+Lm*CX331*1/(Vintyp*SQRT(2)*SIN($Q331))*1000+Tdrr+Ton_delay+Tdrr*Vout*1/(Vintyp*SQRT(2)*SIN($Q331))))+(-1/2*Idrr*Tdrr*10^-6-Idrr*Ton_delay*10^-6-1/2*Idrr*Tdrr*1/(Vintyp*SQRT(2)*SIN($Q331))*10^-6)*1/(Lm*CX331*1/Vout*1000+Lm*CX331*1/(Vintyp*SQRT(2)*SIN($Q331))*1000+Tdrr+Ton_delay+Tdrr*Vout*1/(Vintyp*SQRT(2)*SIN($Q331)))</f>
        <v>1.3356621788240134E-2</v>
      </c>
      <c r="DS331" s="154">
        <f t="shared" ref="DS331:DS370" si="787">IF(DS$1/180*PI()&gt;$Q331,0,1/2*CY331*Lm*CY331*1/Vout*1000*1/(Lm*CY331*1/Vout*1000+Lm*CY331*1/(Vintyp*SQRT(2)*SIN($Q331))*1000+Tdrr+Ton_delay+Tdrr*Vout*1/(Vintyp*SQRT(2)*SIN($Q331))))+(-1/2*Idrr*Tdrr*10^-6-Idrr*Ton_delay*10^-6-1/2*Idrr*Tdrr*1/(Vintyp*SQRT(2)*SIN($Q331))*10^-6)*1/(Lm*CY331*1/Vout*1000+Lm*CY331*1/(Vintyp*SQRT(2)*SIN($Q331))*1000+Tdrr+Ton_delay+Tdrr*Vout*1/(Vintyp*SQRT(2)*SIN($Q331)))</f>
        <v>1.3356621788240134E-2</v>
      </c>
      <c r="DT331" s="154">
        <f t="shared" ref="DT331:DT370" si="788">IF(DT$1/180*PI()&gt;$Q331,0,1/2*CZ331*Lm*CZ331*1/Vout*1000*1/(Lm*CZ331*1/Vout*1000+Lm*CZ331*1/(Vintyp*SQRT(2)*SIN($Q331))*1000+Tdrr+Ton_delay+Tdrr*Vout*1/(Vintyp*SQRT(2)*SIN($Q331))))+(-1/2*Idrr*Tdrr*10^-6-Idrr*Ton_delay*10^-6-1/2*Idrr*Tdrr*1/(Vintyp*SQRT(2)*SIN($Q331))*10^-6)*1/(Lm*CZ331*1/Vout*1000+Lm*CZ331*1/(Vintyp*SQRT(2)*SIN($Q331))*1000+Tdrr+Ton_delay+Tdrr*Vout*1/(Vintyp*SQRT(2)*SIN($Q331)))</f>
        <v>-1.1320268231886737E-9</v>
      </c>
      <c r="DU331" s="154">
        <f t="shared" ref="DU331:DU370" si="789">IF(DU$1/180*PI()&gt;$Q331,0,1/2*DA331*Lm*DA331*1/Vout*1000*1/(Lm*DA331*1/Vout*1000+Lm*DA331*1/(Vintyp*SQRT(2)*SIN($Q331))*1000+Tdrr+Ton_delay+Tdrr*Vout*1/(Vintyp*SQRT(2)*SIN($Q331))))+(-1/2*Idrr*Tdrr*10^-6-Idrr*Ton_delay*10^-6-1/2*Idrr*Tdrr*1/(Vintyp*SQRT(2)*SIN($Q331))*10^-6)*1/(Lm*DA331*1/Vout*1000+Lm*DA331*1/(Vintyp*SQRT(2)*SIN($Q331))*1000+Tdrr+Ton_delay+Tdrr*Vout*1/(Vintyp*SQRT(2)*SIN($Q331)))</f>
        <v>-1.1320268231886737E-9</v>
      </c>
      <c r="DW331" s="155">
        <f t="shared" si="726"/>
        <v>-3.7506086658087919E-4</v>
      </c>
      <c r="DX331" s="155">
        <f t="shared" si="727"/>
        <v>6.1204370790599407E-4</v>
      </c>
      <c r="DY331" s="155">
        <f t="shared" si="728"/>
        <v>-6.7664862336287474E-4</v>
      </c>
      <c r="DZ331" s="155">
        <f t="shared" si="729"/>
        <v>2.3961384461012323E-4</v>
      </c>
      <c r="EA331" s="156">
        <f t="shared" si="730"/>
        <v>-3.7506086658087919E-4</v>
      </c>
      <c r="EB331" s="156">
        <f t="shared" si="731"/>
        <v>6.1204370790599407E-4</v>
      </c>
      <c r="EC331" s="156">
        <f t="shared" si="732"/>
        <v>9.3694547835110759E-5</v>
      </c>
      <c r="ED331" s="156">
        <f t="shared" si="733"/>
        <v>7.1168074705846296E-4</v>
      </c>
      <c r="EE331" s="156">
        <f t="shared" si="734"/>
        <v>5.2068954550206535E-4</v>
      </c>
      <c r="EF331" s="156">
        <f t="shared" si="735"/>
        <v>4.9411592894033518E-4</v>
      </c>
      <c r="EG331" s="156">
        <f t="shared" si="736"/>
        <v>7.156090070844813E-4</v>
      </c>
      <c r="EH331" s="156">
        <f t="shared" si="737"/>
        <v>5.6319650276617723E-5</v>
      </c>
      <c r="EI331" s="156">
        <f t="shared" si="738"/>
        <v>5.9157575417380934E-4</v>
      </c>
      <c r="EJ331" s="156">
        <f t="shared" si="739"/>
        <v>-4.0657875141404828E-4</v>
      </c>
      <c r="EK331" s="156">
        <f t="shared" si="740"/>
        <v>2.038724094195927E-4</v>
      </c>
      <c r="EL331" s="156">
        <f t="shared" si="741"/>
        <v>-6.882617196279099E-4</v>
      </c>
      <c r="EM331" s="156">
        <f t="shared" si="742"/>
        <v>-2.7469851490793007E-4</v>
      </c>
      <c r="EN331" s="156">
        <f t="shared" si="743"/>
        <v>-6.6318088025447129E-4</v>
      </c>
      <c r="EO331" s="156">
        <f t="shared" si="744"/>
        <v>-6.3083409237744536E-4</v>
      </c>
      <c r="EP331" s="156">
        <f t="shared" si="745"/>
        <v>-3.4251496598257185E-4</v>
      </c>
      <c r="EQ331" s="156">
        <f t="shared" si="746"/>
        <v>-7.0580181957307958E-4</v>
      </c>
      <c r="ER331" s="156">
        <f t="shared" si="747"/>
        <v>1.3081263515061448E-4</v>
      </c>
      <c r="ES331" s="156">
        <f t="shared" si="748"/>
        <v>-1.879038447144927E-5</v>
      </c>
      <c r="ET331" s="156">
        <f t="shared" si="749"/>
        <v>7.175758325634531E-4</v>
      </c>
      <c r="EU331" s="156">
        <f t="shared" si="750"/>
        <v>4.3698223215053565E-4</v>
      </c>
      <c r="EV331" s="156">
        <f t="shared" si="751"/>
        <v>5.6948633241935942E-4</v>
      </c>
      <c r="EW331" s="156">
        <f t="shared" si="752"/>
        <v>6.9798833835993043E-4</v>
      </c>
      <c r="EX331" s="156">
        <f t="shared" si="753"/>
        <v>1.6757217412584037E-4</v>
      </c>
      <c r="EY331" s="156">
        <f t="shared" si="754"/>
        <v>6.4789540445042855E-4</v>
      </c>
      <c r="EZ331" s="156">
        <f t="shared" si="755"/>
        <v>-3.0903025567043335E-4</v>
      </c>
    </row>
    <row r="332" spans="15:156" ht="20.100000000000001" customHeight="1" x14ac:dyDescent="0.2">
      <c r="O332" s="158">
        <v>322</v>
      </c>
      <c r="P332" s="158">
        <f t="shared" si="756"/>
        <v>-0.33161255787892258</v>
      </c>
      <c r="Q332" s="147">
        <f t="shared" si="757"/>
        <v>2.8099800957108703</v>
      </c>
      <c r="R332" s="147">
        <f t="shared" si="661"/>
        <v>105.89726688732073</v>
      </c>
      <c r="S332" s="147">
        <f t="shared" si="662"/>
        <v>92.084579902018021</v>
      </c>
      <c r="T332" s="147">
        <f t="shared" si="663"/>
        <v>115.10572487752253</v>
      </c>
      <c r="U332" s="147">
        <f t="shared" si="664"/>
        <v>1</v>
      </c>
      <c r="V332" s="147">
        <f t="shared" si="665"/>
        <v>1</v>
      </c>
      <c r="W332" s="147">
        <f t="shared" si="666"/>
        <v>0.13598084656256731</v>
      </c>
      <c r="X332" s="147">
        <f t="shared" si="667"/>
        <v>0.15637797354695243</v>
      </c>
      <c r="Y332" s="147">
        <f t="shared" si="668"/>
        <v>0.12510237883756192</v>
      </c>
      <c r="Z332" s="147">
        <f t="shared" si="669"/>
        <v>3.9117110665626154</v>
      </c>
      <c r="AA332" s="147">
        <f t="shared" si="670"/>
        <v>3.9117110665626154</v>
      </c>
      <c r="AB332" s="147">
        <f t="shared" si="671"/>
        <v>3.9983844384676508</v>
      </c>
      <c r="AC332" s="147">
        <f t="shared" si="672"/>
        <v>3.8002247874170507</v>
      </c>
      <c r="AD332" s="147">
        <f t="shared" si="673"/>
        <v>39.827914345041364</v>
      </c>
      <c r="AE332" s="147">
        <f t="shared" si="674"/>
        <v>54.574313850143326</v>
      </c>
      <c r="AF332" s="147">
        <f t="shared" si="675"/>
        <v>2.7388365491124702</v>
      </c>
      <c r="AG332" s="147">
        <f t="shared" si="676"/>
        <v>3.1262962797462022</v>
      </c>
      <c r="AH332" s="147">
        <f t="shared" si="677"/>
        <v>2.3770858051167054</v>
      </c>
      <c r="AI332" s="147">
        <f t="shared" si="678"/>
        <v>6.6505476156750856</v>
      </c>
      <c r="AJ332" s="147">
        <f t="shared" si="679"/>
        <v>7.4505476156750854</v>
      </c>
      <c r="AK332" s="147">
        <f t="shared" si="680"/>
        <v>7.9246807182138523</v>
      </c>
      <c r="AL332" s="147">
        <f t="shared" si="681"/>
        <v>6.9773105925337555</v>
      </c>
      <c r="AM332" s="147">
        <f t="shared" si="758"/>
        <v>134.21832213998826</v>
      </c>
      <c r="AN332" s="147">
        <f t="shared" si="659"/>
        <v>126.18804915403463</v>
      </c>
      <c r="AO332" s="147">
        <f t="shared" si="660"/>
        <v>143.32169777135547</v>
      </c>
      <c r="AP332" s="147">
        <f t="shared" si="682"/>
        <v>1.5227529180320862</v>
      </c>
      <c r="AQ332" s="147">
        <f t="shared" si="683"/>
        <v>0.11545580365079071</v>
      </c>
      <c r="AR332" s="147">
        <f t="shared" si="684"/>
        <v>0.11459929535964963</v>
      </c>
      <c r="AS332" s="147">
        <f t="shared" si="685"/>
        <v>0.10891976235611087</v>
      </c>
      <c r="AT332" s="147">
        <f t="shared" si="686"/>
        <v>4.3776661656427388E-3</v>
      </c>
      <c r="AU332" s="147">
        <f t="shared" si="687"/>
        <v>3.1211593200213369E-2</v>
      </c>
      <c r="AV332" s="147">
        <f t="shared" si="688"/>
        <v>2.891044095680308E-2</v>
      </c>
      <c r="AW332" s="147">
        <f t="shared" si="689"/>
        <v>2.9661827735816014E-2</v>
      </c>
      <c r="AX332" s="147">
        <f t="shared" si="759"/>
        <v>2.1220894836015802E-2</v>
      </c>
      <c r="AY332" s="147">
        <f t="shared" si="760"/>
        <v>2.2604781409108921E-2</v>
      </c>
      <c r="AZ332" s="147">
        <f t="shared" si="761"/>
        <v>1.8553826546753621E-2</v>
      </c>
      <c r="BA332" s="147">
        <f t="shared" si="762"/>
        <v>4.155712551210114E-2</v>
      </c>
      <c r="BB332" s="147">
        <f t="shared" si="763"/>
        <v>4.6997278242278534E-2</v>
      </c>
      <c r="BC332" s="147">
        <f t="shared" si="690"/>
        <v>-2.1256191437044551E-2</v>
      </c>
      <c r="BD332" s="147">
        <f t="shared" si="691"/>
        <v>-1.8483644727864828E-2</v>
      </c>
      <c r="BE332" s="147">
        <f t="shared" si="692"/>
        <v>-2.3104555909831032E-2</v>
      </c>
      <c r="BF332" s="147">
        <f t="shared" si="693"/>
        <v>0</v>
      </c>
      <c r="BG332" s="147">
        <f t="shared" si="694"/>
        <v>0</v>
      </c>
      <c r="BH332" s="147">
        <f t="shared" si="695"/>
        <v>0</v>
      </c>
      <c r="BI332" s="147">
        <f t="shared" si="764"/>
        <v>0</v>
      </c>
      <c r="BJ332" s="147">
        <f t="shared" si="765"/>
        <v>4.1211366812440933E-3</v>
      </c>
      <c r="BK332" s="147">
        <f t="shared" si="766"/>
        <v>0</v>
      </c>
      <c r="BL332" s="147">
        <f t="shared" si="696"/>
        <v>0</v>
      </c>
      <c r="BM332" s="147">
        <f t="shared" si="697"/>
        <v>0.37949314001115908</v>
      </c>
      <c r="BN332" s="147">
        <f t="shared" si="698"/>
        <v>0</v>
      </c>
      <c r="BO332" s="150">
        <f t="shared" si="767"/>
        <v>0</v>
      </c>
      <c r="BP332" s="150">
        <f t="shared" si="767"/>
        <v>1.6983767545495579E-5</v>
      </c>
      <c r="BQ332" s="150">
        <f t="shared" si="767"/>
        <v>0</v>
      </c>
      <c r="BR332" s="147" t="e">
        <f t="shared" si="699"/>
        <v>#NUM!</v>
      </c>
      <c r="BS332" s="147">
        <f t="shared" si="700"/>
        <v>63.03768085041731</v>
      </c>
      <c r="BT332" s="147">
        <f t="shared" si="701"/>
        <v>0.18969774468539227</v>
      </c>
      <c r="BU332" s="147">
        <f t="shared" si="702"/>
        <v>0.18969774468539227</v>
      </c>
      <c r="BV332" s="147">
        <f t="shared" si="703"/>
        <v>6.3232581561797438E-2</v>
      </c>
      <c r="BW332" s="147">
        <f t="shared" si="704"/>
        <v>6.6185791804575445</v>
      </c>
      <c r="CA332" s="150">
        <f t="shared" si="705"/>
        <v>5.122703425045793E-2</v>
      </c>
      <c r="CB332" s="150">
        <f t="shared" si="768"/>
        <v>5.122703425045793E-2</v>
      </c>
      <c r="CC332" s="150">
        <f t="shared" si="769"/>
        <v>1.4405024913099394E-2</v>
      </c>
      <c r="CD332" s="150">
        <f t="shared" si="770"/>
        <v>3.4829477729191108E-2</v>
      </c>
      <c r="CE332" s="150">
        <f t="shared" si="706"/>
        <v>1.3573286292146557E-2</v>
      </c>
      <c r="CI332" s="152">
        <f t="shared" si="707"/>
        <v>0.18396546470465241</v>
      </c>
      <c r="CJ332" s="152">
        <f t="shared" si="708"/>
        <v>0.18396546470465241</v>
      </c>
      <c r="CK332" s="152">
        <f t="shared" si="709"/>
        <v>0.18396546470465241</v>
      </c>
      <c r="CL332" s="152">
        <f t="shared" si="710"/>
        <v>0.18396546470465241</v>
      </c>
      <c r="CM332" s="152">
        <f t="shared" si="711"/>
        <v>0.18396546470465241</v>
      </c>
      <c r="CN332" s="152">
        <f t="shared" si="712"/>
        <v>0.18396546470465241</v>
      </c>
      <c r="CO332" s="152">
        <f t="shared" si="713"/>
        <v>0.18396546470465241</v>
      </c>
      <c r="CP332" s="152">
        <f t="shared" si="714"/>
        <v>0.18396546470465241</v>
      </c>
      <c r="CQ332" s="152">
        <f t="shared" si="715"/>
        <v>0.17121030582640417</v>
      </c>
      <c r="CR332" s="152">
        <f t="shared" si="716"/>
        <v>0.14640591961014554</v>
      </c>
      <c r="CS332" s="152">
        <f t="shared" si="717"/>
        <v>0.12160153339388684</v>
      </c>
      <c r="CT332" s="152">
        <f t="shared" si="718"/>
        <v>9.6797147177628162E-2</v>
      </c>
      <c r="CU332" s="152">
        <f t="shared" si="719"/>
        <v>7.1992760961369515E-2</v>
      </c>
      <c r="CV332" s="152">
        <f t="shared" si="720"/>
        <v>5.750030158105756E-2</v>
      </c>
      <c r="CW332" s="152">
        <f t="shared" si="721"/>
        <v>5.750030158105756E-2</v>
      </c>
      <c r="CX332" s="152">
        <f t="shared" si="722"/>
        <v>5.750030158105756E-2</v>
      </c>
      <c r="CY332" s="152">
        <f t="shared" si="723"/>
        <v>5.750030158105756E-2</v>
      </c>
      <c r="CZ332" s="152">
        <f t="shared" si="724"/>
        <v>5.750030158105756E-2</v>
      </c>
      <c r="DA332" s="152">
        <f t="shared" si="725"/>
        <v>5.750030158105756E-2</v>
      </c>
      <c r="DC332" s="154">
        <f t="shared" si="771"/>
        <v>4.9535975449307677E-2</v>
      </c>
      <c r="DD332" s="154">
        <f t="shared" si="772"/>
        <v>4.9535975449307677E-2</v>
      </c>
      <c r="DE332" s="154">
        <f t="shared" si="773"/>
        <v>4.9535975449307677E-2</v>
      </c>
      <c r="DF332" s="154">
        <f t="shared" si="774"/>
        <v>4.9535975449307677E-2</v>
      </c>
      <c r="DG332" s="154">
        <f t="shared" si="775"/>
        <v>4.9535975449307677E-2</v>
      </c>
      <c r="DH332" s="154">
        <f t="shared" si="776"/>
        <v>4.9535975449307677E-2</v>
      </c>
      <c r="DI332" s="154">
        <f t="shared" si="777"/>
        <v>4.9535975449307677E-2</v>
      </c>
      <c r="DJ332" s="154">
        <f t="shared" si="778"/>
        <v>4.9535975449307677E-2</v>
      </c>
      <c r="DK332" s="154">
        <f t="shared" si="779"/>
        <v>4.5776376541520482E-2</v>
      </c>
      <c r="DL332" s="154">
        <f t="shared" si="780"/>
        <v>3.8481463905356089E-2</v>
      </c>
      <c r="DM332" s="154">
        <f t="shared" si="781"/>
        <v>3.1217434197209633E-2</v>
      </c>
      <c r="DN332" s="154">
        <f t="shared" si="782"/>
        <v>2.4004068154502452E-2</v>
      </c>
      <c r="DO332" s="154">
        <f t="shared" si="783"/>
        <v>1.6882625206127006E-2</v>
      </c>
      <c r="DP332" s="154">
        <f t="shared" si="784"/>
        <v>1.2799795095303788E-2</v>
      </c>
      <c r="DQ332" s="154">
        <f t="shared" si="785"/>
        <v>1.2799795095303788E-2</v>
      </c>
      <c r="DR332" s="154">
        <f t="shared" si="786"/>
        <v>1.2799795095303788E-2</v>
      </c>
      <c r="DS332" s="154">
        <f t="shared" si="787"/>
        <v>1.2799795095303788E-2</v>
      </c>
      <c r="DT332" s="154">
        <f t="shared" si="788"/>
        <v>-1.1460816195084275E-9</v>
      </c>
      <c r="DU332" s="154">
        <f t="shared" si="789"/>
        <v>-1.1460816195084275E-9</v>
      </c>
      <c r="DW332" s="155">
        <f t="shared" si="726"/>
        <v>0</v>
      </c>
      <c r="DX332" s="155">
        <f t="shared" si="727"/>
        <v>0</v>
      </c>
      <c r="DY332" s="155">
        <f t="shared" si="728"/>
        <v>0</v>
      </c>
      <c r="DZ332" s="155">
        <f t="shared" si="729"/>
        <v>0</v>
      </c>
      <c r="EA332" s="156">
        <f t="shared" si="730"/>
        <v>0</v>
      </c>
      <c r="EB332" s="156">
        <f t="shared" si="731"/>
        <v>0</v>
      </c>
      <c r="EC332" s="156">
        <f t="shared" si="732"/>
        <v>0</v>
      </c>
      <c r="ED332" s="156">
        <f t="shared" si="733"/>
        <v>0</v>
      </c>
      <c r="EE332" s="156">
        <f t="shared" si="734"/>
        <v>0</v>
      </c>
      <c r="EF332" s="156">
        <f t="shared" si="735"/>
        <v>0</v>
      </c>
      <c r="EG332" s="156">
        <f t="shared" si="736"/>
        <v>0</v>
      </c>
      <c r="EH332" s="156">
        <f t="shared" si="737"/>
        <v>0</v>
      </c>
      <c r="EI332" s="156">
        <f t="shared" si="738"/>
        <v>0</v>
      </c>
      <c r="EJ332" s="156">
        <f t="shared" si="739"/>
        <v>0</v>
      </c>
      <c r="EK332" s="156">
        <f t="shared" si="740"/>
        <v>0</v>
      </c>
      <c r="EL332" s="156">
        <f t="shared" si="741"/>
        <v>0</v>
      </c>
      <c r="EM332" s="156">
        <f t="shared" si="742"/>
        <v>0</v>
      </c>
      <c r="EN332" s="156">
        <f t="shared" si="743"/>
        <v>0</v>
      </c>
      <c r="EO332" s="156">
        <f t="shared" si="744"/>
        <v>0</v>
      </c>
      <c r="EP332" s="156">
        <f t="shared" si="745"/>
        <v>0</v>
      </c>
      <c r="EQ332" s="156">
        <f t="shared" si="746"/>
        <v>0</v>
      </c>
      <c r="ER332" s="156">
        <f t="shared" si="747"/>
        <v>0</v>
      </c>
      <c r="ES332" s="156">
        <f t="shared" si="748"/>
        <v>0</v>
      </c>
      <c r="ET332" s="156">
        <f t="shared" si="749"/>
        <v>0</v>
      </c>
      <c r="EU332" s="156">
        <f t="shared" si="750"/>
        <v>0</v>
      </c>
      <c r="EV332" s="156">
        <f t="shared" si="751"/>
        <v>0</v>
      </c>
      <c r="EW332" s="156">
        <f t="shared" si="752"/>
        <v>0</v>
      </c>
      <c r="EX332" s="156">
        <f t="shared" si="753"/>
        <v>0</v>
      </c>
      <c r="EY332" s="156">
        <f t="shared" si="754"/>
        <v>0</v>
      </c>
      <c r="EZ332" s="156">
        <f t="shared" si="755"/>
        <v>0</v>
      </c>
    </row>
    <row r="333" spans="15:156" ht="20.100000000000001" customHeight="1" x14ac:dyDescent="0.2">
      <c r="O333" s="158">
        <v>323</v>
      </c>
      <c r="P333" s="158">
        <f t="shared" si="756"/>
        <v>-0.32288591161895097</v>
      </c>
      <c r="Q333" s="147">
        <f t="shared" si="757"/>
        <v>2.8187067419708423</v>
      </c>
      <c r="R333" s="147">
        <f t="shared" si="661"/>
        <v>103.20940615320974</v>
      </c>
      <c r="S333" s="147">
        <f t="shared" si="662"/>
        <v>89.74730969844326</v>
      </c>
      <c r="T333" s="147">
        <f t="shared" si="663"/>
        <v>112.18413712305407</v>
      </c>
      <c r="U333" s="147">
        <f t="shared" si="664"/>
        <v>1</v>
      </c>
      <c r="V333" s="147">
        <f t="shared" si="665"/>
        <v>1</v>
      </c>
      <c r="W333" s="147">
        <f t="shared" si="666"/>
        <v>0.13952216698760814</v>
      </c>
      <c r="X333" s="147">
        <f t="shared" si="667"/>
        <v>0.16045049203574935</v>
      </c>
      <c r="Y333" s="147">
        <f t="shared" si="668"/>
        <v>0.12836039362859947</v>
      </c>
      <c r="Z333" s="147">
        <f t="shared" si="669"/>
        <v>3.7955619196404484</v>
      </c>
      <c r="AA333" s="147">
        <f t="shared" si="670"/>
        <v>3.7955619196404484</v>
      </c>
      <c r="AB333" s="147">
        <f t="shared" si="671"/>
        <v>3.8826920579453184</v>
      </c>
      <c r="AC333" s="147">
        <f t="shared" si="672"/>
        <v>3.6902661131219023</v>
      </c>
      <c r="AD333" s="147">
        <f t="shared" si="673"/>
        <v>38.238530546917474</v>
      </c>
      <c r="AE333" s="147">
        <f t="shared" si="674"/>
        <v>52.469395737896754</v>
      </c>
      <c r="AF333" s="147">
        <f t="shared" si="675"/>
        <v>2.72885202318112</v>
      </c>
      <c r="AG333" s="147">
        <f t="shared" si="676"/>
        <v>3.1148992556031128</v>
      </c>
      <c r="AH333" s="147">
        <f t="shared" si="677"/>
        <v>2.368420054373046</v>
      </c>
      <c r="AI333" s="147">
        <f t="shared" si="678"/>
        <v>6.5244139428215684</v>
      </c>
      <c r="AJ333" s="147">
        <f t="shared" si="679"/>
        <v>7.3244139428215682</v>
      </c>
      <c r="AK333" s="147">
        <f t="shared" si="680"/>
        <v>7.7975913135484314</v>
      </c>
      <c r="AL333" s="147">
        <f t="shared" si="681"/>
        <v>6.8586861674949482</v>
      </c>
      <c r="AM333" s="147">
        <f t="shared" si="758"/>
        <v>136.52969477238094</v>
      </c>
      <c r="AN333" s="147">
        <f t="shared" si="659"/>
        <v>128.24473094178262</v>
      </c>
      <c r="AO333" s="147">
        <f t="shared" si="660"/>
        <v>145.80051858025718</v>
      </c>
      <c r="AP333" s="147">
        <f t="shared" si="682"/>
        <v>1.4594945083888025</v>
      </c>
      <c r="AQ333" s="147">
        <f t="shared" si="683"/>
        <v>0.11211511518647736</v>
      </c>
      <c r="AR333" s="147">
        <f t="shared" si="684"/>
        <v>0.11128338977568812</v>
      </c>
      <c r="AS333" s="147">
        <f t="shared" si="685"/>
        <v>0.10576819281925699</v>
      </c>
      <c r="AT333" s="147">
        <f t="shared" si="686"/>
        <v>4.1279976133225772E-3</v>
      </c>
      <c r="AU333" s="147">
        <f t="shared" si="687"/>
        <v>2.9938362926348716E-2</v>
      </c>
      <c r="AV333" s="147">
        <f t="shared" si="688"/>
        <v>2.7705935400506473E-2</v>
      </c>
      <c r="AW333" s="147">
        <f t="shared" si="689"/>
        <v>2.84539019005518E-2</v>
      </c>
      <c r="AX333" s="147">
        <f t="shared" si="759"/>
        <v>2.0885326887187392E-2</v>
      </c>
      <c r="AY333" s="147">
        <f t="shared" si="760"/>
        <v>2.2227155414710941E-2</v>
      </c>
      <c r="AZ333" s="147">
        <f t="shared" si="761"/>
        <v>1.8261770758306671E-2</v>
      </c>
      <c r="BA333" s="147">
        <f t="shared" si="762"/>
        <v>4.0607989358582085E-2</v>
      </c>
      <c r="BB333" s="147">
        <f t="shared" si="763"/>
        <v>4.5337331846688547E-2</v>
      </c>
      <c r="BC333" s="147">
        <f t="shared" si="690"/>
        <v>-2.1319252397092061E-2</v>
      </c>
      <c r="BD333" s="147">
        <f t="shared" si="691"/>
        <v>-1.8538480345297443E-2</v>
      </c>
      <c r="BE333" s="147">
        <f t="shared" si="692"/>
        <v>-2.3173100431621803E-2</v>
      </c>
      <c r="BF333" s="147">
        <f t="shared" si="693"/>
        <v>0</v>
      </c>
      <c r="BG333" s="147">
        <f t="shared" si="694"/>
        <v>0</v>
      </c>
      <c r="BH333" s="147">
        <f t="shared" si="695"/>
        <v>0</v>
      </c>
      <c r="BI333" s="147">
        <f t="shared" si="764"/>
        <v>0</v>
      </c>
      <c r="BJ333" s="147">
        <f t="shared" si="765"/>
        <v>3.6886750694134982E-3</v>
      </c>
      <c r="BK333" s="147">
        <f t="shared" si="766"/>
        <v>0</v>
      </c>
      <c r="BL333" s="147">
        <f t="shared" si="696"/>
        <v>0</v>
      </c>
      <c r="BM333" s="147">
        <f t="shared" si="697"/>
        <v>0.33104866383157988</v>
      </c>
      <c r="BN333" s="147">
        <f t="shared" si="698"/>
        <v>0</v>
      </c>
      <c r="BO333" s="150">
        <f t="shared" si="767"/>
        <v>0</v>
      </c>
      <c r="BP333" s="150">
        <f t="shared" si="767"/>
        <v>1.3606323767712676E-5</v>
      </c>
      <c r="BQ333" s="150">
        <f t="shared" si="767"/>
        <v>0</v>
      </c>
      <c r="BR333" s="147" t="e">
        <f t="shared" si="699"/>
        <v>#NUM!</v>
      </c>
      <c r="BS333" s="147">
        <f t="shared" si="700"/>
        <v>60.796858755308719</v>
      </c>
      <c r="BT333" s="147">
        <f t="shared" si="701"/>
        <v>0.18488287897377945</v>
      </c>
      <c r="BU333" s="147">
        <f t="shared" si="702"/>
        <v>0.18488287897377945</v>
      </c>
      <c r="BV333" s="147">
        <f t="shared" si="703"/>
        <v>6.1627626324593142E-2</v>
      </c>
      <c r="BW333" s="147">
        <f t="shared" si="704"/>
        <v>6.4505878845756088</v>
      </c>
      <c r="CA333" s="150">
        <f t="shared" si="705"/>
        <v>4.9321438885563972E-2</v>
      </c>
      <c r="CB333" s="150">
        <f t="shared" si="768"/>
        <v>4.9321438885563972E-2</v>
      </c>
      <c r="CC333" s="150">
        <f t="shared" si="769"/>
        <v>1.383290817624634E-2</v>
      </c>
      <c r="CD333" s="150">
        <f t="shared" si="770"/>
        <v>3.4407170482060066E-2</v>
      </c>
      <c r="CE333" s="150">
        <f t="shared" si="706"/>
        <v>1.3087918084968005E-2</v>
      </c>
      <c r="CI333" s="152">
        <f t="shared" si="707"/>
        <v>0.17915059899303956</v>
      </c>
      <c r="CJ333" s="152">
        <f t="shared" si="708"/>
        <v>0.17915059899303956</v>
      </c>
      <c r="CK333" s="152">
        <f t="shared" si="709"/>
        <v>0.17915059899303956</v>
      </c>
      <c r="CL333" s="152">
        <f t="shared" si="710"/>
        <v>0.17915059899303956</v>
      </c>
      <c r="CM333" s="152">
        <f t="shared" si="711"/>
        <v>0.17915059899303956</v>
      </c>
      <c r="CN333" s="152">
        <f t="shared" si="712"/>
        <v>0.17915059899303956</v>
      </c>
      <c r="CO333" s="152">
        <f t="shared" si="713"/>
        <v>0.17915059899303956</v>
      </c>
      <c r="CP333" s="152">
        <f t="shared" si="714"/>
        <v>0.17915059899303956</v>
      </c>
      <c r="CQ333" s="152">
        <f t="shared" si="715"/>
        <v>0.16671918870353131</v>
      </c>
      <c r="CR333" s="152">
        <f t="shared" si="716"/>
        <v>0.1425443818683472</v>
      </c>
      <c r="CS333" s="152">
        <f t="shared" si="717"/>
        <v>0.11836957503316305</v>
      </c>
      <c r="CT333" s="152">
        <f t="shared" si="718"/>
        <v>9.4194768197978923E-2</v>
      </c>
      <c r="CU333" s="152">
        <f t="shared" si="719"/>
        <v>7.0019961362794814E-2</v>
      </c>
      <c r="CV333" s="152">
        <f t="shared" si="720"/>
        <v>5.5895346343853278E-2</v>
      </c>
      <c r="CW333" s="152">
        <f t="shared" si="721"/>
        <v>5.5895346343853278E-2</v>
      </c>
      <c r="CX333" s="152">
        <f t="shared" si="722"/>
        <v>5.5895346343853278E-2</v>
      </c>
      <c r="CY333" s="152">
        <f t="shared" si="723"/>
        <v>5.5895346343853278E-2</v>
      </c>
      <c r="CZ333" s="152">
        <f t="shared" si="724"/>
        <v>5.5895346343853278E-2</v>
      </c>
      <c r="DA333" s="152">
        <f t="shared" si="725"/>
        <v>5.5895346343853278E-2</v>
      </c>
      <c r="DC333" s="154">
        <f t="shared" si="771"/>
        <v>4.7648533173435655E-2</v>
      </c>
      <c r="DD333" s="154">
        <f t="shared" si="772"/>
        <v>4.7648533173435655E-2</v>
      </c>
      <c r="DE333" s="154">
        <f t="shared" si="773"/>
        <v>4.7648533173435655E-2</v>
      </c>
      <c r="DF333" s="154">
        <f t="shared" si="774"/>
        <v>4.7648533173435655E-2</v>
      </c>
      <c r="DG333" s="154">
        <f t="shared" si="775"/>
        <v>4.7648533173435655E-2</v>
      </c>
      <c r="DH333" s="154">
        <f t="shared" si="776"/>
        <v>4.7648533173435655E-2</v>
      </c>
      <c r="DI333" s="154">
        <f t="shared" si="777"/>
        <v>4.7648533173435655E-2</v>
      </c>
      <c r="DJ333" s="154">
        <f t="shared" si="778"/>
        <v>4.7648533173435655E-2</v>
      </c>
      <c r="DK333" s="154">
        <f t="shared" si="779"/>
        <v>4.4023825425040415E-2</v>
      </c>
      <c r="DL333" s="154">
        <f t="shared" si="780"/>
        <v>3.6991182478570611E-2</v>
      </c>
      <c r="DM333" s="154">
        <f t="shared" si="781"/>
        <v>2.9989318713598646E-2</v>
      </c>
      <c r="DN333" s="154">
        <f t="shared" si="782"/>
        <v>2.3037912950066262E-2</v>
      </c>
      <c r="DO333" s="154">
        <f t="shared" si="783"/>
        <v>1.61779631795184E-2</v>
      </c>
      <c r="DP333" s="154">
        <f t="shared" si="784"/>
        <v>1.2247423407986683E-2</v>
      </c>
      <c r="DQ333" s="154">
        <f t="shared" si="785"/>
        <v>1.2247423407986683E-2</v>
      </c>
      <c r="DR333" s="154">
        <f t="shared" si="786"/>
        <v>1.2247423407986683E-2</v>
      </c>
      <c r="DS333" s="154">
        <f t="shared" si="787"/>
        <v>1.2247423407986683E-2</v>
      </c>
      <c r="DT333" s="154">
        <f t="shared" si="788"/>
        <v>-1.1605345148755036E-9</v>
      </c>
      <c r="DU333" s="154">
        <f t="shared" si="789"/>
        <v>-1.1605345148755036E-9</v>
      </c>
      <c r="DW333" s="155">
        <f t="shared" si="726"/>
        <v>0</v>
      </c>
      <c r="DX333" s="155">
        <f t="shared" si="727"/>
        <v>0</v>
      </c>
      <c r="DY333" s="155">
        <f t="shared" si="728"/>
        <v>0</v>
      </c>
      <c r="DZ333" s="155">
        <f t="shared" si="729"/>
        <v>0</v>
      </c>
      <c r="EA333" s="156">
        <f t="shared" si="730"/>
        <v>0</v>
      </c>
      <c r="EB333" s="156">
        <f t="shared" si="731"/>
        <v>0</v>
      </c>
      <c r="EC333" s="156">
        <f t="shared" si="732"/>
        <v>0</v>
      </c>
      <c r="ED333" s="156">
        <f t="shared" si="733"/>
        <v>0</v>
      </c>
      <c r="EE333" s="156">
        <f t="shared" si="734"/>
        <v>0</v>
      </c>
      <c r="EF333" s="156">
        <f t="shared" si="735"/>
        <v>0</v>
      </c>
      <c r="EG333" s="156">
        <f t="shared" si="736"/>
        <v>0</v>
      </c>
      <c r="EH333" s="156">
        <f t="shared" si="737"/>
        <v>0</v>
      </c>
      <c r="EI333" s="156">
        <f t="shared" si="738"/>
        <v>0</v>
      </c>
      <c r="EJ333" s="156">
        <f t="shared" si="739"/>
        <v>0</v>
      </c>
      <c r="EK333" s="156">
        <f t="shared" si="740"/>
        <v>0</v>
      </c>
      <c r="EL333" s="156">
        <f t="shared" si="741"/>
        <v>0</v>
      </c>
      <c r="EM333" s="156">
        <f t="shared" si="742"/>
        <v>0</v>
      </c>
      <c r="EN333" s="156">
        <f t="shared" si="743"/>
        <v>0</v>
      </c>
      <c r="EO333" s="156">
        <f t="shared" si="744"/>
        <v>0</v>
      </c>
      <c r="EP333" s="156">
        <f t="shared" si="745"/>
        <v>0</v>
      </c>
      <c r="EQ333" s="156">
        <f t="shared" si="746"/>
        <v>0</v>
      </c>
      <c r="ER333" s="156">
        <f t="shared" si="747"/>
        <v>0</v>
      </c>
      <c r="ES333" s="156">
        <f t="shared" si="748"/>
        <v>0</v>
      </c>
      <c r="ET333" s="156">
        <f t="shared" si="749"/>
        <v>0</v>
      </c>
      <c r="EU333" s="156">
        <f t="shared" si="750"/>
        <v>0</v>
      </c>
      <c r="EV333" s="156">
        <f t="shared" si="751"/>
        <v>0</v>
      </c>
      <c r="EW333" s="156">
        <f t="shared" si="752"/>
        <v>0</v>
      </c>
      <c r="EX333" s="156">
        <f t="shared" si="753"/>
        <v>0</v>
      </c>
      <c r="EY333" s="156">
        <f t="shared" si="754"/>
        <v>0</v>
      </c>
      <c r="EZ333" s="156">
        <f t="shared" si="755"/>
        <v>0</v>
      </c>
    </row>
    <row r="334" spans="15:156" ht="20.100000000000001" customHeight="1" x14ac:dyDescent="0.2">
      <c r="O334" s="158">
        <v>324</v>
      </c>
      <c r="P334" s="158">
        <f t="shared" si="756"/>
        <v>-0.31415926535897931</v>
      </c>
      <c r="Q334" s="147">
        <f t="shared" si="757"/>
        <v>2.8274333882308138</v>
      </c>
      <c r="R334" s="147">
        <f t="shared" si="661"/>
        <v>100.51368562322888</v>
      </c>
      <c r="S334" s="147">
        <f t="shared" si="662"/>
        <v>87.40320488976424</v>
      </c>
      <c r="T334" s="147">
        <f t="shared" si="663"/>
        <v>109.2540061122053</v>
      </c>
      <c r="U334" s="147">
        <f t="shared" si="664"/>
        <v>1</v>
      </c>
      <c r="V334" s="147">
        <f t="shared" si="665"/>
        <v>1</v>
      </c>
      <c r="W334" s="147">
        <f t="shared" si="666"/>
        <v>0.14326407305347219</v>
      </c>
      <c r="X334" s="147">
        <f t="shared" si="667"/>
        <v>0.16475368401149304</v>
      </c>
      <c r="Y334" s="147">
        <f t="shared" si="668"/>
        <v>0.13180294720919442</v>
      </c>
      <c r="Z334" s="147">
        <f t="shared" si="669"/>
        <v>3.6798360024689396</v>
      </c>
      <c r="AA334" s="147">
        <f t="shared" si="670"/>
        <v>3.6798360024689396</v>
      </c>
      <c r="AB334" s="147">
        <f t="shared" si="671"/>
        <v>3.7674045628778177</v>
      </c>
      <c r="AC334" s="147">
        <f t="shared" si="672"/>
        <v>3.5806922581869731</v>
      </c>
      <c r="AD334" s="147">
        <f t="shared" si="673"/>
        <v>36.665401276232281</v>
      </c>
      <c r="AE334" s="147">
        <f t="shared" si="674"/>
        <v>50.383218050627768</v>
      </c>
      <c r="AF334" s="147">
        <f t="shared" si="675"/>
        <v>2.7188383006717318</v>
      </c>
      <c r="AG334" s="147">
        <f t="shared" si="676"/>
        <v>3.1034689044791453</v>
      </c>
      <c r="AH334" s="147">
        <f t="shared" si="677"/>
        <v>2.3597289633909435</v>
      </c>
      <c r="AI334" s="147">
        <f t="shared" si="678"/>
        <v>6.3986743031406714</v>
      </c>
      <c r="AJ334" s="147">
        <f t="shared" si="679"/>
        <v>7.1986743031406712</v>
      </c>
      <c r="AK334" s="147">
        <f t="shared" si="680"/>
        <v>7.6708734673569632</v>
      </c>
      <c r="AL334" s="147">
        <f t="shared" si="681"/>
        <v>6.7404212215779165</v>
      </c>
      <c r="AM334" s="147">
        <f t="shared" si="758"/>
        <v>138.91446645442971</v>
      </c>
      <c r="AN334" s="147">
        <f t="shared" si="659"/>
        <v>130.36325058097393</v>
      </c>
      <c r="AO334" s="147">
        <f t="shared" si="660"/>
        <v>148.35868073032717</v>
      </c>
      <c r="AP334" s="147">
        <f t="shared" si="682"/>
        <v>1.3969617551231053</v>
      </c>
      <c r="AQ334" s="147">
        <f t="shared" si="683"/>
        <v>0.10878611803806761</v>
      </c>
      <c r="AR334" s="147">
        <f t="shared" si="684"/>
        <v>0.1079790887756627</v>
      </c>
      <c r="AS334" s="147">
        <f t="shared" si="685"/>
        <v>0.10262765274397705</v>
      </c>
      <c r="AT334" s="147">
        <f t="shared" si="686"/>
        <v>3.8864945376074836E-3</v>
      </c>
      <c r="AU334" s="147">
        <f t="shared" si="687"/>
        <v>2.8679199702876038E-2</v>
      </c>
      <c r="AV334" s="147">
        <f t="shared" si="688"/>
        <v>2.6515943863330834E-2</v>
      </c>
      <c r="AW334" s="147">
        <f t="shared" si="689"/>
        <v>2.7259277907308477E-2</v>
      </c>
      <c r="AX334" s="147">
        <f t="shared" si="759"/>
        <v>2.0543495360962047E-2</v>
      </c>
      <c r="AY334" s="147">
        <f t="shared" si="760"/>
        <v>2.1842997787364489E-2</v>
      </c>
      <c r="AZ334" s="147">
        <f t="shared" si="761"/>
        <v>1.7964266376226442E-2</v>
      </c>
      <c r="BA334" s="147">
        <f t="shared" si="762"/>
        <v>3.9653389911485371E-2</v>
      </c>
      <c r="BB334" s="147">
        <f t="shared" si="763"/>
        <v>4.3689568058119133E-2</v>
      </c>
      <c r="BC334" s="147">
        <f t="shared" si="690"/>
        <v>-2.1380689813528687E-2</v>
      </c>
      <c r="BD334" s="147">
        <f t="shared" si="691"/>
        <v>-1.8591904185677115E-2</v>
      </c>
      <c r="BE334" s="147">
        <f t="shared" si="692"/>
        <v>-2.3239880232096395E-2</v>
      </c>
      <c r="BF334" s="147">
        <f t="shared" si="693"/>
        <v>0</v>
      </c>
      <c r="BG334" s="147">
        <f t="shared" si="694"/>
        <v>0</v>
      </c>
      <c r="BH334" s="147">
        <f t="shared" si="695"/>
        <v>0</v>
      </c>
      <c r="BI334" s="147">
        <f t="shared" si="764"/>
        <v>0</v>
      </c>
      <c r="BJ334" s="147">
        <f t="shared" si="765"/>
        <v>3.2510936016873736E-3</v>
      </c>
      <c r="BK334" s="147">
        <f t="shared" si="766"/>
        <v>0</v>
      </c>
      <c r="BL334" s="147">
        <f t="shared" si="696"/>
        <v>0</v>
      </c>
      <c r="BM334" s="147">
        <f t="shared" si="697"/>
        <v>0.2841560001840831</v>
      </c>
      <c r="BN334" s="147">
        <f t="shared" si="698"/>
        <v>0</v>
      </c>
      <c r="BO334" s="150">
        <f t="shared" si="767"/>
        <v>0</v>
      </c>
      <c r="BP334" s="150">
        <f t="shared" si="767"/>
        <v>1.0569609606932579E-5</v>
      </c>
      <c r="BQ334" s="150">
        <f t="shared" si="767"/>
        <v>0</v>
      </c>
      <c r="BR334" s="147" t="e">
        <f t="shared" si="699"/>
        <v>#NUM!</v>
      </c>
      <c r="BS334" s="147">
        <f t="shared" si="700"/>
        <v>58.563475477709723</v>
      </c>
      <c r="BT334" s="147">
        <f t="shared" si="701"/>
        <v>0.18005393371512984</v>
      </c>
      <c r="BU334" s="147">
        <f t="shared" si="702"/>
        <v>0.18005393371512984</v>
      </c>
      <c r="BV334" s="147">
        <f t="shared" si="703"/>
        <v>6.0017977905043277E-2</v>
      </c>
      <c r="BW334" s="147">
        <f t="shared" si="704"/>
        <v>6.2821053514518059</v>
      </c>
      <c r="CA334" s="150">
        <f t="shared" si="705"/>
        <v>4.7424852394011112E-2</v>
      </c>
      <c r="CB334" s="150">
        <f t="shared" si="768"/>
        <v>4.7424852394011112E-2</v>
      </c>
      <c r="CC334" s="150">
        <f t="shared" si="769"/>
        <v>1.3264915008332177E-2</v>
      </c>
      <c r="CD334" s="150">
        <f t="shared" si="770"/>
        <v>3.3971387924181522E-2</v>
      </c>
      <c r="CE334" s="150">
        <f t="shared" si="706"/>
        <v>1.2590698110652835E-2</v>
      </c>
      <c r="CI334" s="152">
        <f t="shared" si="707"/>
        <v>0.17432165373438996</v>
      </c>
      <c r="CJ334" s="152">
        <f t="shared" si="708"/>
        <v>0.17432165373438996</v>
      </c>
      <c r="CK334" s="152">
        <f t="shared" si="709"/>
        <v>0.17432165373438996</v>
      </c>
      <c r="CL334" s="152">
        <f t="shared" si="710"/>
        <v>0.17432165373438996</v>
      </c>
      <c r="CM334" s="152">
        <f t="shared" si="711"/>
        <v>0.17432165373438996</v>
      </c>
      <c r="CN334" s="152">
        <f t="shared" si="712"/>
        <v>0.17432165373438996</v>
      </c>
      <c r="CO334" s="152">
        <f t="shared" si="713"/>
        <v>0.17432165373438996</v>
      </c>
      <c r="CP334" s="152">
        <f t="shared" si="714"/>
        <v>0.17432165373438996</v>
      </c>
      <c r="CQ334" s="152">
        <f t="shared" si="715"/>
        <v>0.1622149387336454</v>
      </c>
      <c r="CR334" s="152">
        <f t="shared" si="716"/>
        <v>0.13867155228467282</v>
      </c>
      <c r="CS334" s="152">
        <f t="shared" si="717"/>
        <v>0.11512816583570028</v>
      </c>
      <c r="CT334" s="152">
        <f t="shared" si="718"/>
        <v>9.1584779386727724E-2</v>
      </c>
      <c r="CU334" s="152">
        <f t="shared" si="719"/>
        <v>6.8041392937755171E-2</v>
      </c>
      <c r="CV334" s="152">
        <f t="shared" si="720"/>
        <v>5.4285697924303405E-2</v>
      </c>
      <c r="CW334" s="152">
        <f t="shared" si="721"/>
        <v>5.4285697924303405E-2</v>
      </c>
      <c r="CX334" s="152">
        <f t="shared" si="722"/>
        <v>5.4285697924303405E-2</v>
      </c>
      <c r="CY334" s="152">
        <f t="shared" si="723"/>
        <v>5.4285697924303405E-2</v>
      </c>
      <c r="CZ334" s="152">
        <f t="shared" si="724"/>
        <v>5.4285697924303405E-2</v>
      </c>
      <c r="DA334" s="152">
        <f t="shared" si="725"/>
        <v>5.4285697924303405E-2</v>
      </c>
      <c r="DC334" s="154">
        <f t="shared" si="771"/>
        <v>4.5770722185213567E-2</v>
      </c>
      <c r="DD334" s="154">
        <f t="shared" si="772"/>
        <v>4.5770722185213567E-2</v>
      </c>
      <c r="DE334" s="154">
        <f t="shared" si="773"/>
        <v>4.5770722185213567E-2</v>
      </c>
      <c r="DF334" s="154">
        <f t="shared" si="774"/>
        <v>4.5770722185213567E-2</v>
      </c>
      <c r="DG334" s="154">
        <f t="shared" si="775"/>
        <v>4.5770722185213567E-2</v>
      </c>
      <c r="DH334" s="154">
        <f t="shared" si="776"/>
        <v>4.5770722185213567E-2</v>
      </c>
      <c r="DI334" s="154">
        <f t="shared" si="777"/>
        <v>4.5770722185213567E-2</v>
      </c>
      <c r="DJ334" s="154">
        <f t="shared" si="778"/>
        <v>4.5770722185213567E-2</v>
      </c>
      <c r="DK334" s="154">
        <f t="shared" si="779"/>
        <v>4.2280442690525458E-2</v>
      </c>
      <c r="DL334" s="154">
        <f t="shared" si="780"/>
        <v>3.5509162114189828E-2</v>
      </c>
      <c r="DM334" s="154">
        <f t="shared" si="781"/>
        <v>2.8768543054081632E-2</v>
      </c>
      <c r="DN334" s="154">
        <f t="shared" si="782"/>
        <v>2.2078152693135886E-2</v>
      </c>
      <c r="DO334" s="154">
        <f t="shared" si="783"/>
        <v>1.5478706437179385E-2</v>
      </c>
      <c r="DP334" s="154">
        <f t="shared" si="784"/>
        <v>1.1699839117902322E-2</v>
      </c>
      <c r="DQ334" s="154">
        <f t="shared" si="785"/>
        <v>1.1699839117902322E-2</v>
      </c>
      <c r="DR334" s="154">
        <f t="shared" si="786"/>
        <v>1.1699839117902322E-2</v>
      </c>
      <c r="DS334" s="154">
        <f t="shared" si="787"/>
        <v>1.1699839117902322E-2</v>
      </c>
      <c r="DT334" s="154">
        <f t="shared" si="788"/>
        <v>-1.1754013860917843E-9</v>
      </c>
      <c r="DU334" s="154">
        <f t="shared" si="789"/>
        <v>-1.1754013860917843E-9</v>
      </c>
      <c r="DW334" s="155">
        <f t="shared" si="726"/>
        <v>0</v>
      </c>
      <c r="DX334" s="155">
        <f t="shared" si="727"/>
        <v>0</v>
      </c>
      <c r="DY334" s="155">
        <f t="shared" si="728"/>
        <v>0</v>
      </c>
      <c r="DZ334" s="155">
        <f t="shared" si="729"/>
        <v>0</v>
      </c>
      <c r="EA334" s="156">
        <f t="shared" si="730"/>
        <v>0</v>
      </c>
      <c r="EB334" s="156">
        <f t="shared" si="731"/>
        <v>0</v>
      </c>
      <c r="EC334" s="156">
        <f t="shared" si="732"/>
        <v>0</v>
      </c>
      <c r="ED334" s="156">
        <f t="shared" si="733"/>
        <v>0</v>
      </c>
      <c r="EE334" s="156">
        <f t="shared" si="734"/>
        <v>0</v>
      </c>
      <c r="EF334" s="156">
        <f t="shared" si="735"/>
        <v>0</v>
      </c>
      <c r="EG334" s="156">
        <f t="shared" si="736"/>
        <v>0</v>
      </c>
      <c r="EH334" s="156">
        <f t="shared" si="737"/>
        <v>0</v>
      </c>
      <c r="EI334" s="156">
        <f t="shared" si="738"/>
        <v>0</v>
      </c>
      <c r="EJ334" s="156">
        <f t="shared" si="739"/>
        <v>0</v>
      </c>
      <c r="EK334" s="156">
        <f t="shared" si="740"/>
        <v>0</v>
      </c>
      <c r="EL334" s="156">
        <f t="shared" si="741"/>
        <v>0</v>
      </c>
      <c r="EM334" s="156">
        <f t="shared" si="742"/>
        <v>0</v>
      </c>
      <c r="EN334" s="156">
        <f t="shared" si="743"/>
        <v>0</v>
      </c>
      <c r="EO334" s="156">
        <f t="shared" si="744"/>
        <v>0</v>
      </c>
      <c r="EP334" s="156">
        <f t="shared" si="745"/>
        <v>0</v>
      </c>
      <c r="EQ334" s="156">
        <f t="shared" si="746"/>
        <v>0</v>
      </c>
      <c r="ER334" s="156">
        <f t="shared" si="747"/>
        <v>0</v>
      </c>
      <c r="ES334" s="156">
        <f t="shared" si="748"/>
        <v>0</v>
      </c>
      <c r="ET334" s="156">
        <f t="shared" si="749"/>
        <v>0</v>
      </c>
      <c r="EU334" s="156">
        <f t="shared" si="750"/>
        <v>0</v>
      </c>
      <c r="EV334" s="156">
        <f t="shared" si="751"/>
        <v>0</v>
      </c>
      <c r="EW334" s="156">
        <f t="shared" si="752"/>
        <v>0</v>
      </c>
      <c r="EX334" s="156">
        <f t="shared" si="753"/>
        <v>0</v>
      </c>
      <c r="EY334" s="156">
        <f t="shared" si="754"/>
        <v>0</v>
      </c>
      <c r="EZ334" s="156">
        <f t="shared" si="755"/>
        <v>0</v>
      </c>
    </row>
    <row r="335" spans="15:156" ht="20.100000000000001" customHeight="1" x14ac:dyDescent="0.2">
      <c r="O335" s="158">
        <v>325</v>
      </c>
      <c r="P335" s="158">
        <f t="shared" si="756"/>
        <v>-0.30543261909900765</v>
      </c>
      <c r="Q335" s="147">
        <f t="shared" si="757"/>
        <v>2.8361600344907854</v>
      </c>
      <c r="R335" s="147">
        <f t="shared" si="661"/>
        <v>97.810310586933255</v>
      </c>
      <c r="S335" s="147">
        <f t="shared" si="662"/>
        <v>85.05244398863762</v>
      </c>
      <c r="T335" s="147">
        <f t="shared" si="663"/>
        <v>106.31555498579702</v>
      </c>
      <c r="U335" s="147">
        <f t="shared" si="664"/>
        <v>1</v>
      </c>
      <c r="V335" s="147">
        <f t="shared" si="665"/>
        <v>1</v>
      </c>
      <c r="W335" s="147">
        <f t="shared" si="666"/>
        <v>0.1472237427075887</v>
      </c>
      <c r="X335" s="147">
        <f t="shared" si="667"/>
        <v>0.16930730411372699</v>
      </c>
      <c r="Y335" s="147">
        <f t="shared" si="668"/>
        <v>0.13544584329098158</v>
      </c>
      <c r="Z335" s="147">
        <f t="shared" si="669"/>
        <v>3.5645484473683604</v>
      </c>
      <c r="AA335" s="147">
        <f t="shared" si="670"/>
        <v>3.5645484473683604</v>
      </c>
      <c r="AB335" s="147">
        <f t="shared" si="671"/>
        <v>3.6525371578332275</v>
      </c>
      <c r="AC335" s="147">
        <f t="shared" si="672"/>
        <v>3.4715176736430156</v>
      </c>
      <c r="AD335" s="147">
        <f t="shared" si="673"/>
        <v>35.109174277328172</v>
      </c>
      <c r="AE335" s="147">
        <f t="shared" si="674"/>
        <v>48.316571666278222</v>
      </c>
      <c r="AF335" s="147">
        <f t="shared" si="675"/>
        <v>2.7087961441680442</v>
      </c>
      <c r="AG335" s="147">
        <f t="shared" si="676"/>
        <v>3.0920060968397913</v>
      </c>
      <c r="AH335" s="147">
        <f t="shared" si="677"/>
        <v>2.3510131940306245</v>
      </c>
      <c r="AI335" s="147">
        <f t="shared" si="678"/>
        <v>6.2733445915364046</v>
      </c>
      <c r="AJ335" s="147">
        <f t="shared" si="679"/>
        <v>7.0733445915364044</v>
      </c>
      <c r="AK335" s="147">
        <f t="shared" si="680"/>
        <v>7.5445432546730187</v>
      </c>
      <c r="AL335" s="147">
        <f t="shared" si="681"/>
        <v>6.6225308676736399</v>
      </c>
      <c r="AM335" s="147">
        <f t="shared" si="758"/>
        <v>141.37583530096185</v>
      </c>
      <c r="AN335" s="147">
        <f t="shared" si="659"/>
        <v>132.54612853874349</v>
      </c>
      <c r="AO335" s="147">
        <f t="shared" si="660"/>
        <v>150.99967368687851</v>
      </c>
      <c r="AP335" s="147">
        <f t="shared" si="682"/>
        <v>1.335182606811417</v>
      </c>
      <c r="AQ335" s="147">
        <f t="shared" si="683"/>
        <v>0.1054692512467926</v>
      </c>
      <c r="AR335" s="147">
        <f t="shared" si="684"/>
        <v>0.1046868281437795</v>
      </c>
      <c r="AS335" s="147">
        <f t="shared" si="685"/>
        <v>9.9498556317042464E-2</v>
      </c>
      <c r="AT335" s="147">
        <f t="shared" si="686"/>
        <v>3.6531106622684087E-3</v>
      </c>
      <c r="AU335" s="147">
        <f t="shared" si="687"/>
        <v>2.743465497169115E-2</v>
      </c>
      <c r="AV335" s="147">
        <f t="shared" si="688"/>
        <v>2.5340998489563775E-2</v>
      </c>
      <c r="AW335" s="147">
        <f t="shared" si="689"/>
        <v>2.6078473061417098E-2</v>
      </c>
      <c r="AX335" s="147">
        <f t="shared" si="759"/>
        <v>2.0195163504931595E-2</v>
      </c>
      <c r="AY335" s="147">
        <f t="shared" si="760"/>
        <v>2.1452081322410981E-2</v>
      </c>
      <c r="AZ335" s="147">
        <f t="shared" si="761"/>
        <v>1.7661104444994316E-2</v>
      </c>
      <c r="BA335" s="147">
        <f t="shared" si="762"/>
        <v>3.8693241018086695E-2</v>
      </c>
      <c r="BB335" s="147">
        <f t="shared" si="763"/>
        <v>4.2054479208032458E-2</v>
      </c>
      <c r="BC335" s="147">
        <f t="shared" si="690"/>
        <v>-2.1440499007657304E-2</v>
      </c>
      <c r="BD335" s="147">
        <f t="shared" si="691"/>
        <v>-1.8643912180571567E-2</v>
      </c>
      <c r="BE335" s="147">
        <f t="shared" si="692"/>
        <v>-2.3304890225714466E-2</v>
      </c>
      <c r="BF335" s="147">
        <f t="shared" si="693"/>
        <v>0</v>
      </c>
      <c r="BG335" s="147">
        <f t="shared" si="694"/>
        <v>0</v>
      </c>
      <c r="BH335" s="147">
        <f t="shared" si="695"/>
        <v>0</v>
      </c>
      <c r="BI335" s="147">
        <f t="shared" si="764"/>
        <v>0</v>
      </c>
      <c r="BJ335" s="147">
        <f t="shared" si="765"/>
        <v>2.8081691418394145E-3</v>
      </c>
      <c r="BK335" s="147">
        <f t="shared" si="766"/>
        <v>0</v>
      </c>
      <c r="BL335" s="147">
        <f t="shared" si="696"/>
        <v>0</v>
      </c>
      <c r="BM335" s="147">
        <f t="shared" si="697"/>
        <v>0.23884164864691737</v>
      </c>
      <c r="BN335" s="147">
        <f t="shared" si="698"/>
        <v>0</v>
      </c>
      <c r="BO335" s="150">
        <f t="shared" si="767"/>
        <v>0</v>
      </c>
      <c r="BP335" s="150">
        <f t="shared" si="767"/>
        <v>7.8858139291791127E-6</v>
      </c>
      <c r="BQ335" s="150">
        <f t="shared" si="767"/>
        <v>0</v>
      </c>
      <c r="BR335" s="147" t="e">
        <f t="shared" si="699"/>
        <v>#NUM!</v>
      </c>
      <c r="BS335" s="147">
        <f t="shared" si="700"/>
        <v>56.338492191937057</v>
      </c>
      <c r="BT335" s="147">
        <f t="shared" si="701"/>
        <v>0.17521127665232067</v>
      </c>
      <c r="BU335" s="147">
        <f t="shared" si="702"/>
        <v>0.17521127665232067</v>
      </c>
      <c r="BV335" s="147">
        <f t="shared" si="703"/>
        <v>5.8403758884106885E-2</v>
      </c>
      <c r="BW335" s="147">
        <f t="shared" si="704"/>
        <v>6.1131444116833284</v>
      </c>
      <c r="CA335" s="150">
        <f t="shared" si="705"/>
        <v>4.5538192831535429E-2</v>
      </c>
      <c r="CB335" s="150">
        <f t="shared" si="768"/>
        <v>4.5538192831535429E-2</v>
      </c>
      <c r="CC335" s="150">
        <f t="shared" si="769"/>
        <v>1.2701361152913324E-2</v>
      </c>
      <c r="CD335" s="150">
        <f t="shared" si="770"/>
        <v>3.3521516273326134E-2</v>
      </c>
      <c r="CE335" s="150">
        <f t="shared" si="706"/>
        <v>1.208101726566883E-2</v>
      </c>
      <c r="CI335" s="152">
        <f t="shared" si="707"/>
        <v>0.16947899667158078</v>
      </c>
      <c r="CJ335" s="152">
        <f t="shared" si="708"/>
        <v>0.16947899667158078</v>
      </c>
      <c r="CK335" s="152">
        <f t="shared" si="709"/>
        <v>0.16947899667158078</v>
      </c>
      <c r="CL335" s="152">
        <f t="shared" si="710"/>
        <v>0.16947899667158078</v>
      </c>
      <c r="CM335" s="152">
        <f t="shared" si="711"/>
        <v>0.16947899667158078</v>
      </c>
      <c r="CN335" s="152">
        <f t="shared" si="712"/>
        <v>0.16947899667158078</v>
      </c>
      <c r="CO335" s="152">
        <f t="shared" si="713"/>
        <v>0.16947899667158078</v>
      </c>
      <c r="CP335" s="152">
        <f t="shared" si="714"/>
        <v>0.16947899667158078</v>
      </c>
      <c r="CQ335" s="152">
        <f t="shared" si="715"/>
        <v>0.15769789893282021</v>
      </c>
      <c r="CR335" s="152">
        <f t="shared" si="716"/>
        <v>0.13478772579008927</v>
      </c>
      <c r="CS335" s="152">
        <f t="shared" si="717"/>
        <v>0.1118775526473583</v>
      </c>
      <c r="CT335" s="152">
        <f t="shared" si="718"/>
        <v>8.8967379504627353E-2</v>
      </c>
      <c r="CU335" s="152">
        <f t="shared" si="719"/>
        <v>6.6057206361896437E-2</v>
      </c>
      <c r="CV335" s="152">
        <f t="shared" si="720"/>
        <v>5.2671478903367028E-2</v>
      </c>
      <c r="CW335" s="152">
        <f t="shared" si="721"/>
        <v>5.2671478903367028E-2</v>
      </c>
      <c r="CX335" s="152">
        <f t="shared" si="722"/>
        <v>5.2671478903367028E-2</v>
      </c>
      <c r="CY335" s="152">
        <f t="shared" si="723"/>
        <v>5.2671478903367028E-2</v>
      </c>
      <c r="CZ335" s="152">
        <f t="shared" si="724"/>
        <v>5.2671478903367028E-2</v>
      </c>
      <c r="DA335" s="152">
        <f t="shared" si="725"/>
        <v>5.2671478903367028E-2</v>
      </c>
      <c r="DC335" s="154">
        <f t="shared" si="771"/>
        <v>4.3903491254809343E-2</v>
      </c>
      <c r="DD335" s="154">
        <f t="shared" si="772"/>
        <v>4.3903491254809343E-2</v>
      </c>
      <c r="DE335" s="154">
        <f t="shared" si="773"/>
        <v>4.3903491254809343E-2</v>
      </c>
      <c r="DF335" s="154">
        <f t="shared" si="774"/>
        <v>4.3903491254809343E-2</v>
      </c>
      <c r="DG335" s="154">
        <f t="shared" si="775"/>
        <v>4.3903491254809343E-2</v>
      </c>
      <c r="DH335" s="154">
        <f t="shared" si="776"/>
        <v>4.3903491254809343E-2</v>
      </c>
      <c r="DI335" s="154">
        <f t="shared" si="777"/>
        <v>4.3903491254809343E-2</v>
      </c>
      <c r="DJ335" s="154">
        <f t="shared" si="778"/>
        <v>4.3903491254809343E-2</v>
      </c>
      <c r="DK335" s="154">
        <f t="shared" si="779"/>
        <v>4.0547118072842163E-2</v>
      </c>
      <c r="DL335" s="154">
        <f t="shared" si="780"/>
        <v>3.4036177240080324E-2</v>
      </c>
      <c r="DM335" s="154">
        <f t="shared" si="781"/>
        <v>2.7555765385626638E-2</v>
      </c>
      <c r="DN335" s="154">
        <f t="shared" si="782"/>
        <v>2.112532774396279E-2</v>
      </c>
      <c r="DO335" s="154">
        <f t="shared" si="783"/>
        <v>1.4785274796673187E-2</v>
      </c>
      <c r="DP335" s="154">
        <f t="shared" si="784"/>
        <v>1.1157389382423503E-2</v>
      </c>
      <c r="DQ335" s="154">
        <f t="shared" si="785"/>
        <v>1.1157389382423503E-2</v>
      </c>
      <c r="DR335" s="154">
        <f t="shared" si="786"/>
        <v>1.1157389382423503E-2</v>
      </c>
      <c r="DS335" s="154">
        <f t="shared" si="787"/>
        <v>1.1157389382423503E-2</v>
      </c>
      <c r="DT335" s="154">
        <f t="shared" si="788"/>
        <v>-1.1906989798284823E-9</v>
      </c>
      <c r="DU335" s="154">
        <f t="shared" si="789"/>
        <v>-1.1906989798284823E-9</v>
      </c>
      <c r="DW335" s="155">
        <f t="shared" si="726"/>
        <v>0</v>
      </c>
      <c r="DX335" s="155">
        <f t="shared" si="727"/>
        <v>0</v>
      </c>
      <c r="DY335" s="155">
        <f t="shared" si="728"/>
        <v>0</v>
      </c>
      <c r="DZ335" s="155">
        <f t="shared" si="729"/>
        <v>0</v>
      </c>
      <c r="EA335" s="156">
        <f t="shared" si="730"/>
        <v>0</v>
      </c>
      <c r="EB335" s="156">
        <f t="shared" si="731"/>
        <v>0</v>
      </c>
      <c r="EC335" s="156">
        <f t="shared" si="732"/>
        <v>0</v>
      </c>
      <c r="ED335" s="156">
        <f t="shared" si="733"/>
        <v>0</v>
      </c>
      <c r="EE335" s="156">
        <f t="shared" si="734"/>
        <v>0</v>
      </c>
      <c r="EF335" s="156">
        <f t="shared" si="735"/>
        <v>0</v>
      </c>
      <c r="EG335" s="156">
        <f t="shared" si="736"/>
        <v>0</v>
      </c>
      <c r="EH335" s="156">
        <f t="shared" si="737"/>
        <v>0</v>
      </c>
      <c r="EI335" s="156">
        <f t="shared" si="738"/>
        <v>0</v>
      </c>
      <c r="EJ335" s="156">
        <f t="shared" si="739"/>
        <v>0</v>
      </c>
      <c r="EK335" s="156">
        <f t="shared" si="740"/>
        <v>0</v>
      </c>
      <c r="EL335" s="156">
        <f t="shared" si="741"/>
        <v>0</v>
      </c>
      <c r="EM335" s="156">
        <f t="shared" si="742"/>
        <v>0</v>
      </c>
      <c r="EN335" s="156">
        <f t="shared" si="743"/>
        <v>0</v>
      </c>
      <c r="EO335" s="156">
        <f t="shared" si="744"/>
        <v>0</v>
      </c>
      <c r="EP335" s="156">
        <f t="shared" si="745"/>
        <v>0</v>
      </c>
      <c r="EQ335" s="156">
        <f t="shared" si="746"/>
        <v>0</v>
      </c>
      <c r="ER335" s="156">
        <f t="shared" si="747"/>
        <v>0</v>
      </c>
      <c r="ES335" s="156">
        <f t="shared" si="748"/>
        <v>0</v>
      </c>
      <c r="ET335" s="156">
        <f t="shared" si="749"/>
        <v>0</v>
      </c>
      <c r="EU335" s="156">
        <f t="shared" si="750"/>
        <v>0</v>
      </c>
      <c r="EV335" s="156">
        <f t="shared" si="751"/>
        <v>0</v>
      </c>
      <c r="EW335" s="156">
        <f t="shared" si="752"/>
        <v>0</v>
      </c>
      <c r="EX335" s="156">
        <f t="shared" si="753"/>
        <v>0</v>
      </c>
      <c r="EY335" s="156">
        <f t="shared" si="754"/>
        <v>0</v>
      </c>
      <c r="EZ335" s="156">
        <f t="shared" si="755"/>
        <v>0</v>
      </c>
    </row>
    <row r="336" spans="15:156" ht="20.100000000000001" customHeight="1" x14ac:dyDescent="0.2">
      <c r="O336" s="158">
        <v>326</v>
      </c>
      <c r="P336" s="158">
        <f t="shared" si="756"/>
        <v>-0.29670597283903605</v>
      </c>
      <c r="Q336" s="147">
        <f t="shared" si="757"/>
        <v>2.8448866807507569</v>
      </c>
      <c r="R336" s="147">
        <f t="shared" si="661"/>
        <v>95.099486916798426</v>
      </c>
      <c r="S336" s="147">
        <f t="shared" si="662"/>
        <v>82.695206014607322</v>
      </c>
      <c r="T336" s="147">
        <f t="shared" si="663"/>
        <v>103.36900751825915</v>
      </c>
      <c r="U336" s="147">
        <f t="shared" si="664"/>
        <v>1</v>
      </c>
      <c r="V336" s="147">
        <f t="shared" si="665"/>
        <v>1</v>
      </c>
      <c r="W336" s="147">
        <f t="shared" si="666"/>
        <v>0.15142037530232327</v>
      </c>
      <c r="X336" s="147">
        <f t="shared" si="667"/>
        <v>0.17413343159767178</v>
      </c>
      <c r="Y336" s="147">
        <f t="shared" si="668"/>
        <v>0.13930674527813744</v>
      </c>
      <c r="Z336" s="147">
        <f t="shared" si="669"/>
        <v>3.4497141976958146</v>
      </c>
      <c r="AA336" s="147">
        <f t="shared" si="670"/>
        <v>3.4497141976958146</v>
      </c>
      <c r="AB336" s="147">
        <f t="shared" si="671"/>
        <v>3.5381048628727769</v>
      </c>
      <c r="AC336" s="147">
        <f t="shared" si="672"/>
        <v>3.3627566351580871</v>
      </c>
      <c r="AD336" s="147">
        <f t="shared" si="673"/>
        <v>33.570518807757772</v>
      </c>
      <c r="AE336" s="147">
        <f t="shared" si="674"/>
        <v>46.270275999689467</v>
      </c>
      <c r="AF336" s="147">
        <f t="shared" si="675"/>
        <v>2.6987263184191543</v>
      </c>
      <c r="AG336" s="147">
        <f t="shared" si="676"/>
        <v>3.0805117056222331</v>
      </c>
      <c r="AH336" s="147">
        <f t="shared" si="677"/>
        <v>2.3422734100316704</v>
      </c>
      <c r="AI336" s="147">
        <f t="shared" si="678"/>
        <v>6.1484405161149684</v>
      </c>
      <c r="AJ336" s="147">
        <f t="shared" si="679"/>
        <v>6.9484405161149683</v>
      </c>
      <c r="AK336" s="147">
        <f t="shared" si="680"/>
        <v>7.4186165684950103</v>
      </c>
      <c r="AL336" s="147">
        <f t="shared" si="681"/>
        <v>6.5050300451897574</v>
      </c>
      <c r="AM336" s="147">
        <f t="shared" si="758"/>
        <v>143.91718511236863</v>
      </c>
      <c r="AN336" s="147">
        <f t="shared" si="659"/>
        <v>134.79602170662753</v>
      </c>
      <c r="AO336" s="147">
        <f t="shared" si="660"/>
        <v>153.72719158145398</v>
      </c>
      <c r="AP336" s="147">
        <f t="shared" si="682"/>
        <v>1.2741858865013815</v>
      </c>
      <c r="AQ336" s="147">
        <f t="shared" si="683"/>
        <v>0.10216494852613513</v>
      </c>
      <c r="AR336" s="147">
        <f t="shared" si="684"/>
        <v>0.10140703837601996</v>
      </c>
      <c r="AS336" s="147">
        <f t="shared" si="685"/>
        <v>9.6381312699084273E-2</v>
      </c>
      <c r="AT336" s="147">
        <f t="shared" si="686"/>
        <v>3.4277958107318623E-3</v>
      </c>
      <c r="AU336" s="147">
        <f t="shared" si="687"/>
        <v>2.6205297189608259E-2</v>
      </c>
      <c r="AV336" s="147">
        <f t="shared" si="688"/>
        <v>2.4181646333840873E-2</v>
      </c>
      <c r="AW336" s="147">
        <f t="shared" si="689"/>
        <v>2.4912020806660874E-2</v>
      </c>
      <c r="AX336" s="147">
        <f t="shared" si="759"/>
        <v>1.9840080286214912E-2</v>
      </c>
      <c r="AY336" s="147">
        <f t="shared" si="760"/>
        <v>2.1054165953018456E-2</v>
      </c>
      <c r="AZ336" s="147">
        <f t="shared" si="761"/>
        <v>1.7352063279549964E-2</v>
      </c>
      <c r="BA336" s="147">
        <f t="shared" si="762"/>
        <v>3.772744902386798E-2</v>
      </c>
      <c r="BB336" s="147">
        <f t="shared" si="763"/>
        <v>4.0432571153413747E-2</v>
      </c>
      <c r="BC336" s="147">
        <f t="shared" si="690"/>
        <v>-2.1498675424776226E-2</v>
      </c>
      <c r="BD336" s="147">
        <f t="shared" si="691"/>
        <v>-1.8694500369370631E-2</v>
      </c>
      <c r="BE336" s="147">
        <f t="shared" si="692"/>
        <v>-2.3368125461713289E-2</v>
      </c>
      <c r="BF336" s="147">
        <f t="shared" si="693"/>
        <v>0</v>
      </c>
      <c r="BG336" s="147">
        <f t="shared" si="694"/>
        <v>0</v>
      </c>
      <c r="BH336" s="147">
        <f t="shared" si="695"/>
        <v>0</v>
      </c>
      <c r="BI336" s="147">
        <f t="shared" si="764"/>
        <v>0</v>
      </c>
      <c r="BJ336" s="147">
        <f t="shared" si="765"/>
        <v>2.3596655836478249E-3</v>
      </c>
      <c r="BK336" s="147">
        <f t="shared" si="766"/>
        <v>0</v>
      </c>
      <c r="BL336" s="147">
        <f t="shared" si="696"/>
        <v>0</v>
      </c>
      <c r="BM336" s="147">
        <f t="shared" si="697"/>
        <v>0.19513303156533551</v>
      </c>
      <c r="BN336" s="147">
        <f t="shared" si="698"/>
        <v>0</v>
      </c>
      <c r="BO336" s="150">
        <f t="shared" si="767"/>
        <v>0</v>
      </c>
      <c r="BP336" s="150">
        <f t="shared" si="767"/>
        <v>5.5680216666520302E-6</v>
      </c>
      <c r="BQ336" s="150">
        <f t="shared" si="767"/>
        <v>0</v>
      </c>
      <c r="BR336" s="147" t="e">
        <f t="shared" si="699"/>
        <v>#NUM!</v>
      </c>
      <c r="BS336" s="147">
        <f t="shared" si="700"/>
        <v>54.122921492520369</v>
      </c>
      <c r="BT336" s="147">
        <f t="shared" si="701"/>
        <v>0.1703552765724364</v>
      </c>
      <c r="BU336" s="147">
        <f t="shared" si="702"/>
        <v>0.1703552765724364</v>
      </c>
      <c r="BV336" s="147">
        <f t="shared" si="703"/>
        <v>5.6785092190812139E-2</v>
      </c>
      <c r="BW336" s="147">
        <f t="shared" si="704"/>
        <v>5.9437179322999016</v>
      </c>
      <c r="CA336" s="150">
        <f t="shared" si="705"/>
        <v>4.3662424465241122E-2</v>
      </c>
      <c r="CB336" s="150">
        <f t="shared" si="768"/>
        <v>4.3662424465241122E-2</v>
      </c>
      <c r="CC336" s="150">
        <f t="shared" si="769"/>
        <v>1.2142576117362337E-2</v>
      </c>
      <c r="CD336" s="150">
        <f t="shared" si="770"/>
        <v>3.3056903860877271E-2</v>
      </c>
      <c r="CE336" s="150">
        <f t="shared" si="706"/>
        <v>1.1558228436101044E-2</v>
      </c>
      <c r="CI336" s="152">
        <f t="shared" si="707"/>
        <v>0.16462299659169655</v>
      </c>
      <c r="CJ336" s="152">
        <f t="shared" si="708"/>
        <v>0.16462299659169655</v>
      </c>
      <c r="CK336" s="152">
        <f t="shared" si="709"/>
        <v>0.16462299659169655</v>
      </c>
      <c r="CL336" s="152">
        <f t="shared" si="710"/>
        <v>0.16462299659169655</v>
      </c>
      <c r="CM336" s="152">
        <f t="shared" si="711"/>
        <v>0.16462299659169655</v>
      </c>
      <c r="CN336" s="152">
        <f t="shared" si="712"/>
        <v>0.16462299659169655</v>
      </c>
      <c r="CO336" s="152">
        <f t="shared" si="713"/>
        <v>0.16462299659169655</v>
      </c>
      <c r="CP336" s="152">
        <f t="shared" si="714"/>
        <v>0.16462299659169655</v>
      </c>
      <c r="CQ336" s="152">
        <f t="shared" si="715"/>
        <v>0.15316841329112516</v>
      </c>
      <c r="CR336" s="152">
        <f t="shared" si="716"/>
        <v>0.13089319815302097</v>
      </c>
      <c r="CS336" s="152">
        <f t="shared" si="717"/>
        <v>0.10861798301491678</v>
      </c>
      <c r="CT336" s="152">
        <f t="shared" si="718"/>
        <v>8.6342767876812554E-2</v>
      </c>
      <c r="CU336" s="152">
        <f t="shared" si="719"/>
        <v>6.4067552738708386E-2</v>
      </c>
      <c r="CV336" s="152">
        <f t="shared" si="720"/>
        <v>5.1052812210072268E-2</v>
      </c>
      <c r="CW336" s="152">
        <f t="shared" si="721"/>
        <v>5.1052812210072268E-2</v>
      </c>
      <c r="CX336" s="152">
        <f t="shared" si="722"/>
        <v>5.1052812210072268E-2</v>
      </c>
      <c r="CY336" s="152">
        <f t="shared" si="723"/>
        <v>5.1052812210072268E-2</v>
      </c>
      <c r="CZ336" s="152">
        <f t="shared" si="724"/>
        <v>5.1052812210072268E-2</v>
      </c>
      <c r="DA336" s="152">
        <f t="shared" si="725"/>
        <v>5.1052812210072268E-2</v>
      </c>
      <c r="DC336" s="154">
        <f t="shared" si="771"/>
        <v>4.2047837421562838E-2</v>
      </c>
      <c r="DD336" s="154">
        <f t="shared" si="772"/>
        <v>4.2047837421562838E-2</v>
      </c>
      <c r="DE336" s="154">
        <f t="shared" si="773"/>
        <v>4.2047837421562838E-2</v>
      </c>
      <c r="DF336" s="154">
        <f t="shared" si="774"/>
        <v>4.2047837421562838E-2</v>
      </c>
      <c r="DG336" s="154">
        <f t="shared" si="775"/>
        <v>4.2047837421562838E-2</v>
      </c>
      <c r="DH336" s="154">
        <f t="shared" si="776"/>
        <v>4.2047837421562838E-2</v>
      </c>
      <c r="DI336" s="154">
        <f t="shared" si="777"/>
        <v>4.2047837421562838E-2</v>
      </c>
      <c r="DJ336" s="154">
        <f t="shared" si="778"/>
        <v>4.2047837421562838E-2</v>
      </c>
      <c r="DK336" s="154">
        <f t="shared" si="779"/>
        <v>3.8824786395541773E-2</v>
      </c>
      <c r="DL336" s="154">
        <f t="shared" si="780"/>
        <v>3.2573041154083826E-2</v>
      </c>
      <c r="DM336" s="154">
        <f t="shared" si="781"/>
        <v>2.6351676464523202E-2</v>
      </c>
      <c r="DN336" s="154">
        <f t="shared" si="782"/>
        <v>2.0180004676063724E-2</v>
      </c>
      <c r="DO336" s="154">
        <f t="shared" si="783"/>
        <v>1.4098107756885355E-2</v>
      </c>
      <c r="DP336" s="154">
        <f t="shared" si="784"/>
        <v>1.0620437109754121E-2</v>
      </c>
      <c r="DQ336" s="154">
        <f t="shared" si="785"/>
        <v>1.0620437109754121E-2</v>
      </c>
      <c r="DR336" s="154">
        <f t="shared" si="786"/>
        <v>1.0620437109754121E-2</v>
      </c>
      <c r="DS336" s="154">
        <f t="shared" si="787"/>
        <v>1.0620437109754121E-2</v>
      </c>
      <c r="DT336" s="154">
        <f t="shared" si="788"/>
        <v>-1.2064449740630293E-9</v>
      </c>
      <c r="DU336" s="154">
        <f t="shared" si="789"/>
        <v>-1.2064449740630293E-9</v>
      </c>
      <c r="DW336" s="155">
        <f t="shared" si="726"/>
        <v>0</v>
      </c>
      <c r="DX336" s="155">
        <f t="shared" si="727"/>
        <v>0</v>
      </c>
      <c r="DY336" s="155">
        <f t="shared" si="728"/>
        <v>0</v>
      </c>
      <c r="DZ336" s="155">
        <f t="shared" si="729"/>
        <v>0</v>
      </c>
      <c r="EA336" s="156">
        <f t="shared" si="730"/>
        <v>0</v>
      </c>
      <c r="EB336" s="156">
        <f t="shared" si="731"/>
        <v>0</v>
      </c>
      <c r="EC336" s="156">
        <f t="shared" si="732"/>
        <v>0</v>
      </c>
      <c r="ED336" s="156">
        <f t="shared" si="733"/>
        <v>0</v>
      </c>
      <c r="EE336" s="156">
        <f t="shared" si="734"/>
        <v>0</v>
      </c>
      <c r="EF336" s="156">
        <f t="shared" si="735"/>
        <v>0</v>
      </c>
      <c r="EG336" s="156">
        <f t="shared" si="736"/>
        <v>0</v>
      </c>
      <c r="EH336" s="156">
        <f t="shared" si="737"/>
        <v>0</v>
      </c>
      <c r="EI336" s="156">
        <f t="shared" si="738"/>
        <v>0</v>
      </c>
      <c r="EJ336" s="156">
        <f t="shared" si="739"/>
        <v>0</v>
      </c>
      <c r="EK336" s="156">
        <f t="shared" si="740"/>
        <v>0</v>
      </c>
      <c r="EL336" s="156">
        <f t="shared" si="741"/>
        <v>0</v>
      </c>
      <c r="EM336" s="156">
        <f t="shared" si="742"/>
        <v>0</v>
      </c>
      <c r="EN336" s="156">
        <f t="shared" si="743"/>
        <v>0</v>
      </c>
      <c r="EO336" s="156">
        <f t="shared" si="744"/>
        <v>0</v>
      </c>
      <c r="EP336" s="156">
        <f t="shared" si="745"/>
        <v>0</v>
      </c>
      <c r="EQ336" s="156">
        <f t="shared" si="746"/>
        <v>0</v>
      </c>
      <c r="ER336" s="156">
        <f t="shared" si="747"/>
        <v>0</v>
      </c>
      <c r="ES336" s="156">
        <f t="shared" si="748"/>
        <v>0</v>
      </c>
      <c r="ET336" s="156">
        <f t="shared" si="749"/>
        <v>0</v>
      </c>
      <c r="EU336" s="156">
        <f t="shared" si="750"/>
        <v>0</v>
      </c>
      <c r="EV336" s="156">
        <f t="shared" si="751"/>
        <v>0</v>
      </c>
      <c r="EW336" s="156">
        <f t="shared" si="752"/>
        <v>0</v>
      </c>
      <c r="EX336" s="156">
        <f t="shared" si="753"/>
        <v>0</v>
      </c>
      <c r="EY336" s="156">
        <f t="shared" si="754"/>
        <v>0</v>
      </c>
      <c r="EZ336" s="156">
        <f t="shared" si="755"/>
        <v>0</v>
      </c>
    </row>
    <row r="337" spans="15:156" ht="20.100000000000001" customHeight="1" x14ac:dyDescent="0.2">
      <c r="O337" s="158">
        <v>327</v>
      </c>
      <c r="P337" s="158">
        <f t="shared" si="756"/>
        <v>-0.28797932657906439</v>
      </c>
      <c r="Q337" s="147">
        <f t="shared" si="757"/>
        <v>2.8536133270107289</v>
      </c>
      <c r="R337" s="147">
        <f t="shared" si="661"/>
        <v>92.381421052542095</v>
      </c>
      <c r="S337" s="147">
        <f t="shared" si="662"/>
        <v>80.331670480471388</v>
      </c>
      <c r="T337" s="147">
        <f t="shared" si="663"/>
        <v>100.41458810058923</v>
      </c>
      <c r="U337" s="147">
        <f t="shared" si="664"/>
        <v>1</v>
      </c>
      <c r="V337" s="147">
        <f t="shared" si="665"/>
        <v>1</v>
      </c>
      <c r="W337" s="147">
        <f t="shared" si="666"/>
        <v>0.15587549786455412</v>
      </c>
      <c r="X337" s="147">
        <f t="shared" si="667"/>
        <v>0.17925682254423725</v>
      </c>
      <c r="Y337" s="147">
        <f t="shared" si="668"/>
        <v>0.14340545803538979</v>
      </c>
      <c r="Z337" s="147">
        <f t="shared" si="669"/>
        <v>3.3353480048297293</v>
      </c>
      <c r="AA337" s="147">
        <f t="shared" si="670"/>
        <v>3.3353480048297293</v>
      </c>
      <c r="AB337" s="147">
        <f t="shared" si="671"/>
        <v>3.424122510496352</v>
      </c>
      <c r="AC337" s="147">
        <f t="shared" si="672"/>
        <v>3.25442324013442</v>
      </c>
      <c r="AD337" s="147">
        <f t="shared" si="673"/>
        <v>32.050127571774446</v>
      </c>
      <c r="AE337" s="147">
        <f t="shared" si="674"/>
        <v>44.245181827293365</v>
      </c>
      <c r="AF337" s="147">
        <f t="shared" si="675"/>
        <v>2.68862959028128</v>
      </c>
      <c r="AG337" s="147">
        <f t="shared" si="676"/>
        <v>3.0689866061688633</v>
      </c>
      <c r="AH337" s="147">
        <f t="shared" si="677"/>
        <v>2.3335102769624694</v>
      </c>
      <c r="AI337" s="147">
        <f t="shared" si="678"/>
        <v>6.0239775951110097</v>
      </c>
      <c r="AJ337" s="147">
        <f t="shared" si="679"/>
        <v>6.8239775951110095</v>
      </c>
      <c r="AK337" s="147">
        <f t="shared" si="680"/>
        <v>7.2931091166652147</v>
      </c>
      <c r="AL337" s="147">
        <f t="shared" si="681"/>
        <v>6.3879335170968892</v>
      </c>
      <c r="AM337" s="147">
        <f t="shared" si="758"/>
        <v>146.54209895361365</v>
      </c>
      <c r="AN337" s="147">
        <f t="shared" si="659"/>
        <v>137.11573267359142</v>
      </c>
      <c r="AO337" s="147">
        <f t="shared" si="660"/>
        <v>156.5451483368706</v>
      </c>
      <c r="AP337" s="147">
        <f t="shared" si="682"/>
        <v>1.2140013633438449</v>
      </c>
      <c r="AQ337" s="147">
        <f t="shared" si="683"/>
        <v>9.8873638173629042E-2</v>
      </c>
      <c r="AR337" s="147">
        <f t="shared" si="684"/>
        <v>9.8140144592594861E-2</v>
      </c>
      <c r="AS337" s="147">
        <f t="shared" si="685"/>
        <v>9.3276325941385532E-2</v>
      </c>
      <c r="AT337" s="147">
        <f t="shared" si="686"/>
        <v>3.2104959935518097E-3</v>
      </c>
      <c r="AU337" s="147">
        <f t="shared" si="687"/>
        <v>2.4991713221490464E-2</v>
      </c>
      <c r="AV337" s="147">
        <f t="shared" si="688"/>
        <v>2.3038450512781663E-2</v>
      </c>
      <c r="AW337" s="147">
        <f t="shared" si="689"/>
        <v>2.3760472063883695E-2</v>
      </c>
      <c r="AX337" s="147">
        <f t="shared" si="759"/>
        <v>1.9477979344688871E-2</v>
      </c>
      <c r="AY337" s="147">
        <f t="shared" si="760"/>
        <v>2.064899787347959E-2</v>
      </c>
      <c r="AZ337" s="147">
        <f t="shared" si="761"/>
        <v>1.7036907522516308E-2</v>
      </c>
      <c r="BA337" s="147">
        <f t="shared" si="762"/>
        <v>3.6755912331627866E-2</v>
      </c>
      <c r="BB337" s="147">
        <f t="shared" si="763"/>
        <v>3.8824364694097786E-2</v>
      </c>
      <c r="BC337" s="147">
        <f t="shared" si="690"/>
        <v>-2.1555214634526042E-2</v>
      </c>
      <c r="BD337" s="147">
        <f t="shared" si="691"/>
        <v>-1.8743664899587863E-2</v>
      </c>
      <c r="BE337" s="147">
        <f t="shared" si="692"/>
        <v>-2.342958112448483E-2</v>
      </c>
      <c r="BF337" s="147">
        <f t="shared" si="693"/>
        <v>0</v>
      </c>
      <c r="BG337" s="147">
        <f t="shared" si="694"/>
        <v>0</v>
      </c>
      <c r="BH337" s="147">
        <f t="shared" si="695"/>
        <v>0</v>
      </c>
      <c r="BI337" s="147">
        <f t="shared" si="764"/>
        <v>0</v>
      </c>
      <c r="BJ337" s="147">
        <f t="shared" si="765"/>
        <v>1.9053329738917268E-3</v>
      </c>
      <c r="BK337" s="147">
        <f t="shared" si="766"/>
        <v>0</v>
      </c>
      <c r="BL337" s="147">
        <f t="shared" si="696"/>
        <v>0</v>
      </c>
      <c r="BM337" s="147">
        <f t="shared" si="697"/>
        <v>0.15305858061424679</v>
      </c>
      <c r="BN337" s="147">
        <f t="shared" si="698"/>
        <v>0</v>
      </c>
      <c r="BO337" s="150">
        <f t="shared" si="767"/>
        <v>0</v>
      </c>
      <c r="BP337" s="150">
        <f t="shared" si="767"/>
        <v>3.6302937413990917E-6</v>
      </c>
      <c r="BQ337" s="150">
        <f t="shared" si="767"/>
        <v>0</v>
      </c>
      <c r="BR337" s="147" t="e">
        <f t="shared" si="699"/>
        <v>#NUM!</v>
      </c>
      <c r="BS337" s="147">
        <f t="shared" si="700"/>
        <v>51.917831717485853</v>
      </c>
      <c r="BT337" s="147">
        <f t="shared" si="701"/>
        <v>0.16548630327868361</v>
      </c>
      <c r="BU337" s="147">
        <f t="shared" si="702"/>
        <v>0.16548630327868361</v>
      </c>
      <c r="BV337" s="147">
        <f t="shared" si="703"/>
        <v>5.5162101092894524E-2</v>
      </c>
      <c r="BW337" s="147">
        <f t="shared" si="704"/>
        <v>5.7738388157838809</v>
      </c>
      <c r="CA337" s="150">
        <f t="shared" si="705"/>
        <v>4.1798561360297984E-2</v>
      </c>
      <c r="CB337" s="150">
        <f t="shared" si="768"/>
        <v>4.1798561360297984E-2</v>
      </c>
      <c r="CC337" s="150">
        <f t="shared" si="769"/>
        <v>1.1588904081361689E-2</v>
      </c>
      <c r="CD337" s="150">
        <f t="shared" si="770"/>
        <v>3.2576858192545979E-2</v>
      </c>
      <c r="CE337" s="150">
        <f t="shared" si="706"/>
        <v>1.1021643558019937E-2</v>
      </c>
      <c r="CI337" s="152">
        <f t="shared" si="707"/>
        <v>0.15975402329794375</v>
      </c>
      <c r="CJ337" s="152">
        <f t="shared" si="708"/>
        <v>0.15975402329794375</v>
      </c>
      <c r="CK337" s="152">
        <f t="shared" si="709"/>
        <v>0.15975402329794375</v>
      </c>
      <c r="CL337" s="152">
        <f t="shared" si="710"/>
        <v>0.15975402329794375</v>
      </c>
      <c r="CM337" s="152">
        <f t="shared" si="711"/>
        <v>0.15975402329794375</v>
      </c>
      <c r="CN337" s="152">
        <f t="shared" si="712"/>
        <v>0.15975402329794375</v>
      </c>
      <c r="CO337" s="152">
        <f t="shared" si="713"/>
        <v>0.15975402329794375</v>
      </c>
      <c r="CP337" s="152">
        <f t="shared" si="714"/>
        <v>0.15975402329794375</v>
      </c>
      <c r="CQ337" s="152">
        <f t="shared" si="715"/>
        <v>0.14862682674642816</v>
      </c>
      <c r="CR337" s="152">
        <f t="shared" si="716"/>
        <v>0.12698826595682552</v>
      </c>
      <c r="CS337" s="152">
        <f t="shared" si="717"/>
        <v>0.10534970516722286</v>
      </c>
      <c r="CT337" s="152">
        <f t="shared" si="718"/>
        <v>8.3711144377620214E-2</v>
      </c>
      <c r="CU337" s="152">
        <f t="shared" si="719"/>
        <v>6.2072583588017614E-2</v>
      </c>
      <c r="CV337" s="152">
        <f t="shared" si="720"/>
        <v>4.9429821112154673E-2</v>
      </c>
      <c r="CW337" s="152">
        <f t="shared" si="721"/>
        <v>4.9429821112154673E-2</v>
      </c>
      <c r="CX337" s="152">
        <f t="shared" si="722"/>
        <v>4.9429821112154673E-2</v>
      </c>
      <c r="CY337" s="152">
        <f t="shared" si="723"/>
        <v>4.9429821112154673E-2</v>
      </c>
      <c r="CZ337" s="152">
        <f t="shared" si="724"/>
        <v>4.9429821112154673E-2</v>
      </c>
      <c r="DA337" s="152">
        <f t="shared" si="725"/>
        <v>4.9429821112154673E-2</v>
      </c>
      <c r="DC337" s="154">
        <f t="shared" si="771"/>
        <v>4.0204809755584998E-2</v>
      </c>
      <c r="DD337" s="154">
        <f t="shared" si="772"/>
        <v>4.0204809755584998E-2</v>
      </c>
      <c r="DE337" s="154">
        <f t="shared" si="773"/>
        <v>4.0204809755584998E-2</v>
      </c>
      <c r="DF337" s="154">
        <f t="shared" si="774"/>
        <v>4.0204809755584998E-2</v>
      </c>
      <c r="DG337" s="154">
        <f t="shared" si="775"/>
        <v>4.0204809755584998E-2</v>
      </c>
      <c r="DH337" s="154">
        <f t="shared" si="776"/>
        <v>4.0204809755584998E-2</v>
      </c>
      <c r="DI337" s="154">
        <f t="shared" si="777"/>
        <v>4.0204809755584998E-2</v>
      </c>
      <c r="DJ337" s="154">
        <f t="shared" si="778"/>
        <v>4.0204809755584998E-2</v>
      </c>
      <c r="DK337" s="154">
        <f t="shared" si="779"/>
        <v>3.7114431065985609E-2</v>
      </c>
      <c r="DL337" s="154">
        <f t="shared" si="780"/>
        <v>3.1120608998775334E-2</v>
      </c>
      <c r="DM337" s="154">
        <f t="shared" si="781"/>
        <v>2.5157002086999166E-2</v>
      </c>
      <c r="DN337" s="154">
        <f t="shared" si="782"/>
        <v>1.9242778197393989E-2</v>
      </c>
      <c r="DO337" s="154">
        <f t="shared" si="783"/>
        <v>1.3417665882420706E-2</v>
      </c>
      <c r="DP337" s="154">
        <f t="shared" si="784"/>
        <v>1.0089362025706011E-2</v>
      </c>
      <c r="DQ337" s="154">
        <f t="shared" si="785"/>
        <v>1.0089362025706011E-2</v>
      </c>
      <c r="DR337" s="154">
        <f t="shared" si="786"/>
        <v>1.0089362025706011E-2</v>
      </c>
      <c r="DS337" s="154">
        <f t="shared" si="787"/>
        <v>1.0089362025706011E-2</v>
      </c>
      <c r="DT337" s="154">
        <f t="shared" si="788"/>
        <v>-1.2226580450337217E-9</v>
      </c>
      <c r="DU337" s="154">
        <f t="shared" si="789"/>
        <v>-1.2226580450337217E-9</v>
      </c>
      <c r="DW337" s="155">
        <f t="shared" si="726"/>
        <v>0</v>
      </c>
      <c r="DX337" s="155">
        <f t="shared" si="727"/>
        <v>0</v>
      </c>
      <c r="DY337" s="155">
        <f t="shared" si="728"/>
        <v>0</v>
      </c>
      <c r="DZ337" s="155">
        <f t="shared" si="729"/>
        <v>0</v>
      </c>
      <c r="EA337" s="156">
        <f t="shared" si="730"/>
        <v>0</v>
      </c>
      <c r="EB337" s="156">
        <f t="shared" si="731"/>
        <v>0</v>
      </c>
      <c r="EC337" s="156">
        <f t="shared" si="732"/>
        <v>0</v>
      </c>
      <c r="ED337" s="156">
        <f t="shared" si="733"/>
        <v>0</v>
      </c>
      <c r="EE337" s="156">
        <f t="shared" si="734"/>
        <v>0</v>
      </c>
      <c r="EF337" s="156">
        <f t="shared" si="735"/>
        <v>0</v>
      </c>
      <c r="EG337" s="156">
        <f t="shared" si="736"/>
        <v>0</v>
      </c>
      <c r="EH337" s="156">
        <f t="shared" si="737"/>
        <v>0</v>
      </c>
      <c r="EI337" s="156">
        <f t="shared" si="738"/>
        <v>0</v>
      </c>
      <c r="EJ337" s="156">
        <f t="shared" si="739"/>
        <v>0</v>
      </c>
      <c r="EK337" s="156">
        <f t="shared" si="740"/>
        <v>0</v>
      </c>
      <c r="EL337" s="156">
        <f t="shared" si="741"/>
        <v>0</v>
      </c>
      <c r="EM337" s="156">
        <f t="shared" si="742"/>
        <v>0</v>
      </c>
      <c r="EN337" s="156">
        <f t="shared" si="743"/>
        <v>0</v>
      </c>
      <c r="EO337" s="156">
        <f t="shared" si="744"/>
        <v>0</v>
      </c>
      <c r="EP337" s="156">
        <f t="shared" si="745"/>
        <v>0</v>
      </c>
      <c r="EQ337" s="156">
        <f t="shared" si="746"/>
        <v>0</v>
      </c>
      <c r="ER337" s="156">
        <f t="shared" si="747"/>
        <v>0</v>
      </c>
      <c r="ES337" s="156">
        <f t="shared" si="748"/>
        <v>0</v>
      </c>
      <c r="ET337" s="156">
        <f t="shared" si="749"/>
        <v>0</v>
      </c>
      <c r="EU337" s="156">
        <f t="shared" si="750"/>
        <v>0</v>
      </c>
      <c r="EV337" s="156">
        <f t="shared" si="751"/>
        <v>0</v>
      </c>
      <c r="EW337" s="156">
        <f t="shared" si="752"/>
        <v>0</v>
      </c>
      <c r="EX337" s="156">
        <f t="shared" si="753"/>
        <v>0</v>
      </c>
      <c r="EY337" s="156">
        <f t="shared" si="754"/>
        <v>0</v>
      </c>
      <c r="EZ337" s="156">
        <f t="shared" si="755"/>
        <v>0</v>
      </c>
    </row>
    <row r="338" spans="15:156" ht="20.100000000000001" customHeight="1" x14ac:dyDescent="0.2">
      <c r="O338" s="158">
        <v>328</v>
      </c>
      <c r="P338" s="158">
        <f t="shared" si="756"/>
        <v>-0.27925268031909273</v>
      </c>
      <c r="Q338" s="147">
        <f t="shared" si="757"/>
        <v>2.8623399732707</v>
      </c>
      <c r="R338" s="147">
        <f t="shared" si="661"/>
        <v>89.65631998540367</v>
      </c>
      <c r="S338" s="147">
        <f t="shared" si="662"/>
        <v>77.96201737861189</v>
      </c>
      <c r="T338" s="147">
        <f t="shared" si="663"/>
        <v>97.452521723264866</v>
      </c>
      <c r="U338" s="147">
        <f t="shared" si="664"/>
        <v>1</v>
      </c>
      <c r="V338" s="147">
        <f t="shared" si="665"/>
        <v>1</v>
      </c>
      <c r="W338" s="147">
        <f t="shared" si="666"/>
        <v>0.1606133287909248</v>
      </c>
      <c r="X338" s="147">
        <f t="shared" si="667"/>
        <v>0.1847053281095635</v>
      </c>
      <c r="Y338" s="147">
        <f t="shared" si="668"/>
        <v>0.14776426248765079</v>
      </c>
      <c r="Z338" s="147">
        <f t="shared" si="669"/>
        <v>3.2214644252168365</v>
      </c>
      <c r="AA338" s="147">
        <f t="shared" si="670"/>
        <v>3.2214644252168365</v>
      </c>
      <c r="AB338" s="147">
        <f t="shared" si="671"/>
        <v>3.3106047426493523</v>
      </c>
      <c r="AC338" s="147">
        <f t="shared" si="672"/>
        <v>3.1465314048636359</v>
      </c>
      <c r="AD338" s="147">
        <f t="shared" si="673"/>
        <v>30.548718848751982</v>
      </c>
      <c r="AE338" s="147">
        <f t="shared" si="674"/>
        <v>42.242174425747912</v>
      </c>
      <c r="AF338" s="147">
        <f t="shared" si="675"/>
        <v>2.6785067286593613</v>
      </c>
      <c r="AG338" s="147">
        <f t="shared" si="676"/>
        <v>3.0574316761606282</v>
      </c>
      <c r="AH338" s="147">
        <f t="shared" si="677"/>
        <v>2.3247244621695344</v>
      </c>
      <c r="AI338" s="147">
        <f t="shared" si="678"/>
        <v>5.8999711538761979</v>
      </c>
      <c r="AJ338" s="147">
        <f t="shared" si="679"/>
        <v>6.6999711538761977</v>
      </c>
      <c r="AK338" s="147">
        <f t="shared" si="680"/>
        <v>7.1680364188099803</v>
      </c>
      <c r="AL338" s="147">
        <f t="shared" si="681"/>
        <v>6.2712558670331697</v>
      </c>
      <c r="AM338" s="147">
        <f t="shared" si="758"/>
        <v>149.25437394181324</v>
      </c>
      <c r="AN338" s="147">
        <f t="shared" si="659"/>
        <v>139.50821976515815</v>
      </c>
      <c r="AO338" s="147">
        <f t="shared" si="660"/>
        <v>159.45769415290718</v>
      </c>
      <c r="AP338" s="147">
        <f t="shared" si="682"/>
        <v>1.1546598308387788</v>
      </c>
      <c r="AQ338" s="147">
        <f t="shared" si="683"/>
        <v>9.5595742984430562E-2</v>
      </c>
      <c r="AR338" s="147">
        <f t="shared" si="684"/>
        <v>9.4886566452156706E-2</v>
      </c>
      <c r="AS338" s="147">
        <f t="shared" si="685"/>
        <v>9.0183994904345532E-2</v>
      </c>
      <c r="AT338" s="147">
        <f t="shared" si="686"/>
        <v>3.0011534976931839E-3</v>
      </c>
      <c r="AU338" s="147">
        <f t="shared" si="687"/>
        <v>2.3794509862187025E-2</v>
      </c>
      <c r="AV338" s="147">
        <f t="shared" si="688"/>
        <v>2.1911991456196291E-2</v>
      </c>
      <c r="AW338" s="147">
        <f t="shared" si="689"/>
        <v>2.2624396694541239E-2</v>
      </c>
      <c r="AX338" s="147">
        <f t="shared" si="759"/>
        <v>1.910857785311889E-2</v>
      </c>
      <c r="AY338" s="147">
        <f t="shared" si="760"/>
        <v>2.0236308590149962E-2</v>
      </c>
      <c r="AZ338" s="147">
        <f t="shared" si="761"/>
        <v>1.6715387116670786E-2</v>
      </c>
      <c r="BA338" s="147">
        <f t="shared" si="762"/>
        <v>3.5778520928862828E-2</v>
      </c>
      <c r="BB338" s="147">
        <f t="shared" si="763"/>
        <v>3.7230397157054139E-2</v>
      </c>
      <c r="BC338" s="147">
        <f t="shared" si="690"/>
        <v>-2.1610112331227033E-2</v>
      </c>
      <c r="BD338" s="147">
        <f t="shared" si="691"/>
        <v>-1.8791402027153938E-2</v>
      </c>
      <c r="BE338" s="147">
        <f t="shared" si="692"/>
        <v>-2.3489252533942424E-2</v>
      </c>
      <c r="BF338" s="147">
        <f t="shared" si="693"/>
        <v>0</v>
      </c>
      <c r="BG338" s="147">
        <f t="shared" si="694"/>
        <v>0</v>
      </c>
      <c r="BH338" s="147">
        <f t="shared" si="695"/>
        <v>0</v>
      </c>
      <c r="BI338" s="147">
        <f t="shared" si="764"/>
        <v>0</v>
      </c>
      <c r="BJ338" s="147">
        <f t="shared" si="765"/>
        <v>1.4449065629960241E-3</v>
      </c>
      <c r="BK338" s="147">
        <f t="shared" si="766"/>
        <v>0</v>
      </c>
      <c r="BL338" s="147">
        <f t="shared" si="696"/>
        <v>0</v>
      </c>
      <c r="BM338" s="147">
        <f t="shared" si="697"/>
        <v>0.11264783057476641</v>
      </c>
      <c r="BN338" s="147">
        <f t="shared" si="698"/>
        <v>0</v>
      </c>
      <c r="BO338" s="150">
        <f t="shared" si="767"/>
        <v>0</v>
      </c>
      <c r="BP338" s="150">
        <f t="shared" si="767"/>
        <v>2.0877549757889832E-6</v>
      </c>
      <c r="BQ338" s="150">
        <f t="shared" si="767"/>
        <v>0</v>
      </c>
      <c r="BR338" s="147" t="e">
        <f t="shared" si="699"/>
        <v>#NUM!</v>
      </c>
      <c r="BS338" s="147">
        <f t="shared" si="700"/>
        <v>49.724351723773538</v>
      </c>
      <c r="BT338" s="147">
        <f t="shared" si="701"/>
        <v>0.16060472756223032</v>
      </c>
      <c r="BU338" s="147">
        <f t="shared" si="702"/>
        <v>0.16060472756223032</v>
      </c>
      <c r="BV338" s="147">
        <f t="shared" si="703"/>
        <v>5.3534909187410107E-2</v>
      </c>
      <c r="BW338" s="147">
        <f t="shared" si="704"/>
        <v>5.6035199990877285</v>
      </c>
      <c r="CA338" s="150">
        <f t="shared" si="705"/>
        <v>3.9947671312485028E-2</v>
      </c>
      <c r="CB338" s="150">
        <f t="shared" si="768"/>
        <v>3.9947671312485028E-2</v>
      </c>
      <c r="CC338" s="150">
        <f t="shared" si="769"/>
        <v>1.1040704879579817E-2</v>
      </c>
      <c r="CD338" s="150">
        <f t="shared" si="770"/>
        <v>3.2080642735349475E-2</v>
      </c>
      <c r="CE338" s="150">
        <f t="shared" si="706"/>
        <v>1.0470530404122443E-2</v>
      </c>
      <c r="CI338" s="152">
        <f t="shared" si="707"/>
        <v>0.15487244758149046</v>
      </c>
      <c r="CJ338" s="152">
        <f t="shared" si="708"/>
        <v>0.15487244758149046</v>
      </c>
      <c r="CK338" s="152">
        <f t="shared" si="709"/>
        <v>0.15487244758149046</v>
      </c>
      <c r="CL338" s="152">
        <f t="shared" si="710"/>
        <v>0.15487244758149046</v>
      </c>
      <c r="CM338" s="152">
        <f t="shared" si="711"/>
        <v>0.15487244758149046</v>
      </c>
      <c r="CN338" s="152">
        <f t="shared" si="712"/>
        <v>0.15487244758149046</v>
      </c>
      <c r="CO338" s="152">
        <f t="shared" si="713"/>
        <v>0.15487244758149046</v>
      </c>
      <c r="CP338" s="152">
        <f t="shared" si="714"/>
        <v>0.15487244758149046</v>
      </c>
      <c r="CQ338" s="152">
        <f t="shared" si="715"/>
        <v>0.14407348515812873</v>
      </c>
      <c r="CR338" s="152">
        <f t="shared" si="716"/>
        <v>0.1230732265772088</v>
      </c>
      <c r="CS338" s="152">
        <f t="shared" si="717"/>
        <v>0.10207296799628889</v>
      </c>
      <c r="CT338" s="152">
        <f t="shared" si="718"/>
        <v>8.1072709415368954E-2</v>
      </c>
      <c r="CU338" s="152">
        <f t="shared" si="719"/>
        <v>6.0072450834449058E-2</v>
      </c>
      <c r="CV338" s="152">
        <f t="shared" si="720"/>
        <v>4.780262920667025E-2</v>
      </c>
      <c r="CW338" s="152">
        <f t="shared" si="721"/>
        <v>4.780262920667025E-2</v>
      </c>
      <c r="CX338" s="152">
        <f t="shared" si="722"/>
        <v>4.780262920667025E-2</v>
      </c>
      <c r="CY338" s="152">
        <f t="shared" si="723"/>
        <v>4.780262920667025E-2</v>
      </c>
      <c r="CZ338" s="152">
        <f t="shared" si="724"/>
        <v>4.780262920667025E-2</v>
      </c>
      <c r="DA338" s="152">
        <f t="shared" si="725"/>
        <v>4.780262920667025E-2</v>
      </c>
      <c r="DC338" s="154">
        <f t="shared" si="771"/>
        <v>3.837551348341528E-2</v>
      </c>
      <c r="DD338" s="154">
        <f t="shared" si="772"/>
        <v>3.837551348341528E-2</v>
      </c>
      <c r="DE338" s="154">
        <f t="shared" si="773"/>
        <v>3.837551348341528E-2</v>
      </c>
      <c r="DF338" s="154">
        <f t="shared" si="774"/>
        <v>3.837551348341528E-2</v>
      </c>
      <c r="DG338" s="154">
        <f t="shared" si="775"/>
        <v>3.837551348341528E-2</v>
      </c>
      <c r="DH338" s="154">
        <f t="shared" si="776"/>
        <v>3.837551348341528E-2</v>
      </c>
      <c r="DI338" s="154">
        <f t="shared" si="777"/>
        <v>3.837551348341528E-2</v>
      </c>
      <c r="DJ338" s="154">
        <f t="shared" si="778"/>
        <v>3.837551348341528E-2</v>
      </c>
      <c r="DK338" s="154">
        <f t="shared" si="779"/>
        <v>3.541708790692253E-2</v>
      </c>
      <c r="DL338" s="154">
        <f t="shared" si="780"/>
        <v>2.9679781018897303E-2</v>
      </c>
      <c r="DM338" s="154">
        <f t="shared" si="781"/>
        <v>2.3972505768609896E-2</v>
      </c>
      <c r="DN338" s="154">
        <f t="shared" si="782"/>
        <v>1.8314273246291739E-2</v>
      </c>
      <c r="DO338" s="154">
        <f t="shared" si="783"/>
        <v>1.2744432308863109E-2</v>
      </c>
      <c r="DP338" s="154">
        <f t="shared" si="784"/>
        <v>9.5645618301617111E-3</v>
      </c>
      <c r="DQ338" s="154">
        <f t="shared" si="785"/>
        <v>9.5645618301617111E-3</v>
      </c>
      <c r="DR338" s="154">
        <f t="shared" si="786"/>
        <v>9.5645618301617111E-3</v>
      </c>
      <c r="DS338" s="154">
        <f t="shared" si="787"/>
        <v>9.5645618301617111E-3</v>
      </c>
      <c r="DT338" s="154">
        <f t="shared" si="788"/>
        <v>-1.2393579403497058E-9</v>
      </c>
      <c r="DU338" s="154">
        <f t="shared" si="789"/>
        <v>-1.2393579403497058E-9</v>
      </c>
      <c r="DW338" s="155">
        <f t="shared" si="726"/>
        <v>0</v>
      </c>
      <c r="DX338" s="155">
        <f t="shared" si="727"/>
        <v>0</v>
      </c>
      <c r="DY338" s="155">
        <f t="shared" si="728"/>
        <v>0</v>
      </c>
      <c r="DZ338" s="155">
        <f t="shared" si="729"/>
        <v>0</v>
      </c>
      <c r="EA338" s="156">
        <f t="shared" si="730"/>
        <v>0</v>
      </c>
      <c r="EB338" s="156">
        <f t="shared" si="731"/>
        <v>0</v>
      </c>
      <c r="EC338" s="156">
        <f t="shared" si="732"/>
        <v>0</v>
      </c>
      <c r="ED338" s="156">
        <f t="shared" si="733"/>
        <v>0</v>
      </c>
      <c r="EE338" s="156">
        <f t="shared" si="734"/>
        <v>0</v>
      </c>
      <c r="EF338" s="156">
        <f t="shared" si="735"/>
        <v>0</v>
      </c>
      <c r="EG338" s="156">
        <f t="shared" si="736"/>
        <v>0</v>
      </c>
      <c r="EH338" s="156">
        <f t="shared" si="737"/>
        <v>0</v>
      </c>
      <c r="EI338" s="156">
        <f t="shared" si="738"/>
        <v>0</v>
      </c>
      <c r="EJ338" s="156">
        <f t="shared" si="739"/>
        <v>0</v>
      </c>
      <c r="EK338" s="156">
        <f t="shared" si="740"/>
        <v>0</v>
      </c>
      <c r="EL338" s="156">
        <f t="shared" si="741"/>
        <v>0</v>
      </c>
      <c r="EM338" s="156">
        <f t="shared" si="742"/>
        <v>0</v>
      </c>
      <c r="EN338" s="156">
        <f t="shared" si="743"/>
        <v>0</v>
      </c>
      <c r="EO338" s="156">
        <f t="shared" si="744"/>
        <v>0</v>
      </c>
      <c r="EP338" s="156">
        <f t="shared" si="745"/>
        <v>0</v>
      </c>
      <c r="EQ338" s="156">
        <f t="shared" si="746"/>
        <v>0</v>
      </c>
      <c r="ER338" s="156">
        <f t="shared" si="747"/>
        <v>0</v>
      </c>
      <c r="ES338" s="156">
        <f t="shared" si="748"/>
        <v>0</v>
      </c>
      <c r="ET338" s="156">
        <f t="shared" si="749"/>
        <v>0</v>
      </c>
      <c r="EU338" s="156">
        <f t="shared" si="750"/>
        <v>0</v>
      </c>
      <c r="EV338" s="156">
        <f t="shared" si="751"/>
        <v>0</v>
      </c>
      <c r="EW338" s="156">
        <f t="shared" si="752"/>
        <v>0</v>
      </c>
      <c r="EX338" s="156">
        <f t="shared" si="753"/>
        <v>0</v>
      </c>
      <c r="EY338" s="156">
        <f t="shared" si="754"/>
        <v>0</v>
      </c>
      <c r="EZ338" s="156">
        <f t="shared" si="755"/>
        <v>0</v>
      </c>
    </row>
    <row r="339" spans="15:156" ht="20.100000000000001" customHeight="1" x14ac:dyDescent="0.2">
      <c r="O339" s="158">
        <v>329</v>
      </c>
      <c r="P339" s="158">
        <f t="shared" si="756"/>
        <v>-0.27052603405912107</v>
      </c>
      <c r="Q339" s="147">
        <f t="shared" si="757"/>
        <v>2.871066619530672</v>
      </c>
      <c r="R339" s="147">
        <f t="shared" si="661"/>
        <v>86.924391242379542</v>
      </c>
      <c r="S339" s="147">
        <f t="shared" si="662"/>
        <v>75.586427167286558</v>
      </c>
      <c r="T339" s="147">
        <f t="shared" si="663"/>
        <v>94.483033959108198</v>
      </c>
      <c r="U339" s="147">
        <f t="shared" si="664"/>
        <v>1</v>
      </c>
      <c r="V339" s="147">
        <f t="shared" si="665"/>
        <v>1</v>
      </c>
      <c r="W339" s="147">
        <f t="shared" si="666"/>
        <v>0.16566121193586633</v>
      </c>
      <c r="X339" s="147">
        <f t="shared" si="667"/>
        <v>0.19051039372624629</v>
      </c>
      <c r="Y339" s="147">
        <f t="shared" si="668"/>
        <v>0.15240831498099702</v>
      </c>
      <c r="Z339" s="147">
        <f t="shared" si="669"/>
        <v>3.108077817482668</v>
      </c>
      <c r="AA339" s="147">
        <f t="shared" si="670"/>
        <v>3.108077817482668</v>
      </c>
      <c r="AB339" s="147">
        <f t="shared" si="671"/>
        <v>3.1975660077915862</v>
      </c>
      <c r="AC339" s="147">
        <f t="shared" si="672"/>
        <v>3.0390948617408897</v>
      </c>
      <c r="AD339" s="147">
        <f t="shared" si="673"/>
        <v>29.067038838975353</v>
      </c>
      <c r="AE339" s="147">
        <f t="shared" si="674"/>
        <v>40.262177064680067</v>
      </c>
      <c r="AF339" s="147">
        <f t="shared" si="675"/>
        <v>2.6683585044485008</v>
      </c>
      <c r="AG339" s="147">
        <f t="shared" si="676"/>
        <v>3.0458477955501828</v>
      </c>
      <c r="AH339" s="147">
        <f t="shared" si="677"/>
        <v>2.3159166347266753</v>
      </c>
      <c r="AI339" s="147">
        <f t="shared" si="678"/>
        <v>5.7764363219311683</v>
      </c>
      <c r="AJ339" s="147">
        <f t="shared" si="679"/>
        <v>6.5764363219311681</v>
      </c>
      <c r="AK339" s="147">
        <f t="shared" si="680"/>
        <v>7.0434138033417684</v>
      </c>
      <c r="AL339" s="147">
        <f t="shared" si="681"/>
        <v>6.1550114964675648</v>
      </c>
      <c r="AM339" s="147">
        <f t="shared" si="758"/>
        <v>152.05803736975139</v>
      </c>
      <c r="AN339" s="147">
        <f t="shared" si="659"/>
        <v>141.97660792349686</v>
      </c>
      <c r="AO339" s="147">
        <f t="shared" si="660"/>
        <v>162.46923349759982</v>
      </c>
      <c r="AP339" s="147">
        <f t="shared" si="682"/>
        <v>1.096193192388091</v>
      </c>
      <c r="AQ339" s="147">
        <f t="shared" si="683"/>
        <v>9.2331680166680669E-2</v>
      </c>
      <c r="AR339" s="147">
        <f t="shared" si="684"/>
        <v>9.1646718067790026E-2</v>
      </c>
      <c r="AS339" s="147">
        <f t="shared" si="685"/>
        <v>8.7104713177633478E-2</v>
      </c>
      <c r="AT339" s="147">
        <f t="shared" si="686"/>
        <v>2.7997069775323315E-3</v>
      </c>
      <c r="AU339" s="147">
        <f t="shared" si="687"/>
        <v>2.261431550076928E-2</v>
      </c>
      <c r="AV339" s="147">
        <f t="shared" si="688"/>
        <v>2.0802868267517143E-2</v>
      </c>
      <c r="AW339" s="147">
        <f t="shared" si="689"/>
        <v>2.1504385102427061E-2</v>
      </c>
      <c r="AX339" s="147">
        <f t="shared" si="759"/>
        <v>1.8731575274375474E-2</v>
      </c>
      <c r="AY339" s="147">
        <f t="shared" si="760"/>
        <v>1.9815813892955406E-2</v>
      </c>
      <c r="AZ339" s="147">
        <f t="shared" si="761"/>
        <v>1.6387236183632713E-2</v>
      </c>
      <c r="BA339" s="147">
        <f t="shared" si="762"/>
        <v>3.4795155880586605E-2</v>
      </c>
      <c r="BB339" s="147">
        <f t="shared" si="763"/>
        <v>3.565122417110219E-2</v>
      </c>
      <c r="BC339" s="147">
        <f t="shared" si="690"/>
        <v>-2.1663364334207048E-2</v>
      </c>
      <c r="BD339" s="147">
        <f t="shared" si="691"/>
        <v>-1.8837708116701782E-2</v>
      </c>
      <c r="BE339" s="147">
        <f t="shared" si="692"/>
        <v>-2.3547135145877227E-2</v>
      </c>
      <c r="BF339" s="147">
        <f t="shared" si="693"/>
        <v>0</v>
      </c>
      <c r="BG339" s="147">
        <f t="shared" si="694"/>
        <v>0</v>
      </c>
      <c r="BH339" s="147">
        <f t="shared" si="695"/>
        <v>0</v>
      </c>
      <c r="BI339" s="147">
        <f t="shared" si="764"/>
        <v>0</v>
      </c>
      <c r="BJ339" s="147">
        <f t="shared" si="765"/>
        <v>9.7810577625362383E-4</v>
      </c>
      <c r="BK339" s="147">
        <f t="shared" si="766"/>
        <v>0</v>
      </c>
      <c r="BL339" s="147">
        <f t="shared" si="696"/>
        <v>0</v>
      </c>
      <c r="BM339" s="147">
        <f t="shared" si="697"/>
        <v>7.3931521018696822E-2</v>
      </c>
      <c r="BN339" s="147">
        <f t="shared" si="698"/>
        <v>0</v>
      </c>
      <c r="BO339" s="150">
        <f t="shared" si="767"/>
        <v>0</v>
      </c>
      <c r="BP339" s="150">
        <f t="shared" si="767"/>
        <v>9.5669090954070395E-7</v>
      </c>
      <c r="BQ339" s="150">
        <f t="shared" si="767"/>
        <v>0</v>
      </c>
      <c r="BR339" s="147" t="e">
        <f t="shared" si="699"/>
        <v>#NUM!</v>
      </c>
      <c r="BS339" s="147">
        <f t="shared" si="700"/>
        <v>47.543676170731111</v>
      </c>
      <c r="BT339" s="147">
        <f t="shared" si="701"/>
        <v>0.15571092117396626</v>
      </c>
      <c r="BU339" s="147">
        <f t="shared" si="702"/>
        <v>0.15571092117396626</v>
      </c>
      <c r="BV339" s="147">
        <f t="shared" si="703"/>
        <v>5.1903640391322087E-2</v>
      </c>
      <c r="BW339" s="147">
        <f t="shared" si="704"/>
        <v>5.4327744526487214</v>
      </c>
      <c r="CA339" s="150">
        <f t="shared" si="705"/>
        <v>3.811088016593308E-2</v>
      </c>
      <c r="CB339" s="150">
        <f t="shared" si="768"/>
        <v>3.811088016593308E-2</v>
      </c>
      <c r="CC339" s="150">
        <f t="shared" si="769"/>
        <v>1.0498355065556205E-2</v>
      </c>
      <c r="CD339" s="150">
        <f t="shared" si="770"/>
        <v>3.1567473401625343E-2</v>
      </c>
      <c r="CE339" s="150">
        <f t="shared" si="706"/>
        <v>9.9041090674182944E-3</v>
      </c>
      <c r="CI339" s="152">
        <f t="shared" si="707"/>
        <v>0.1499786411932264</v>
      </c>
      <c r="CJ339" s="152">
        <f t="shared" si="708"/>
        <v>0.1499786411932264</v>
      </c>
      <c r="CK339" s="152">
        <f t="shared" si="709"/>
        <v>0.1499786411932264</v>
      </c>
      <c r="CL339" s="152">
        <f t="shared" si="710"/>
        <v>0.1499786411932264</v>
      </c>
      <c r="CM339" s="152">
        <f t="shared" si="711"/>
        <v>0.1499786411932264</v>
      </c>
      <c r="CN339" s="152">
        <f t="shared" si="712"/>
        <v>0.1499786411932264</v>
      </c>
      <c r="CO339" s="152">
        <f t="shared" si="713"/>
        <v>0.1499786411932264</v>
      </c>
      <c r="CP339" s="152">
        <f t="shared" si="714"/>
        <v>0.1499786411932264</v>
      </c>
      <c r="CQ339" s="152">
        <f t="shared" si="715"/>
        <v>0.13950873528081695</v>
      </c>
      <c r="CR339" s="152">
        <f t="shared" si="716"/>
        <v>0.11914837815957655</v>
      </c>
      <c r="CS339" s="152">
        <f t="shared" si="717"/>
        <v>9.8788021038336143E-2</v>
      </c>
      <c r="CT339" s="152">
        <f t="shared" si="718"/>
        <v>7.8427663917095741E-2</v>
      </c>
      <c r="CU339" s="152">
        <f t="shared" si="719"/>
        <v>5.8067306795855374E-2</v>
      </c>
      <c r="CV339" s="152">
        <f t="shared" si="720"/>
        <v>4.6171360410582216E-2</v>
      </c>
      <c r="CW339" s="152">
        <f t="shared" si="721"/>
        <v>4.6171360410582216E-2</v>
      </c>
      <c r="CX339" s="152">
        <f t="shared" si="722"/>
        <v>4.6171360410582216E-2</v>
      </c>
      <c r="CY339" s="152">
        <f t="shared" si="723"/>
        <v>4.6171360410582216E-2</v>
      </c>
      <c r="CZ339" s="152">
        <f t="shared" si="724"/>
        <v>4.6171360410582216E-2</v>
      </c>
      <c r="DA339" s="152">
        <f t="shared" si="725"/>
        <v>4.6171360410582216E-2</v>
      </c>
      <c r="DC339" s="154">
        <f t="shared" si="771"/>
        <v>3.6561114519364134E-2</v>
      </c>
      <c r="DD339" s="154">
        <f t="shared" si="772"/>
        <v>3.6561114519364134E-2</v>
      </c>
      <c r="DE339" s="154">
        <f t="shared" si="773"/>
        <v>3.6561114519364134E-2</v>
      </c>
      <c r="DF339" s="154">
        <f t="shared" si="774"/>
        <v>3.6561114519364134E-2</v>
      </c>
      <c r="DG339" s="154">
        <f t="shared" si="775"/>
        <v>3.6561114519364134E-2</v>
      </c>
      <c r="DH339" s="154">
        <f t="shared" si="776"/>
        <v>3.6561114519364134E-2</v>
      </c>
      <c r="DI339" s="154">
        <f t="shared" si="777"/>
        <v>3.6561114519364134E-2</v>
      </c>
      <c r="DJ339" s="154">
        <f t="shared" si="778"/>
        <v>3.6561114519364134E-2</v>
      </c>
      <c r="DK339" s="154">
        <f t="shared" si="779"/>
        <v>3.3733849362778325E-2</v>
      </c>
      <c r="DL339" s="154">
        <f t="shared" si="780"/>
        <v>2.8251506133193036E-2</v>
      </c>
      <c r="DM339" s="154">
        <f t="shared" si="781"/>
        <v>2.2798991677613227E-2</v>
      </c>
      <c r="DN339" s="154">
        <f t="shared" si="782"/>
        <v>1.7395147280954305E-2</v>
      </c>
      <c r="DO339" s="154">
        <f t="shared" si="783"/>
        <v>1.2078914381338939E-2</v>
      </c>
      <c r="DP339" s="154">
        <f t="shared" si="784"/>
        <v>9.0464534521060673E-3</v>
      </c>
      <c r="DQ339" s="154">
        <f t="shared" si="785"/>
        <v>9.0464534521060673E-3</v>
      </c>
      <c r="DR339" s="154">
        <f t="shared" si="786"/>
        <v>9.0464534521060673E-3</v>
      </c>
      <c r="DS339" s="154">
        <f t="shared" si="787"/>
        <v>9.0464534521060673E-3</v>
      </c>
      <c r="DT339" s="154">
        <f t="shared" si="788"/>
        <v>-1.2565655589919009E-9</v>
      </c>
      <c r="DU339" s="154">
        <f t="shared" si="789"/>
        <v>-1.2565655589919009E-9</v>
      </c>
      <c r="DW339" s="155">
        <f t="shared" si="726"/>
        <v>0</v>
      </c>
      <c r="DX339" s="155">
        <f t="shared" si="727"/>
        <v>0</v>
      </c>
      <c r="DY339" s="155">
        <f t="shared" si="728"/>
        <v>0</v>
      </c>
      <c r="DZ339" s="155">
        <f t="shared" si="729"/>
        <v>0</v>
      </c>
      <c r="EA339" s="156">
        <f t="shared" si="730"/>
        <v>0</v>
      </c>
      <c r="EB339" s="156">
        <f t="shared" si="731"/>
        <v>0</v>
      </c>
      <c r="EC339" s="156">
        <f t="shared" si="732"/>
        <v>0</v>
      </c>
      <c r="ED339" s="156">
        <f t="shared" si="733"/>
        <v>0</v>
      </c>
      <c r="EE339" s="156">
        <f t="shared" si="734"/>
        <v>0</v>
      </c>
      <c r="EF339" s="156">
        <f t="shared" si="735"/>
        <v>0</v>
      </c>
      <c r="EG339" s="156">
        <f t="shared" si="736"/>
        <v>0</v>
      </c>
      <c r="EH339" s="156">
        <f t="shared" si="737"/>
        <v>0</v>
      </c>
      <c r="EI339" s="156">
        <f t="shared" si="738"/>
        <v>0</v>
      </c>
      <c r="EJ339" s="156">
        <f t="shared" si="739"/>
        <v>0</v>
      </c>
      <c r="EK339" s="156">
        <f t="shared" si="740"/>
        <v>0</v>
      </c>
      <c r="EL339" s="156">
        <f t="shared" si="741"/>
        <v>0</v>
      </c>
      <c r="EM339" s="156">
        <f t="shared" si="742"/>
        <v>0</v>
      </c>
      <c r="EN339" s="156">
        <f t="shared" si="743"/>
        <v>0</v>
      </c>
      <c r="EO339" s="156">
        <f t="shared" si="744"/>
        <v>0</v>
      </c>
      <c r="EP339" s="156">
        <f t="shared" si="745"/>
        <v>0</v>
      </c>
      <c r="EQ339" s="156">
        <f t="shared" si="746"/>
        <v>0</v>
      </c>
      <c r="ER339" s="156">
        <f t="shared" si="747"/>
        <v>0</v>
      </c>
      <c r="ES339" s="156">
        <f t="shared" si="748"/>
        <v>0</v>
      </c>
      <c r="ET339" s="156">
        <f t="shared" si="749"/>
        <v>0</v>
      </c>
      <c r="EU339" s="156">
        <f t="shared" si="750"/>
        <v>0</v>
      </c>
      <c r="EV339" s="156">
        <f t="shared" si="751"/>
        <v>0</v>
      </c>
      <c r="EW339" s="156">
        <f t="shared" si="752"/>
        <v>0</v>
      </c>
      <c r="EX339" s="156">
        <f t="shared" si="753"/>
        <v>0</v>
      </c>
      <c r="EY339" s="156">
        <f t="shared" si="754"/>
        <v>0</v>
      </c>
      <c r="EZ339" s="156">
        <f t="shared" si="755"/>
        <v>0</v>
      </c>
    </row>
    <row r="340" spans="15:156" ht="20.100000000000001" customHeight="1" x14ac:dyDescent="0.2">
      <c r="O340" s="158">
        <v>330</v>
      </c>
      <c r="P340" s="158">
        <f t="shared" si="756"/>
        <v>-0.26179938779914941</v>
      </c>
      <c r="Q340" s="147">
        <f t="shared" si="757"/>
        <v>2.8797932657906435</v>
      </c>
      <c r="R340" s="147">
        <f t="shared" si="661"/>
        <v>84.18584287042097</v>
      </c>
      <c r="S340" s="147">
        <f t="shared" si="662"/>
        <v>73.20508075688781</v>
      </c>
      <c r="T340" s="147">
        <f t="shared" si="663"/>
        <v>91.506350946109748</v>
      </c>
      <c r="U340" s="147">
        <f t="shared" si="664"/>
        <v>1</v>
      </c>
      <c r="V340" s="147">
        <f t="shared" si="665"/>
        <v>1</v>
      </c>
      <c r="W340" s="147">
        <f t="shared" si="666"/>
        <v>0.17105013751735562</v>
      </c>
      <c r="X340" s="147">
        <f t="shared" si="667"/>
        <v>0.19670765814495894</v>
      </c>
      <c r="Y340" s="147">
        <f t="shared" si="668"/>
        <v>0.15736612651596718</v>
      </c>
      <c r="Z340" s="147">
        <f t="shared" si="669"/>
        <v>2.9952023396060237</v>
      </c>
      <c r="AA340" s="147">
        <f t="shared" si="670"/>
        <v>2.9952023396060237</v>
      </c>
      <c r="AB340" s="147">
        <f t="shared" si="671"/>
        <v>3.0850205580291941</v>
      </c>
      <c r="AC340" s="147">
        <f t="shared" si="672"/>
        <v>2.9321271565389462</v>
      </c>
      <c r="AD340" s="147">
        <f t="shared" si="673"/>
        <v>27.605864252264368</v>
      </c>
      <c r="AE340" s="147">
        <f t="shared" si="674"/>
        <v>38.306154899708019</v>
      </c>
      <c r="AF340" s="147">
        <f t="shared" si="675"/>
        <v>2.6581856904752645</v>
      </c>
      <c r="AG340" s="147">
        <f t="shared" si="676"/>
        <v>3.034235846494886</v>
      </c>
      <c r="AH340" s="147">
        <f t="shared" si="677"/>
        <v>2.3070874653840545</v>
      </c>
      <c r="AI340" s="147">
        <f t="shared" si="678"/>
        <v>5.6533880300812882</v>
      </c>
      <c r="AJ340" s="147">
        <f t="shared" si="679"/>
        <v>6.453388030081288</v>
      </c>
      <c r="AK340" s="147">
        <f t="shared" si="680"/>
        <v>6.9192564045240799</v>
      </c>
      <c r="AL340" s="147">
        <f t="shared" si="681"/>
        <v>6.0392146219230005</v>
      </c>
      <c r="AM340" s="147">
        <f t="shared" si="758"/>
        <v>154.95736430828006</v>
      </c>
      <c r="AN340" s="147">
        <f t="shared" si="659"/>
        <v>144.52420051180081</v>
      </c>
      <c r="AO340" s="147">
        <f t="shared" si="660"/>
        <v>165.58444476702189</v>
      </c>
      <c r="AP340" s="147">
        <f t="shared" si="682"/>
        <v>1.038634554932965</v>
      </c>
      <c r="AQ340" s="147">
        <f t="shared" si="683"/>
        <v>8.9081861258687764E-2</v>
      </c>
      <c r="AR340" s="147">
        <f t="shared" si="684"/>
        <v>8.8421007924808392E-2</v>
      </c>
      <c r="AS340" s="147">
        <f t="shared" si="685"/>
        <v>8.4038869002059563E-2</v>
      </c>
      <c r="AT340" s="147">
        <f t="shared" si="686"/>
        <v>2.6060915474796767E-3</v>
      </c>
      <c r="AU340" s="147">
        <f t="shared" si="687"/>
        <v>2.1451781942213175E-2</v>
      </c>
      <c r="AV340" s="147">
        <f t="shared" si="688"/>
        <v>1.9711700204205051E-2</v>
      </c>
      <c r="AW340" s="147">
        <f t="shared" si="689"/>
        <v>2.0401049988444095E-2</v>
      </c>
      <c r="AX340" s="147">
        <f t="shared" si="759"/>
        <v>1.8346652004727189E-2</v>
      </c>
      <c r="AY340" s="147">
        <f t="shared" si="760"/>
        <v>1.9387212739597526E-2</v>
      </c>
      <c r="AZ340" s="147">
        <f t="shared" si="761"/>
        <v>1.6052171798621027E-2</v>
      </c>
      <c r="BA340" s="147">
        <f t="shared" si="762"/>
        <v>3.3805688784462481E-2</v>
      </c>
      <c r="BB340" s="147">
        <f t="shared" si="763"/>
        <v>3.4087421659604794E-2</v>
      </c>
      <c r="BC340" s="147">
        <f t="shared" si="690"/>
        <v>-2.1714966588119892E-2</v>
      </c>
      <c r="BD340" s="147">
        <f t="shared" si="691"/>
        <v>-1.8882579641843384E-2</v>
      </c>
      <c r="BE340" s="147">
        <f t="shared" si="692"/>
        <v>-2.3603224552304233E-2</v>
      </c>
      <c r="BF340" s="147">
        <f t="shared" si="693"/>
        <v>0</v>
      </c>
      <c r="BG340" s="147">
        <f t="shared" si="694"/>
        <v>0</v>
      </c>
      <c r="BH340" s="147">
        <f t="shared" si="695"/>
        <v>0</v>
      </c>
      <c r="BI340" s="147">
        <f t="shared" si="764"/>
        <v>0</v>
      </c>
      <c r="BJ340" s="147">
        <f t="shared" si="765"/>
        <v>5.0463309775414245E-4</v>
      </c>
      <c r="BK340" s="147">
        <f t="shared" si="766"/>
        <v>0</v>
      </c>
      <c r="BL340" s="147">
        <f t="shared" si="696"/>
        <v>0</v>
      </c>
      <c r="BM340" s="147">
        <f t="shared" si="697"/>
        <v>3.6941706673690455E-2</v>
      </c>
      <c r="BN340" s="147">
        <f t="shared" si="698"/>
        <v>0</v>
      </c>
      <c r="BO340" s="150">
        <f t="shared" si="767"/>
        <v>0</v>
      </c>
      <c r="BP340" s="150">
        <f t="shared" si="767"/>
        <v>2.546545633489419E-7</v>
      </c>
      <c r="BQ340" s="150">
        <f t="shared" si="767"/>
        <v>0</v>
      </c>
      <c r="BR340" s="147" t="e">
        <f t="shared" si="699"/>
        <v>#NUM!</v>
      </c>
      <c r="BS340" s="147">
        <f t="shared" si="700"/>
        <v>45.377071375688807</v>
      </c>
      <c r="BT340" s="147">
        <f t="shared" si="701"/>
        <v>0.15080525679619566</v>
      </c>
      <c r="BU340" s="147">
        <f t="shared" si="702"/>
        <v>0.15080525679619566</v>
      </c>
      <c r="BV340" s="147">
        <f t="shared" si="703"/>
        <v>5.0268418932065226E-2</v>
      </c>
      <c r="BW340" s="147">
        <f t="shared" si="704"/>
        <v>5.2616151794013106</v>
      </c>
      <c r="CA340" s="150">
        <f t="shared" si="705"/>
        <v>3.6289376560619153E-2</v>
      </c>
      <c r="CB340" s="150">
        <f t="shared" si="768"/>
        <v>3.6289376560619153E-2</v>
      </c>
      <c r="CC340" s="150">
        <f t="shared" si="769"/>
        <v>9.9622490645691602E-3</v>
      </c>
      <c r="CD340" s="150">
        <f t="shared" si="770"/>
        <v>3.103651469750417E-2</v>
      </c>
      <c r="CE340" s="150">
        <f t="shared" si="706"/>
        <v>9.3215481093842784E-3</v>
      </c>
      <c r="CI340" s="152">
        <f t="shared" si="707"/>
        <v>0.14507297681545578</v>
      </c>
      <c r="CJ340" s="152">
        <f t="shared" si="708"/>
        <v>0.14507297681545578</v>
      </c>
      <c r="CK340" s="152">
        <f t="shared" si="709"/>
        <v>0.14507297681545578</v>
      </c>
      <c r="CL340" s="152">
        <f t="shared" si="710"/>
        <v>0.14507297681545578</v>
      </c>
      <c r="CM340" s="152">
        <f t="shared" si="711"/>
        <v>0.14507297681545578</v>
      </c>
      <c r="CN340" s="152">
        <f t="shared" si="712"/>
        <v>0.14507297681545578</v>
      </c>
      <c r="CO340" s="152">
        <f t="shared" si="713"/>
        <v>0.14507297681545578</v>
      </c>
      <c r="CP340" s="152">
        <f t="shared" si="714"/>
        <v>0.14507297681545578</v>
      </c>
      <c r="CQ340" s="152">
        <f t="shared" si="715"/>
        <v>0.13493292473786975</v>
      </c>
      <c r="CR340" s="152">
        <f t="shared" si="716"/>
        <v>0.11521401959633198</v>
      </c>
      <c r="CS340" s="152">
        <f t="shared" si="717"/>
        <v>9.5495114454794167E-2</v>
      </c>
      <c r="CT340" s="152">
        <f t="shared" si="718"/>
        <v>7.5776209313256376E-2</v>
      </c>
      <c r="CU340" s="152">
        <f t="shared" si="719"/>
        <v>5.6057304171718593E-2</v>
      </c>
      <c r="CV340" s="152">
        <f t="shared" si="720"/>
        <v>4.4536138951325355E-2</v>
      </c>
      <c r="CW340" s="152">
        <f t="shared" si="721"/>
        <v>4.4536138951325355E-2</v>
      </c>
      <c r="CX340" s="152">
        <f t="shared" si="722"/>
        <v>4.4536138951325355E-2</v>
      </c>
      <c r="CY340" s="152">
        <f t="shared" si="723"/>
        <v>4.4536138951325355E-2</v>
      </c>
      <c r="CZ340" s="152">
        <f t="shared" si="724"/>
        <v>4.4536138951325355E-2</v>
      </c>
      <c r="DA340" s="152">
        <f t="shared" si="725"/>
        <v>4.4536138951325355E-2</v>
      </c>
      <c r="DC340" s="154">
        <f t="shared" si="771"/>
        <v>3.4762844449704129E-2</v>
      </c>
      <c r="DD340" s="154">
        <f t="shared" si="772"/>
        <v>3.4762844449704129E-2</v>
      </c>
      <c r="DE340" s="154">
        <f t="shared" si="773"/>
        <v>3.4762844449704129E-2</v>
      </c>
      <c r="DF340" s="154">
        <f t="shared" si="774"/>
        <v>3.4762844449704129E-2</v>
      </c>
      <c r="DG340" s="154">
        <f t="shared" si="775"/>
        <v>3.4762844449704129E-2</v>
      </c>
      <c r="DH340" s="154">
        <f t="shared" si="776"/>
        <v>3.4762844449704129E-2</v>
      </c>
      <c r="DI340" s="154">
        <f t="shared" si="777"/>
        <v>3.4762844449704129E-2</v>
      </c>
      <c r="DJ340" s="154">
        <f t="shared" si="778"/>
        <v>3.4762844449704129E-2</v>
      </c>
      <c r="DK340" s="154">
        <f t="shared" si="779"/>
        <v>3.2065869123977547E-2</v>
      </c>
      <c r="DL340" s="154">
        <f t="shared" si="780"/>
        <v>2.6836785856503041E-2</v>
      </c>
      <c r="DM340" s="154">
        <f t="shared" si="781"/>
        <v>2.1637307850774713E-2</v>
      </c>
      <c r="DN340" s="154">
        <f t="shared" si="782"/>
        <v>1.6486092783548054E-2</v>
      </c>
      <c r="DO340" s="154">
        <f t="shared" si="783"/>
        <v>1.1421645440312642E-2</v>
      </c>
      <c r="DP340" s="154">
        <f t="shared" si="784"/>
        <v>8.5354744131312821E-3</v>
      </c>
      <c r="DQ340" s="154">
        <f t="shared" si="785"/>
        <v>8.5354744131312821E-3</v>
      </c>
      <c r="DR340" s="154">
        <f t="shared" si="786"/>
        <v>8.5354744131312821E-3</v>
      </c>
      <c r="DS340" s="154">
        <f t="shared" si="787"/>
        <v>8.5354744131312821E-3</v>
      </c>
      <c r="DT340" s="154">
        <f t="shared" si="788"/>
        <v>-1.2743030390589598E-9</v>
      </c>
      <c r="DU340" s="154">
        <f t="shared" si="789"/>
        <v>-1.2743030390589598E-9</v>
      </c>
      <c r="DW340" s="155">
        <f t="shared" si="726"/>
        <v>0</v>
      </c>
      <c r="DX340" s="155">
        <f t="shared" si="727"/>
        <v>0</v>
      </c>
      <c r="DY340" s="155">
        <f t="shared" si="728"/>
        <v>0</v>
      </c>
      <c r="DZ340" s="155">
        <f t="shared" si="729"/>
        <v>0</v>
      </c>
      <c r="EA340" s="156">
        <f t="shared" si="730"/>
        <v>0</v>
      </c>
      <c r="EB340" s="156">
        <f t="shared" si="731"/>
        <v>0</v>
      </c>
      <c r="EC340" s="156">
        <f t="shared" si="732"/>
        <v>0</v>
      </c>
      <c r="ED340" s="156">
        <f t="shared" si="733"/>
        <v>0</v>
      </c>
      <c r="EE340" s="156">
        <f t="shared" si="734"/>
        <v>0</v>
      </c>
      <c r="EF340" s="156">
        <f t="shared" si="735"/>
        <v>0</v>
      </c>
      <c r="EG340" s="156">
        <f t="shared" si="736"/>
        <v>0</v>
      </c>
      <c r="EH340" s="156">
        <f t="shared" si="737"/>
        <v>0</v>
      </c>
      <c r="EI340" s="156">
        <f t="shared" si="738"/>
        <v>0</v>
      </c>
      <c r="EJ340" s="156">
        <f t="shared" si="739"/>
        <v>0</v>
      </c>
      <c r="EK340" s="156">
        <f t="shared" si="740"/>
        <v>0</v>
      </c>
      <c r="EL340" s="156">
        <f t="shared" si="741"/>
        <v>0</v>
      </c>
      <c r="EM340" s="156">
        <f t="shared" si="742"/>
        <v>0</v>
      </c>
      <c r="EN340" s="156">
        <f t="shared" si="743"/>
        <v>0</v>
      </c>
      <c r="EO340" s="156">
        <f t="shared" si="744"/>
        <v>0</v>
      </c>
      <c r="EP340" s="156">
        <f t="shared" si="745"/>
        <v>0</v>
      </c>
      <c r="EQ340" s="156">
        <f t="shared" si="746"/>
        <v>0</v>
      </c>
      <c r="ER340" s="156">
        <f t="shared" si="747"/>
        <v>0</v>
      </c>
      <c r="ES340" s="156">
        <f t="shared" si="748"/>
        <v>0</v>
      </c>
      <c r="ET340" s="156">
        <f t="shared" si="749"/>
        <v>0</v>
      </c>
      <c r="EU340" s="156">
        <f t="shared" si="750"/>
        <v>0</v>
      </c>
      <c r="EV340" s="156">
        <f t="shared" si="751"/>
        <v>0</v>
      </c>
      <c r="EW340" s="156">
        <f t="shared" si="752"/>
        <v>0</v>
      </c>
      <c r="EX340" s="156">
        <f t="shared" si="753"/>
        <v>0</v>
      </c>
      <c r="EY340" s="156">
        <f t="shared" si="754"/>
        <v>0</v>
      </c>
      <c r="EZ340" s="156">
        <f t="shared" si="755"/>
        <v>0</v>
      </c>
    </row>
    <row r="341" spans="15:156" ht="20.100000000000001" customHeight="1" x14ac:dyDescent="0.2">
      <c r="O341" s="158">
        <v>331</v>
      </c>
      <c r="P341" s="158">
        <f t="shared" si="756"/>
        <v>-0.2530727415391778</v>
      </c>
      <c r="Q341" s="147">
        <f t="shared" si="757"/>
        <v>2.8885199120506155</v>
      </c>
      <c r="R341" s="147">
        <f t="shared" si="661"/>
        <v>81.440883420588932</v>
      </c>
      <c r="S341" s="147">
        <f t="shared" si="662"/>
        <v>70.818159496164299</v>
      </c>
      <c r="T341" s="147">
        <f t="shared" si="663"/>
        <v>88.522699370205373</v>
      </c>
      <c r="U341" s="147">
        <f t="shared" si="664"/>
        <v>1</v>
      </c>
      <c r="V341" s="147">
        <f t="shared" si="665"/>
        <v>1</v>
      </c>
      <c r="W341" s="147">
        <f t="shared" si="666"/>
        <v>0.17681537079642681</v>
      </c>
      <c r="X341" s="147">
        <f t="shared" si="667"/>
        <v>0.20333767641589079</v>
      </c>
      <c r="Y341" s="147">
        <f t="shared" si="668"/>
        <v>0.16267014113271264</v>
      </c>
      <c r="Z341" s="147">
        <f t="shared" si="669"/>
        <v>2.8828519461584361</v>
      </c>
      <c r="AA341" s="147">
        <f t="shared" si="670"/>
        <v>2.8828519461584361</v>
      </c>
      <c r="AB341" s="147">
        <f t="shared" si="671"/>
        <v>2.9729824463100818</v>
      </c>
      <c r="AC341" s="147">
        <f t="shared" si="672"/>
        <v>2.8256416457426052</v>
      </c>
      <c r="AD341" s="147">
        <f t="shared" si="673"/>
        <v>26.166005168365103</v>
      </c>
      <c r="AE341" s="147">
        <f t="shared" si="674"/>
        <v>36.375119318937188</v>
      </c>
      <c r="AF341" s="147">
        <f t="shared" si="675"/>
        <v>2.6479890614388206</v>
      </c>
      <c r="AG341" s="147">
        <f t="shared" si="676"/>
        <v>3.0225967132896141</v>
      </c>
      <c r="AH341" s="147">
        <f t="shared" si="677"/>
        <v>2.2982376265170998</v>
      </c>
      <c r="AI341" s="147">
        <f t="shared" si="678"/>
        <v>5.5308410075972567</v>
      </c>
      <c r="AJ341" s="147">
        <f t="shared" si="679"/>
        <v>6.3308410075972565</v>
      </c>
      <c r="AK341" s="147">
        <f t="shared" si="680"/>
        <v>6.7955791595996962</v>
      </c>
      <c r="AL341" s="147">
        <f t="shared" si="681"/>
        <v>5.9238792722597049</v>
      </c>
      <c r="AM341" s="147">
        <f t="shared" si="758"/>
        <v>157.95689684829566</v>
      </c>
      <c r="AN341" s="147">
        <f t="shared" si="659"/>
        <v>147.15449213587064</v>
      </c>
      <c r="AO341" s="147">
        <f t="shared" si="660"/>
        <v>168.80830179689718</v>
      </c>
      <c r="AP341" s="147">
        <f t="shared" si="682"/>
        <v>0.98201833154976625</v>
      </c>
      <c r="AQ341" s="147">
        <f t="shared" si="683"/>
        <v>8.5846692047944109E-2</v>
      </c>
      <c r="AR341" s="147">
        <f t="shared" si="684"/>
        <v>8.5209838800371585E-2</v>
      </c>
      <c r="AS341" s="147">
        <f t="shared" si="685"/>
        <v>8.0986845193175921E-2</v>
      </c>
      <c r="AT341" s="147">
        <f t="shared" si="686"/>
        <v>2.4202388761284375E-3</v>
      </c>
      <c r="AU341" s="147">
        <f t="shared" si="687"/>
        <v>2.0307586403545512E-2</v>
      </c>
      <c r="AV341" s="147">
        <f t="shared" si="688"/>
        <v>1.8639128290107845E-2</v>
      </c>
      <c r="AW341" s="147">
        <f t="shared" si="689"/>
        <v>1.9315028275152538E-2</v>
      </c>
      <c r="AX341" s="147">
        <f t="shared" si="759"/>
        <v>1.7953467890827524E-2</v>
      </c>
      <c r="AY341" s="147">
        <f t="shared" si="760"/>
        <v>1.8950186043680248E-2</v>
      </c>
      <c r="AZ341" s="147">
        <f t="shared" si="761"/>
        <v>1.5709892649860925E-2</v>
      </c>
      <c r="BA341" s="147">
        <f t="shared" si="762"/>
        <v>3.2809981184786285E-2</v>
      </c>
      <c r="BB341" s="147">
        <f t="shared" si="763"/>
        <v>3.2539588083610869E-2</v>
      </c>
      <c r="BC341" s="147">
        <f t="shared" si="690"/>
        <v>-2.1764915163254135E-2</v>
      </c>
      <c r="BD341" s="147">
        <f t="shared" si="691"/>
        <v>-1.8926013185438378E-2</v>
      </c>
      <c r="BE341" s="147">
        <f t="shared" si="692"/>
        <v>-2.3657516481797973E-2</v>
      </c>
      <c r="BF341" s="147">
        <f t="shared" si="693"/>
        <v>0</v>
      </c>
      <c r="BG341" s="147">
        <f t="shared" si="694"/>
        <v>0</v>
      </c>
      <c r="BH341" s="147">
        <f t="shared" si="695"/>
        <v>0</v>
      </c>
      <c r="BI341" s="147">
        <f t="shared" si="764"/>
        <v>0</v>
      </c>
      <c r="BJ341" s="147">
        <f t="shared" si="765"/>
        <v>2.4172858241869322E-5</v>
      </c>
      <c r="BK341" s="147">
        <f t="shared" si="766"/>
        <v>0</v>
      </c>
      <c r="BL341" s="147">
        <f t="shared" si="696"/>
        <v>0</v>
      </c>
      <c r="BM341" s="147">
        <f t="shared" si="697"/>
        <v>1.7118773304508714E-3</v>
      </c>
      <c r="BN341" s="147">
        <f t="shared" si="698"/>
        <v>0</v>
      </c>
      <c r="BO341" s="150">
        <f t="shared" si="767"/>
        <v>0</v>
      </c>
      <c r="BP341" s="150">
        <f t="shared" si="767"/>
        <v>5.8432707558150961E-10</v>
      </c>
      <c r="BQ341" s="150">
        <f t="shared" si="767"/>
        <v>0</v>
      </c>
      <c r="BR341" s="147" t="e">
        <f t="shared" si="699"/>
        <v>#NUM!</v>
      </c>
      <c r="BS341" s="147">
        <f t="shared" si="700"/>
        <v>43.225881814989485</v>
      </c>
      <c r="BT341" s="147">
        <f t="shared" si="701"/>
        <v>0.14588810801425353</v>
      </c>
      <c r="BU341" s="147">
        <f t="shared" si="702"/>
        <v>0.14588810801425353</v>
      </c>
      <c r="BV341" s="147">
        <f t="shared" si="703"/>
        <v>4.8629369338084504E-2</v>
      </c>
      <c r="BW341" s="147">
        <f t="shared" si="704"/>
        <v>5.0900552137868091</v>
      </c>
      <c r="CA341" s="150">
        <f t="shared" si="705"/>
        <v>3.4484417160129212E-2</v>
      </c>
      <c r="CB341" s="150">
        <f t="shared" si="768"/>
        <v>3.4484417160129212E-2</v>
      </c>
      <c r="CC341" s="150">
        <f t="shared" si="769"/>
        <v>9.4328004240842606E-3</v>
      </c>
      <c r="CD341" s="150">
        <f t="shared" si="770"/>
        <v>3.0486875499560612E-2</v>
      </c>
      <c r="CE341" s="150">
        <f t="shared" si="706"/>
        <v>8.7219603363064765E-3</v>
      </c>
      <c r="CI341" s="152">
        <f t="shared" si="707"/>
        <v>0.14015582803351365</v>
      </c>
      <c r="CJ341" s="152">
        <f t="shared" si="708"/>
        <v>0.14015582803351365</v>
      </c>
      <c r="CK341" s="152">
        <f t="shared" si="709"/>
        <v>0.14015582803351365</v>
      </c>
      <c r="CL341" s="152">
        <f t="shared" si="710"/>
        <v>0.14015582803351365</v>
      </c>
      <c r="CM341" s="152">
        <f t="shared" si="711"/>
        <v>0.14015582803351365</v>
      </c>
      <c r="CN341" s="152">
        <f t="shared" si="712"/>
        <v>0.14015582803351365</v>
      </c>
      <c r="CO341" s="152">
        <f t="shared" si="713"/>
        <v>0.14015582803351365</v>
      </c>
      <c r="CP341" s="152">
        <f t="shared" si="714"/>
        <v>0.14015582803351365</v>
      </c>
      <c r="CQ341" s="152">
        <f t="shared" si="715"/>
        <v>0.13034640199497555</v>
      </c>
      <c r="CR341" s="152">
        <f t="shared" si="716"/>
        <v>0.11127045050411175</v>
      </c>
      <c r="CS341" s="152">
        <f t="shared" si="717"/>
        <v>9.2194499013247944E-2</v>
      </c>
      <c r="CT341" s="152">
        <f t="shared" si="718"/>
        <v>7.3118547522384156E-2</v>
      </c>
      <c r="CU341" s="152">
        <f t="shared" si="719"/>
        <v>5.4042596031520403E-2</v>
      </c>
      <c r="CV341" s="152">
        <f t="shared" si="720"/>
        <v>4.2897089357344632E-2</v>
      </c>
      <c r="CW341" s="152">
        <f t="shared" si="721"/>
        <v>4.2897089357344632E-2</v>
      </c>
      <c r="CX341" s="152">
        <f t="shared" si="722"/>
        <v>4.2897089357344632E-2</v>
      </c>
      <c r="CY341" s="152">
        <f t="shared" si="723"/>
        <v>4.2897089357344632E-2</v>
      </c>
      <c r="CZ341" s="152">
        <f t="shared" si="724"/>
        <v>4.2897089357344632E-2</v>
      </c>
      <c r="DA341" s="152">
        <f t="shared" si="725"/>
        <v>4.2897089357344632E-2</v>
      </c>
      <c r="DC341" s="154">
        <f t="shared" si="771"/>
        <v>3.2982006023234436E-2</v>
      </c>
      <c r="DD341" s="154">
        <f t="shared" si="772"/>
        <v>3.2982006023234436E-2</v>
      </c>
      <c r="DE341" s="154">
        <f t="shared" si="773"/>
        <v>3.2982006023234436E-2</v>
      </c>
      <c r="DF341" s="154">
        <f t="shared" si="774"/>
        <v>3.2982006023234436E-2</v>
      </c>
      <c r="DG341" s="154">
        <f t="shared" si="775"/>
        <v>3.2982006023234436E-2</v>
      </c>
      <c r="DH341" s="154">
        <f t="shared" si="776"/>
        <v>3.2982006023234436E-2</v>
      </c>
      <c r="DI341" s="154">
        <f t="shared" si="777"/>
        <v>3.2982006023234436E-2</v>
      </c>
      <c r="DJ341" s="154">
        <f t="shared" si="778"/>
        <v>3.2982006023234436E-2</v>
      </c>
      <c r="DK341" s="154">
        <f t="shared" si="779"/>
        <v>3.0414367218427975E-2</v>
      </c>
      <c r="DL341" s="154">
        <f t="shared" si="780"/>
        <v>2.5436678612732008E-2</v>
      </c>
      <c r="DM341" s="154">
        <f t="shared" si="781"/>
        <v>2.0488349723740362E-2</v>
      </c>
      <c r="DN341" s="154">
        <f t="shared" si="782"/>
        <v>1.5587840002719256E-2</v>
      </c>
      <c r="DO341" s="154">
        <f t="shared" si="783"/>
        <v>1.0773186770227355E-2</v>
      </c>
      <c r="DP341" s="154">
        <f t="shared" si="784"/>
        <v>8.0320843104711853E-3</v>
      </c>
      <c r="DQ341" s="154">
        <f t="shared" si="785"/>
        <v>8.0320843104711853E-3</v>
      </c>
      <c r="DR341" s="154">
        <f t="shared" si="786"/>
        <v>8.0320843104711853E-3</v>
      </c>
      <c r="DS341" s="154">
        <f t="shared" si="787"/>
        <v>8.0320843104711853E-3</v>
      </c>
      <c r="DT341" s="154">
        <f t="shared" si="788"/>
        <v>-1.292593854257225E-9</v>
      </c>
      <c r="DU341" s="154">
        <f t="shared" si="789"/>
        <v>-1.292593854257225E-9</v>
      </c>
      <c r="DW341" s="155">
        <f t="shared" si="726"/>
        <v>0</v>
      </c>
      <c r="DX341" s="155">
        <f t="shared" si="727"/>
        <v>0</v>
      </c>
      <c r="DY341" s="155">
        <f t="shared" si="728"/>
        <v>0</v>
      </c>
      <c r="DZ341" s="155">
        <f t="shared" si="729"/>
        <v>0</v>
      </c>
      <c r="EA341" s="156">
        <f t="shared" si="730"/>
        <v>0</v>
      </c>
      <c r="EB341" s="156">
        <f t="shared" si="731"/>
        <v>0</v>
      </c>
      <c r="EC341" s="156">
        <f t="shared" si="732"/>
        <v>0</v>
      </c>
      <c r="ED341" s="156">
        <f t="shared" si="733"/>
        <v>0</v>
      </c>
      <c r="EE341" s="156">
        <f t="shared" si="734"/>
        <v>0</v>
      </c>
      <c r="EF341" s="156">
        <f t="shared" si="735"/>
        <v>0</v>
      </c>
      <c r="EG341" s="156">
        <f t="shared" si="736"/>
        <v>0</v>
      </c>
      <c r="EH341" s="156">
        <f t="shared" si="737"/>
        <v>0</v>
      </c>
      <c r="EI341" s="156">
        <f t="shared" si="738"/>
        <v>0</v>
      </c>
      <c r="EJ341" s="156">
        <f t="shared" si="739"/>
        <v>0</v>
      </c>
      <c r="EK341" s="156">
        <f t="shared" si="740"/>
        <v>0</v>
      </c>
      <c r="EL341" s="156">
        <f t="shared" si="741"/>
        <v>0</v>
      </c>
      <c r="EM341" s="156">
        <f t="shared" si="742"/>
        <v>0</v>
      </c>
      <c r="EN341" s="156">
        <f t="shared" si="743"/>
        <v>0</v>
      </c>
      <c r="EO341" s="156">
        <f t="shared" si="744"/>
        <v>0</v>
      </c>
      <c r="EP341" s="156">
        <f t="shared" si="745"/>
        <v>0</v>
      </c>
      <c r="EQ341" s="156">
        <f t="shared" si="746"/>
        <v>0</v>
      </c>
      <c r="ER341" s="156">
        <f t="shared" si="747"/>
        <v>0</v>
      </c>
      <c r="ES341" s="156">
        <f t="shared" si="748"/>
        <v>0</v>
      </c>
      <c r="ET341" s="156">
        <f t="shared" si="749"/>
        <v>0</v>
      </c>
      <c r="EU341" s="156">
        <f t="shared" si="750"/>
        <v>0</v>
      </c>
      <c r="EV341" s="156">
        <f t="shared" si="751"/>
        <v>0</v>
      </c>
      <c r="EW341" s="156">
        <f t="shared" si="752"/>
        <v>0</v>
      </c>
      <c r="EX341" s="156">
        <f t="shared" si="753"/>
        <v>0</v>
      </c>
      <c r="EY341" s="156">
        <f t="shared" si="754"/>
        <v>0</v>
      </c>
      <c r="EZ341" s="156">
        <f t="shared" si="755"/>
        <v>0</v>
      </c>
    </row>
    <row r="342" spans="15:156" ht="20.100000000000001" customHeight="1" x14ac:dyDescent="0.2">
      <c r="O342" s="158">
        <v>332</v>
      </c>
      <c r="P342" s="158">
        <f t="shared" si="756"/>
        <v>-0.24434609527920614</v>
      </c>
      <c r="Q342" s="147">
        <f t="shared" si="757"/>
        <v>2.8972465583105871</v>
      </c>
      <c r="R342" s="147">
        <f t="shared" si="661"/>
        <v>78.68972193217337</v>
      </c>
      <c r="S342" s="147">
        <f t="shared" si="662"/>
        <v>68.425845158411619</v>
      </c>
      <c r="T342" s="147">
        <f t="shared" si="663"/>
        <v>85.532306448014523</v>
      </c>
      <c r="U342" s="147">
        <f t="shared" si="664"/>
        <v>1</v>
      </c>
      <c r="V342" s="147">
        <f t="shared" si="665"/>
        <v>1</v>
      </c>
      <c r="W342" s="147">
        <f t="shared" si="666"/>
        <v>0.18299721547385928</v>
      </c>
      <c r="X342" s="147">
        <f t="shared" si="667"/>
        <v>0.21044679779493819</v>
      </c>
      <c r="Y342" s="147">
        <f t="shared" si="668"/>
        <v>0.16835743823595056</v>
      </c>
      <c r="Z342" s="147">
        <f t="shared" si="669"/>
        <v>2.7710403856091306</v>
      </c>
      <c r="AA342" s="147">
        <f t="shared" si="670"/>
        <v>2.7710403856091306</v>
      </c>
      <c r="AB342" s="147">
        <f t="shared" si="671"/>
        <v>2.8614655236838642</v>
      </c>
      <c r="AC342" s="147">
        <f t="shared" si="672"/>
        <v>2.7196514939444363</v>
      </c>
      <c r="AD342" s="147">
        <f t="shared" si="673"/>
        <v>24.748308202075588</v>
      </c>
      <c r="AE342" s="147">
        <f t="shared" si="674"/>
        <v>34.47013280439559</v>
      </c>
      <c r="AF342" s="147">
        <f t="shared" si="675"/>
        <v>2.6377693938519493</v>
      </c>
      <c r="AG342" s="147">
        <f t="shared" si="676"/>
        <v>3.0109312822994254</v>
      </c>
      <c r="AH342" s="147">
        <f t="shared" si="677"/>
        <v>2.2893677920753053</v>
      </c>
      <c r="AI342" s="147">
        <f t="shared" si="678"/>
        <v>5.4088097794610803</v>
      </c>
      <c r="AJ342" s="147">
        <f t="shared" si="679"/>
        <v>6.2088097794610801</v>
      </c>
      <c r="AK342" s="147">
        <f t="shared" si="680"/>
        <v>6.672396805983289</v>
      </c>
      <c r="AL342" s="147">
        <f t="shared" si="681"/>
        <v>5.8090192860197414</v>
      </c>
      <c r="AM342" s="147">
        <f t="shared" si="758"/>
        <v>161.06146516326342</v>
      </c>
      <c r="AN342" s="147">
        <f t="shared" si="659"/>
        <v>149.87118258663475</v>
      </c>
      <c r="AO342" s="147">
        <f t="shared" si="660"/>
        <v>172.14609743277097</v>
      </c>
      <c r="AP342" s="147">
        <f t="shared" si="682"/>
        <v>0.92638035398884722</v>
      </c>
      <c r="AQ342" s="147">
        <f t="shared" si="683"/>
        <v>8.2626572492004821E-2</v>
      </c>
      <c r="AR342" s="147">
        <f t="shared" si="684"/>
        <v>8.2013607684951667E-2</v>
      </c>
      <c r="AS342" s="147">
        <f t="shared" si="685"/>
        <v>7.7949019066634803E-2</v>
      </c>
      <c r="AT342" s="147">
        <f t="shared" si="686"/>
        <v>2.242077281833722E-3</v>
      </c>
      <c r="AU342" s="147">
        <f t="shared" si="687"/>
        <v>1.9182433703626645E-2</v>
      </c>
      <c r="AV342" s="147">
        <f t="shared" si="688"/>
        <v>1.7585817073149577E-2</v>
      </c>
      <c r="AW342" s="147">
        <f t="shared" si="689"/>
        <v>1.8246983219964152E-2</v>
      </c>
      <c r="AX342" s="147">
        <f t="shared" si="759"/>
        <v>1.7551660606456652E-2</v>
      </c>
      <c r="AY342" s="147">
        <f t="shared" si="760"/>
        <v>1.8504395356959233E-2</v>
      </c>
      <c r="AZ342" s="147">
        <f t="shared" si="761"/>
        <v>1.5360077569762359E-2</v>
      </c>
      <c r="BA342" s="147">
        <f t="shared" si="762"/>
        <v>3.1807883941489472E-2</v>
      </c>
      <c r="BB342" s="147">
        <f t="shared" si="763"/>
        <v>3.1008346973923327E-2</v>
      </c>
      <c r="BC342" s="147">
        <f t="shared" si="690"/>
        <v>-2.1813206255832402E-2</v>
      </c>
      <c r="BD342" s="147">
        <f t="shared" si="691"/>
        <v>-1.896800543985426E-2</v>
      </c>
      <c r="BE342" s="147">
        <f t="shared" si="692"/>
        <v>-2.3710006799817829E-2</v>
      </c>
      <c r="BF342" s="147">
        <f t="shared" si="693"/>
        <v>0</v>
      </c>
      <c r="BG342" s="147">
        <f t="shared" si="694"/>
        <v>0</v>
      </c>
      <c r="BH342" s="147">
        <f t="shared" si="695"/>
        <v>0</v>
      </c>
      <c r="BI342" s="147">
        <f t="shared" si="764"/>
        <v>0</v>
      </c>
      <c r="BJ342" s="147">
        <f t="shared" si="765"/>
        <v>0</v>
      </c>
      <c r="BK342" s="147">
        <f t="shared" si="766"/>
        <v>0</v>
      </c>
      <c r="BL342" s="147">
        <f t="shared" si="696"/>
        <v>0</v>
      </c>
      <c r="BM342" s="147">
        <f t="shared" si="697"/>
        <v>0</v>
      </c>
      <c r="BN342" s="147">
        <f t="shared" si="698"/>
        <v>0</v>
      </c>
      <c r="BO342" s="150">
        <f t="shared" si="767"/>
        <v>0</v>
      </c>
      <c r="BP342" s="150">
        <f t="shared" si="767"/>
        <v>0</v>
      </c>
      <c r="BQ342" s="150">
        <f t="shared" si="767"/>
        <v>0</v>
      </c>
      <c r="BR342" s="147" t="e">
        <f t="shared" si="699"/>
        <v>#NUM!</v>
      </c>
      <c r="BS342" s="147">
        <f t="shared" si="700"/>
        <v>41.09153735481619</v>
      </c>
      <c r="BT342" s="147">
        <f t="shared" si="701"/>
        <v>0.14095984928805758</v>
      </c>
      <c r="BU342" s="147">
        <f t="shared" si="702"/>
        <v>0.14095984928805758</v>
      </c>
      <c r="BV342" s="147">
        <f t="shared" si="703"/>
        <v>4.6986616429352521E-2</v>
      </c>
      <c r="BW342" s="147">
        <f t="shared" si="704"/>
        <v>4.9181076207608356</v>
      </c>
      <c r="CA342" s="150">
        <f t="shared" si="705"/>
        <v>3.2697332417100704E-2</v>
      </c>
      <c r="CB342" s="150">
        <f t="shared" si="768"/>
        <v>3.2697332417100704E-2</v>
      </c>
      <c r="CC342" s="150">
        <f t="shared" si="769"/>
        <v>8.9104431713003703E-3</v>
      </c>
      <c r="CD342" s="150">
        <f t="shared" si="770"/>
        <v>2.9917604419312432E-2</v>
      </c>
      <c r="CE342" s="150">
        <f t="shared" si="706"/>
        <v>8.1043981634800304E-3</v>
      </c>
      <c r="CI342" s="152">
        <f t="shared" si="707"/>
        <v>0.13522756930731769</v>
      </c>
      <c r="CJ342" s="152">
        <f t="shared" si="708"/>
        <v>0.13522756930731769</v>
      </c>
      <c r="CK342" s="152">
        <f t="shared" si="709"/>
        <v>0.13522756930731769</v>
      </c>
      <c r="CL342" s="152">
        <f t="shared" si="710"/>
        <v>0.13522756930731769</v>
      </c>
      <c r="CM342" s="152">
        <f t="shared" si="711"/>
        <v>0.13522756930731769</v>
      </c>
      <c r="CN342" s="152">
        <f t="shared" si="712"/>
        <v>0.13522756930731769</v>
      </c>
      <c r="CO342" s="152">
        <f t="shared" si="713"/>
        <v>0.13522756930731769</v>
      </c>
      <c r="CP342" s="152">
        <f t="shared" si="714"/>
        <v>0.13522756930731769</v>
      </c>
      <c r="CQ342" s="152">
        <f t="shared" si="715"/>
        <v>0.12574951633359907</v>
      </c>
      <c r="CR342" s="152">
        <f t="shared" si="716"/>
        <v>0.10731797120097085</v>
      </c>
      <c r="CS342" s="152">
        <f t="shared" si="717"/>
        <v>8.8886426068342586E-2</v>
      </c>
      <c r="CT342" s="152">
        <f t="shared" si="718"/>
        <v>7.0454880935714351E-2</v>
      </c>
      <c r="CU342" s="152">
        <f t="shared" si="719"/>
        <v>5.2023335803086157E-2</v>
      </c>
      <c r="CV342" s="152">
        <f t="shared" si="720"/>
        <v>4.1254336448612657E-2</v>
      </c>
      <c r="CW342" s="152">
        <f t="shared" si="721"/>
        <v>4.1254336448612657E-2</v>
      </c>
      <c r="CX342" s="152">
        <f t="shared" si="722"/>
        <v>4.1254336448612657E-2</v>
      </c>
      <c r="CY342" s="152">
        <f t="shared" si="723"/>
        <v>4.1254336448612657E-2</v>
      </c>
      <c r="CZ342" s="152">
        <f t="shared" si="724"/>
        <v>4.1254336448612657E-2</v>
      </c>
      <c r="DA342" s="152">
        <f t="shared" si="725"/>
        <v>4.1254336448612657E-2</v>
      </c>
      <c r="DC342" s="154">
        <f t="shared" si="771"/>
        <v>3.1219979209107209E-2</v>
      </c>
      <c r="DD342" s="154">
        <f t="shared" si="772"/>
        <v>3.1219979209107209E-2</v>
      </c>
      <c r="DE342" s="154">
        <f t="shared" si="773"/>
        <v>3.1219979209107209E-2</v>
      </c>
      <c r="DF342" s="154">
        <f t="shared" si="774"/>
        <v>3.1219979209107209E-2</v>
      </c>
      <c r="DG342" s="154">
        <f t="shared" si="775"/>
        <v>3.1219979209107209E-2</v>
      </c>
      <c r="DH342" s="154">
        <f t="shared" si="776"/>
        <v>3.1219979209107209E-2</v>
      </c>
      <c r="DI342" s="154">
        <f t="shared" si="777"/>
        <v>3.1219979209107209E-2</v>
      </c>
      <c r="DJ342" s="154">
        <f t="shared" si="778"/>
        <v>3.1219979209107209E-2</v>
      </c>
      <c r="DK342" s="154">
        <f t="shared" si="779"/>
        <v>2.8780635626018181E-2</v>
      </c>
      <c r="DL342" s="154">
        <f t="shared" si="780"/>
        <v>2.4052304484772982E-2</v>
      </c>
      <c r="DM342" s="154">
        <f t="shared" si="781"/>
        <v>1.9353064012368623E-2</v>
      </c>
      <c r="DN342" s="154">
        <f t="shared" si="782"/>
        <v>1.4701159961334262E-2</v>
      </c>
      <c r="DO342" s="154">
        <f t="shared" si="783"/>
        <v>1.0134129728528406E-2</v>
      </c>
      <c r="DP342" s="154">
        <f t="shared" si="784"/>
        <v>7.5367664319297128E-3</v>
      </c>
      <c r="DQ342" s="154">
        <f t="shared" si="785"/>
        <v>7.5367664319297128E-3</v>
      </c>
      <c r="DR342" s="154">
        <f t="shared" si="786"/>
        <v>7.5367664319297128E-3</v>
      </c>
      <c r="DS342" s="154">
        <f t="shared" si="787"/>
        <v>7.5367664319297128E-3</v>
      </c>
      <c r="DT342" s="154">
        <f t="shared" si="788"/>
        <v>-1.3114629203123915E-9</v>
      </c>
      <c r="DU342" s="154">
        <f t="shared" si="789"/>
        <v>-1.3114629203123915E-9</v>
      </c>
      <c r="DW342" s="155">
        <f t="shared" si="726"/>
        <v>0</v>
      </c>
      <c r="DX342" s="155">
        <f t="shared" si="727"/>
        <v>0</v>
      </c>
      <c r="DY342" s="155">
        <f t="shared" si="728"/>
        <v>0</v>
      </c>
      <c r="DZ342" s="155">
        <f t="shared" si="729"/>
        <v>0</v>
      </c>
      <c r="EA342" s="156">
        <f t="shared" si="730"/>
        <v>0</v>
      </c>
      <c r="EB342" s="156">
        <f t="shared" si="731"/>
        <v>0</v>
      </c>
      <c r="EC342" s="156">
        <f t="shared" si="732"/>
        <v>0</v>
      </c>
      <c r="ED342" s="156">
        <f t="shared" si="733"/>
        <v>0</v>
      </c>
      <c r="EE342" s="156">
        <f t="shared" si="734"/>
        <v>0</v>
      </c>
      <c r="EF342" s="156">
        <f t="shared" si="735"/>
        <v>0</v>
      </c>
      <c r="EG342" s="156">
        <f t="shared" si="736"/>
        <v>0</v>
      </c>
      <c r="EH342" s="156">
        <f t="shared" si="737"/>
        <v>0</v>
      </c>
      <c r="EI342" s="156">
        <f t="shared" si="738"/>
        <v>0</v>
      </c>
      <c r="EJ342" s="156">
        <f t="shared" si="739"/>
        <v>0</v>
      </c>
      <c r="EK342" s="156">
        <f t="shared" si="740"/>
        <v>0</v>
      </c>
      <c r="EL342" s="156">
        <f t="shared" si="741"/>
        <v>0</v>
      </c>
      <c r="EM342" s="156">
        <f t="shared" si="742"/>
        <v>0</v>
      </c>
      <c r="EN342" s="156">
        <f t="shared" si="743"/>
        <v>0</v>
      </c>
      <c r="EO342" s="156">
        <f t="shared" si="744"/>
        <v>0</v>
      </c>
      <c r="EP342" s="156">
        <f t="shared" si="745"/>
        <v>0</v>
      </c>
      <c r="EQ342" s="156">
        <f t="shared" si="746"/>
        <v>0</v>
      </c>
      <c r="ER342" s="156">
        <f t="shared" si="747"/>
        <v>0</v>
      </c>
      <c r="ES342" s="156">
        <f t="shared" si="748"/>
        <v>0</v>
      </c>
      <c r="ET342" s="156">
        <f t="shared" si="749"/>
        <v>0</v>
      </c>
      <c r="EU342" s="156">
        <f t="shared" si="750"/>
        <v>0</v>
      </c>
      <c r="EV342" s="156">
        <f t="shared" si="751"/>
        <v>0</v>
      </c>
      <c r="EW342" s="156">
        <f t="shared" si="752"/>
        <v>0</v>
      </c>
      <c r="EX342" s="156">
        <f t="shared" si="753"/>
        <v>0</v>
      </c>
      <c r="EY342" s="156">
        <f t="shared" si="754"/>
        <v>0</v>
      </c>
      <c r="EZ342" s="156">
        <f t="shared" si="755"/>
        <v>0</v>
      </c>
    </row>
    <row r="343" spans="15:156" ht="20.100000000000001" customHeight="1" x14ac:dyDescent="0.2">
      <c r="O343" s="158">
        <v>333</v>
      </c>
      <c r="P343" s="158">
        <f t="shared" si="756"/>
        <v>-0.23561944901923448</v>
      </c>
      <c r="Q343" s="147">
        <f t="shared" si="757"/>
        <v>2.9059732045705586</v>
      </c>
      <c r="R343" s="147">
        <f t="shared" si="661"/>
        <v>75.93256791677301</v>
      </c>
      <c r="S343" s="147">
        <f t="shared" si="662"/>
        <v>66.028319927628701</v>
      </c>
      <c r="T343" s="147">
        <f t="shared" si="663"/>
        <v>82.535399909535883</v>
      </c>
      <c r="U343" s="147">
        <f t="shared" si="664"/>
        <v>1</v>
      </c>
      <c r="V343" s="147">
        <f t="shared" si="665"/>
        <v>1</v>
      </c>
      <c r="W343" s="147">
        <f t="shared" si="666"/>
        <v>0.18964194673072732</v>
      </c>
      <c r="X343" s="147">
        <f t="shared" si="667"/>
        <v>0.21808823874033642</v>
      </c>
      <c r="Y343" s="147">
        <f t="shared" si="668"/>
        <v>0.17447059099226911</v>
      </c>
      <c r="Z343" s="147">
        <f t="shared" si="669"/>
        <v>2.6597811976963452</v>
      </c>
      <c r="AA343" s="147">
        <f t="shared" si="670"/>
        <v>2.6597811976963452</v>
      </c>
      <c r="AB343" s="147">
        <f t="shared" si="671"/>
        <v>2.7504834366268187</v>
      </c>
      <c r="AC343" s="147">
        <f t="shared" si="672"/>
        <v>2.6141696713023155</v>
      </c>
      <c r="AD343" s="147">
        <f t="shared" si="673"/>
        <v>23.353660010731481</v>
      </c>
      <c r="AE343" s="147">
        <f t="shared" si="674"/>
        <v>32.592314379598783</v>
      </c>
      <c r="AF343" s="147">
        <f t="shared" si="675"/>
        <v>2.6275274659819039</v>
      </c>
      <c r="AG343" s="147">
        <f t="shared" si="676"/>
        <v>2.9992404418920531</v>
      </c>
      <c r="AH343" s="147">
        <f t="shared" si="677"/>
        <v>2.2804786375309045</v>
      </c>
      <c r="AI343" s="147">
        <f t="shared" si="678"/>
        <v>5.2873086636782496</v>
      </c>
      <c r="AJ343" s="147">
        <f t="shared" si="679"/>
        <v>6.0873086636782494</v>
      </c>
      <c r="AK343" s="147">
        <f t="shared" si="680"/>
        <v>6.5497238785188712</v>
      </c>
      <c r="AL343" s="147">
        <f t="shared" si="681"/>
        <v>5.6946483088332203</v>
      </c>
      <c r="AM343" s="147">
        <f t="shared" si="758"/>
        <v>164.27621059644954</v>
      </c>
      <c r="AN343" s="147">
        <f t="shared" si="659"/>
        <v>152.67819201962084</v>
      </c>
      <c r="AO343" s="147">
        <f t="shared" si="660"/>
        <v>175.60346939228114</v>
      </c>
      <c r="AP343" s="147">
        <f t="shared" si="682"/>
        <v>0.87175799626657036</v>
      </c>
      <c r="AQ343" s="147">
        <f t="shared" si="683"/>
        <v>7.9421896641244494E-2</v>
      </c>
      <c r="AR343" s="147">
        <f t="shared" si="684"/>
        <v>7.8832705705662504E-2</v>
      </c>
      <c r="AS343" s="147">
        <f t="shared" si="685"/>
        <v>7.4925762365317908E-2</v>
      </c>
      <c r="AT343" s="147">
        <f t="shared" si="686"/>
        <v>2.0715318296251981E-3</v>
      </c>
      <c r="AU343" s="147">
        <f t="shared" si="687"/>
        <v>1.8077058668189341E-2</v>
      </c>
      <c r="AV343" s="147">
        <f t="shared" si="688"/>
        <v>1.6552456543304464E-2</v>
      </c>
      <c r="AW343" s="147">
        <f t="shared" si="689"/>
        <v>1.7197606738293195E-2</v>
      </c>
      <c r="AX343" s="147">
        <f t="shared" si="759"/>
        <v>1.7140843873288104E-2</v>
      </c>
      <c r="AY343" s="147">
        <f t="shared" si="760"/>
        <v>1.804948143475512E-2</v>
      </c>
      <c r="AZ343" s="147">
        <f t="shared" si="761"/>
        <v>1.5002383923321988E-2</v>
      </c>
      <c r="BA343" s="147">
        <f t="shared" si="762"/>
        <v>3.0799236549908932E-2</v>
      </c>
      <c r="BB343" s="147">
        <f t="shared" si="763"/>
        <v>2.9494349797907625E-2</v>
      </c>
      <c r="BC343" s="147">
        <f t="shared" si="690"/>
        <v>-2.1859836188301028E-2</v>
      </c>
      <c r="BD343" s="147">
        <f t="shared" si="691"/>
        <v>-1.9008553207218282E-2</v>
      </c>
      <c r="BE343" s="147">
        <f t="shared" si="692"/>
        <v>-2.3760691509022859E-2</v>
      </c>
      <c r="BF343" s="147">
        <f t="shared" si="693"/>
        <v>0</v>
      </c>
      <c r="BG343" s="147">
        <f t="shared" si="694"/>
        <v>0</v>
      </c>
      <c r="BH343" s="147">
        <f t="shared" si="695"/>
        <v>0</v>
      </c>
      <c r="BI343" s="147">
        <f t="shared" si="764"/>
        <v>0</v>
      </c>
      <c r="BJ343" s="147">
        <f t="shared" si="765"/>
        <v>0</v>
      </c>
      <c r="BK343" s="147">
        <f t="shared" si="766"/>
        <v>0</v>
      </c>
      <c r="BL343" s="147">
        <f t="shared" si="696"/>
        <v>0</v>
      </c>
      <c r="BM343" s="147">
        <f t="shared" si="697"/>
        <v>0</v>
      </c>
      <c r="BN343" s="147">
        <f t="shared" si="698"/>
        <v>0</v>
      </c>
      <c r="BO343" s="150">
        <f t="shared" si="767"/>
        <v>0</v>
      </c>
      <c r="BP343" s="150">
        <f t="shared" si="767"/>
        <v>0</v>
      </c>
      <c r="BQ343" s="150">
        <f t="shared" si="767"/>
        <v>0</v>
      </c>
      <c r="BR343" s="147" t="e">
        <f t="shared" si="699"/>
        <v>#NUM!</v>
      </c>
      <c r="BS343" s="147">
        <f t="shared" si="700"/>
        <v>38.975561308982108</v>
      </c>
      <c r="BT343" s="147">
        <f t="shared" si="701"/>
        <v>0.13602085592359006</v>
      </c>
      <c r="BU343" s="147">
        <f t="shared" si="702"/>
        <v>0.13602085592359006</v>
      </c>
      <c r="BV343" s="147">
        <f t="shared" si="703"/>
        <v>4.5340285307863354E-2</v>
      </c>
      <c r="BW343" s="147">
        <f t="shared" si="704"/>
        <v>4.745785494798314</v>
      </c>
      <c r="CA343" s="150">
        <f t="shared" si="705"/>
        <v>3.0929532941702635E-2</v>
      </c>
      <c r="CB343" s="150">
        <f t="shared" si="768"/>
        <v>3.0929532941702635E-2</v>
      </c>
      <c r="CC343" s="150">
        <f t="shared" si="769"/>
        <v>8.3956332883202041E-3</v>
      </c>
      <c r="CD343" s="150">
        <f t="shared" si="770"/>
        <v>2.9327684710846347E-2</v>
      </c>
      <c r="CE343" s="150">
        <f t="shared" si="706"/>
        <v>7.4678485225453187E-3</v>
      </c>
      <c r="CI343" s="152">
        <f t="shared" si="707"/>
        <v>0.13028857594285018</v>
      </c>
      <c r="CJ343" s="152">
        <f t="shared" si="708"/>
        <v>0.13028857594285018</v>
      </c>
      <c r="CK343" s="152">
        <f t="shared" si="709"/>
        <v>0.13028857594285018</v>
      </c>
      <c r="CL343" s="152">
        <f t="shared" si="710"/>
        <v>0.13028857594285018</v>
      </c>
      <c r="CM343" s="152">
        <f t="shared" si="711"/>
        <v>0.13028857594285018</v>
      </c>
      <c r="CN343" s="152">
        <f t="shared" si="712"/>
        <v>0.13028857594285018</v>
      </c>
      <c r="CO343" s="152">
        <f t="shared" si="713"/>
        <v>0.13028857594285018</v>
      </c>
      <c r="CP343" s="152">
        <f t="shared" si="714"/>
        <v>0.13028857594285018</v>
      </c>
      <c r="CQ343" s="152">
        <f t="shared" si="715"/>
        <v>0.12114261782438077</v>
      </c>
      <c r="CR343" s="152">
        <f t="shared" si="716"/>
        <v>0.10335688268351056</v>
      </c>
      <c r="CS343" s="152">
        <f t="shared" si="717"/>
        <v>8.5571147542640377E-2</v>
      </c>
      <c r="CT343" s="152">
        <f t="shared" si="718"/>
        <v>6.7785412401770176E-2</v>
      </c>
      <c r="CU343" s="152">
        <f t="shared" si="719"/>
        <v>4.9999677260899995E-2</v>
      </c>
      <c r="CV343" s="152">
        <f t="shared" si="720"/>
        <v>3.9608005327123483E-2</v>
      </c>
      <c r="CW343" s="152">
        <f t="shared" si="721"/>
        <v>3.9608005327123483E-2</v>
      </c>
      <c r="CX343" s="152">
        <f t="shared" si="722"/>
        <v>3.9608005327123483E-2</v>
      </c>
      <c r="CY343" s="152">
        <f t="shared" si="723"/>
        <v>3.9608005327123483E-2</v>
      </c>
      <c r="CZ343" s="152">
        <f t="shared" si="724"/>
        <v>3.9608005327123483E-2</v>
      </c>
      <c r="DA343" s="152">
        <f t="shared" si="725"/>
        <v>3.9608005327123483E-2</v>
      </c>
      <c r="DC343" s="154">
        <f t="shared" si="771"/>
        <v>2.947822789130862E-2</v>
      </c>
      <c r="DD343" s="154">
        <f t="shared" si="772"/>
        <v>2.947822789130862E-2</v>
      </c>
      <c r="DE343" s="154">
        <f t="shared" si="773"/>
        <v>2.947822789130862E-2</v>
      </c>
      <c r="DF343" s="154">
        <f t="shared" si="774"/>
        <v>2.947822789130862E-2</v>
      </c>
      <c r="DG343" s="154">
        <f t="shared" si="775"/>
        <v>2.947822789130862E-2</v>
      </c>
      <c r="DH343" s="154">
        <f t="shared" si="776"/>
        <v>2.947822789130862E-2</v>
      </c>
      <c r="DI343" s="154">
        <f t="shared" si="777"/>
        <v>2.947822789130862E-2</v>
      </c>
      <c r="DJ343" s="154">
        <f t="shared" si="778"/>
        <v>2.947822789130862E-2</v>
      </c>
      <c r="DK343" s="154">
        <f t="shared" si="779"/>
        <v>2.7166044479734128E-2</v>
      </c>
      <c r="DL343" s="154">
        <f t="shared" si="780"/>
        <v>2.2684850453783673E-2</v>
      </c>
      <c r="DM343" s="154">
        <f t="shared" si="781"/>
        <v>1.8232452986299337E-2</v>
      </c>
      <c r="DN343" s="154">
        <f t="shared" si="782"/>
        <v>1.3826867759779066E-2</v>
      </c>
      <c r="DO343" s="154">
        <f t="shared" si="783"/>
        <v>9.5050980747961207E-3</v>
      </c>
      <c r="DP343" s="154">
        <f t="shared" si="784"/>
        <v>7.05002951655E-3</v>
      </c>
      <c r="DQ343" s="154">
        <f t="shared" si="785"/>
        <v>7.05002951655E-3</v>
      </c>
      <c r="DR343" s="154">
        <f t="shared" si="786"/>
        <v>7.05002951655E-3</v>
      </c>
      <c r="DS343" s="154">
        <f t="shared" si="787"/>
        <v>7.05002951655E-3</v>
      </c>
      <c r="DT343" s="154">
        <f t="shared" si="788"/>
        <v>-1.3309367127041889E-9</v>
      </c>
      <c r="DU343" s="154">
        <f t="shared" si="789"/>
        <v>-1.3309367127041889E-9</v>
      </c>
      <c r="DW343" s="155">
        <f t="shared" si="726"/>
        <v>0</v>
      </c>
      <c r="DX343" s="155">
        <f t="shared" si="727"/>
        <v>0</v>
      </c>
      <c r="DY343" s="155">
        <f t="shared" si="728"/>
        <v>0</v>
      </c>
      <c r="DZ343" s="155">
        <f t="shared" si="729"/>
        <v>0</v>
      </c>
      <c r="EA343" s="156">
        <f t="shared" si="730"/>
        <v>0</v>
      </c>
      <c r="EB343" s="156">
        <f t="shared" si="731"/>
        <v>0</v>
      </c>
      <c r="EC343" s="156">
        <f t="shared" si="732"/>
        <v>0</v>
      </c>
      <c r="ED343" s="156">
        <f t="shared" si="733"/>
        <v>0</v>
      </c>
      <c r="EE343" s="156">
        <f t="shared" si="734"/>
        <v>0</v>
      </c>
      <c r="EF343" s="156">
        <f t="shared" si="735"/>
        <v>0</v>
      </c>
      <c r="EG343" s="156">
        <f t="shared" si="736"/>
        <v>0</v>
      </c>
      <c r="EH343" s="156">
        <f t="shared" si="737"/>
        <v>0</v>
      </c>
      <c r="EI343" s="156">
        <f t="shared" si="738"/>
        <v>0</v>
      </c>
      <c r="EJ343" s="156">
        <f t="shared" si="739"/>
        <v>0</v>
      </c>
      <c r="EK343" s="156">
        <f t="shared" si="740"/>
        <v>0</v>
      </c>
      <c r="EL343" s="156">
        <f t="shared" si="741"/>
        <v>0</v>
      </c>
      <c r="EM343" s="156">
        <f t="shared" si="742"/>
        <v>0</v>
      </c>
      <c r="EN343" s="156">
        <f t="shared" si="743"/>
        <v>0</v>
      </c>
      <c r="EO343" s="156">
        <f t="shared" si="744"/>
        <v>0</v>
      </c>
      <c r="EP343" s="156">
        <f t="shared" si="745"/>
        <v>0</v>
      </c>
      <c r="EQ343" s="156">
        <f t="shared" si="746"/>
        <v>0</v>
      </c>
      <c r="ER343" s="156">
        <f t="shared" si="747"/>
        <v>0</v>
      </c>
      <c r="ES343" s="156">
        <f t="shared" si="748"/>
        <v>0</v>
      </c>
      <c r="ET343" s="156">
        <f t="shared" si="749"/>
        <v>0</v>
      </c>
      <c r="EU343" s="156">
        <f t="shared" si="750"/>
        <v>0</v>
      </c>
      <c r="EV343" s="156">
        <f t="shared" si="751"/>
        <v>0</v>
      </c>
      <c r="EW343" s="156">
        <f t="shared" si="752"/>
        <v>0</v>
      </c>
      <c r="EX343" s="156">
        <f t="shared" si="753"/>
        <v>0</v>
      </c>
      <c r="EY343" s="156">
        <f t="shared" si="754"/>
        <v>0</v>
      </c>
      <c r="EZ343" s="156">
        <f t="shared" si="755"/>
        <v>0</v>
      </c>
    </row>
    <row r="344" spans="15:156" ht="20.100000000000001" customHeight="1" x14ac:dyDescent="0.2">
      <c r="O344" s="158">
        <v>334</v>
      </c>
      <c r="P344" s="158">
        <f t="shared" si="756"/>
        <v>-0.22689280275926285</v>
      </c>
      <c r="Q344" s="147">
        <f t="shared" si="757"/>
        <v>2.9146998508305306</v>
      </c>
      <c r="R344" s="147">
        <f t="shared" si="661"/>
        <v>73.169631342340764</v>
      </c>
      <c r="S344" s="147">
        <f t="shared" si="662"/>
        <v>63.625766384644145</v>
      </c>
      <c r="T344" s="147">
        <f t="shared" si="663"/>
        <v>79.532207980805183</v>
      </c>
      <c r="U344" s="147">
        <f t="shared" si="664"/>
        <v>1</v>
      </c>
      <c r="V344" s="147">
        <f t="shared" si="665"/>
        <v>1</v>
      </c>
      <c r="W344" s="147">
        <f t="shared" si="666"/>
        <v>0.19680295958614749</v>
      </c>
      <c r="X344" s="147">
        <f t="shared" si="667"/>
        <v>0.2263234035240696</v>
      </c>
      <c r="Y344" s="147">
        <f t="shared" si="668"/>
        <v>0.1810587228192557</v>
      </c>
      <c r="Z344" s="147">
        <f t="shared" si="669"/>
        <v>2.5490877108656291</v>
      </c>
      <c r="AA344" s="147">
        <f t="shared" si="670"/>
        <v>2.5490877108656291</v>
      </c>
      <c r="AB344" s="147">
        <f t="shared" si="671"/>
        <v>2.6400496244327045</v>
      </c>
      <c r="AC344" s="147">
        <f t="shared" si="672"/>
        <v>2.5092089510595494</v>
      </c>
      <c r="AD344" s="147">
        <f t="shared" si="673"/>
        <v>21.982991187104577</v>
      </c>
      <c r="AE344" s="147">
        <f t="shared" si="674"/>
        <v>30.742845725943816</v>
      </c>
      <c r="AF344" s="147">
        <f t="shared" si="675"/>
        <v>2.6172640577911443</v>
      </c>
      <c r="AG344" s="147">
        <f t="shared" si="676"/>
        <v>2.987525082370257</v>
      </c>
      <c r="AH344" s="147">
        <f t="shared" si="677"/>
        <v>2.2715708398274312</v>
      </c>
      <c r="AI344" s="147">
        <f t="shared" si="678"/>
        <v>5.1663517686567735</v>
      </c>
      <c r="AJ344" s="147">
        <f t="shared" si="679"/>
        <v>5.9663517686567733</v>
      </c>
      <c r="AK344" s="147">
        <f t="shared" si="680"/>
        <v>6.4275747068029618</v>
      </c>
      <c r="AL344" s="147">
        <f t="shared" si="681"/>
        <v>5.5807797908869805</v>
      </c>
      <c r="AM344" s="147">
        <f t="shared" si="758"/>
        <v>167.60661100361733</v>
      </c>
      <c r="AN344" s="147">
        <f t="shared" si="659"/>
        <v>155.5796775013128</v>
      </c>
      <c r="AO344" s="147">
        <f t="shared" si="660"/>
        <v>179.18642868384262</v>
      </c>
      <c r="AP344" s="147">
        <f t="shared" si="682"/>
        <v>0.81819031056548852</v>
      </c>
      <c r="AQ344" s="147">
        <f t="shared" si="683"/>
        <v>7.6233052563515327E-2</v>
      </c>
      <c r="AR344" s="147">
        <f t="shared" si="684"/>
        <v>7.5667518051476979E-2</v>
      </c>
      <c r="AS344" s="147">
        <f t="shared" si="685"/>
        <v>7.191744118825967E-2</v>
      </c>
      <c r="AT344" s="147">
        <f t="shared" si="686"/>
        <v>1.9085244293568651E-3</v>
      </c>
      <c r="AU344" s="147">
        <f t="shared" si="687"/>
        <v>1.6992228774574118E-2</v>
      </c>
      <c r="AV344" s="147">
        <f t="shared" si="688"/>
        <v>1.5539764227607559E-2</v>
      </c>
      <c r="AW344" s="147">
        <f t="shared" si="689"/>
        <v>1.6167621960784796E-2</v>
      </c>
      <c r="AX344" s="147">
        <f t="shared" si="759"/>
        <v>1.6720605507904107E-2</v>
      </c>
      <c r="AY344" s="147">
        <f t="shared" si="760"/>
        <v>1.7585062672257287E-2</v>
      </c>
      <c r="AZ344" s="147">
        <f t="shared" si="761"/>
        <v>1.4636445837284186E-2</v>
      </c>
      <c r="BA344" s="147">
        <f t="shared" si="762"/>
        <v>2.9783866406600988E-2</v>
      </c>
      <c r="BB344" s="147">
        <f t="shared" si="763"/>
        <v>2.7998279215916744E-2</v>
      </c>
      <c r="BC344" s="147">
        <f t="shared" si="690"/>
        <v>-2.1904801409610111E-2</v>
      </c>
      <c r="BD344" s="147">
        <f t="shared" si="691"/>
        <v>-1.9047653399660965E-2</v>
      </c>
      <c r="BE344" s="147">
        <f t="shared" si="692"/>
        <v>-2.3809566749576211E-2</v>
      </c>
      <c r="BF344" s="147">
        <f t="shared" si="693"/>
        <v>0</v>
      </c>
      <c r="BG344" s="147">
        <f t="shared" si="694"/>
        <v>0</v>
      </c>
      <c r="BH344" s="147">
        <f t="shared" si="695"/>
        <v>0</v>
      </c>
      <c r="BI344" s="147">
        <f t="shared" si="764"/>
        <v>0</v>
      </c>
      <c r="BJ344" s="147">
        <f t="shared" si="765"/>
        <v>0</v>
      </c>
      <c r="BK344" s="147">
        <f t="shared" si="766"/>
        <v>0</v>
      </c>
      <c r="BL344" s="147">
        <f t="shared" si="696"/>
        <v>0</v>
      </c>
      <c r="BM344" s="147">
        <f t="shared" si="697"/>
        <v>0</v>
      </c>
      <c r="BN344" s="147">
        <f t="shared" si="698"/>
        <v>0</v>
      </c>
      <c r="BO344" s="150">
        <f t="shared" si="767"/>
        <v>0</v>
      </c>
      <c r="BP344" s="150">
        <f t="shared" si="767"/>
        <v>0</v>
      </c>
      <c r="BQ344" s="150">
        <f t="shared" si="767"/>
        <v>0</v>
      </c>
      <c r="BR344" s="147" t="e">
        <f t="shared" si="699"/>
        <v>#NUM!</v>
      </c>
      <c r="BS344" s="147">
        <f t="shared" si="700"/>
        <v>36.879579435926736</v>
      </c>
      <c r="BT344" s="147">
        <f t="shared" si="701"/>
        <v>0.13107150404431758</v>
      </c>
      <c r="BU344" s="147">
        <f t="shared" si="702"/>
        <v>0.13107150404431758</v>
      </c>
      <c r="BV344" s="147">
        <f t="shared" si="703"/>
        <v>4.3690501348105856E-2</v>
      </c>
      <c r="BW344" s="147">
        <f t="shared" si="704"/>
        <v>4.5731019588962987</v>
      </c>
      <c r="CA344" s="150">
        <f t="shared" si="705"/>
        <v>2.9182516547723365E-2</v>
      </c>
      <c r="CB344" s="150">
        <f t="shared" si="768"/>
        <v>2.9182516547723365E-2</v>
      </c>
      <c r="CC344" s="150">
        <f t="shared" si="769"/>
        <v>7.8888503165874847E-3</v>
      </c>
      <c r="CD344" s="150">
        <f t="shared" si="770"/>
        <v>2.8716028672180996E-2</v>
      </c>
      <c r="CE344" s="150">
        <f t="shared" si="706"/>
        <v>6.8112272625708847E-3</v>
      </c>
      <c r="CI344" s="152">
        <f t="shared" si="707"/>
        <v>0.12533922406357773</v>
      </c>
      <c r="CJ344" s="152">
        <f t="shared" si="708"/>
        <v>0.12533922406357773</v>
      </c>
      <c r="CK344" s="152">
        <f t="shared" si="709"/>
        <v>0.12533922406357773</v>
      </c>
      <c r="CL344" s="152">
        <f t="shared" si="710"/>
        <v>0.12533922406357773</v>
      </c>
      <c r="CM344" s="152">
        <f t="shared" si="711"/>
        <v>0.12533922406357773</v>
      </c>
      <c r="CN344" s="152">
        <f t="shared" si="712"/>
        <v>0.12533922406357773</v>
      </c>
      <c r="CO344" s="152">
        <f t="shared" si="713"/>
        <v>0.12533922406357773</v>
      </c>
      <c r="CP344" s="152">
        <f t="shared" si="714"/>
        <v>0.12533922406357773</v>
      </c>
      <c r="CQ344" s="152">
        <f t="shared" si="715"/>
        <v>0.11652605730047827</v>
      </c>
      <c r="CR344" s="152">
        <f t="shared" si="716"/>
        <v>9.9387486603957367E-2</v>
      </c>
      <c r="CS344" s="152">
        <f t="shared" si="717"/>
        <v>8.2248915907436493E-2</v>
      </c>
      <c r="CT344" s="152">
        <f t="shared" si="718"/>
        <v>6.5110345210915591E-2</v>
      </c>
      <c r="CU344" s="152">
        <f t="shared" si="719"/>
        <v>4.7971774514394737E-2</v>
      </c>
      <c r="CV344" s="152">
        <f t="shared" si="720"/>
        <v>3.7958221367365985E-2</v>
      </c>
      <c r="CW344" s="152">
        <f t="shared" si="721"/>
        <v>3.7958221367365985E-2</v>
      </c>
      <c r="CX344" s="152">
        <f t="shared" si="722"/>
        <v>3.7958221367365985E-2</v>
      </c>
      <c r="CY344" s="152">
        <f t="shared" si="723"/>
        <v>3.7958221367365985E-2</v>
      </c>
      <c r="CZ344" s="152">
        <f t="shared" si="724"/>
        <v>3.7958221367365985E-2</v>
      </c>
      <c r="DA344" s="152">
        <f t="shared" si="725"/>
        <v>3.7958221367365985E-2</v>
      </c>
      <c r="DC344" s="154">
        <f t="shared" si="771"/>
        <v>2.7758307279066891E-2</v>
      </c>
      <c r="DD344" s="154">
        <f t="shared" si="772"/>
        <v>2.7758307279066891E-2</v>
      </c>
      <c r="DE344" s="154">
        <f t="shared" si="773"/>
        <v>2.7758307279066891E-2</v>
      </c>
      <c r="DF344" s="154">
        <f t="shared" si="774"/>
        <v>2.7758307279066891E-2</v>
      </c>
      <c r="DG344" s="154">
        <f t="shared" si="775"/>
        <v>2.7758307279066891E-2</v>
      </c>
      <c r="DH344" s="154">
        <f t="shared" si="776"/>
        <v>2.7758307279066891E-2</v>
      </c>
      <c r="DI344" s="154">
        <f t="shared" si="777"/>
        <v>2.7758307279066891E-2</v>
      </c>
      <c r="DJ344" s="154">
        <f t="shared" si="778"/>
        <v>2.7758307279066891E-2</v>
      </c>
      <c r="DK344" s="154">
        <f t="shared" si="779"/>
        <v>2.5572048926001508E-2</v>
      </c>
      <c r="DL344" s="154">
        <f t="shared" si="780"/>
        <v>2.1335576187520584E-2</v>
      </c>
      <c r="DM344" s="154">
        <f t="shared" si="781"/>
        <v>1.7127579181684751E-2</v>
      </c>
      <c r="DN344" s="154">
        <f t="shared" si="782"/>
        <v>1.2965826209181354E-2</v>
      </c>
      <c r="DO344" s="154">
        <f t="shared" si="783"/>
        <v>8.8867505222212963E-3</v>
      </c>
      <c r="DP344" s="154">
        <f t="shared" si="784"/>
        <v>6.5724096765584633E-3</v>
      </c>
      <c r="DQ344" s="154">
        <f t="shared" si="785"/>
        <v>6.5724096765584633E-3</v>
      </c>
      <c r="DR344" s="154">
        <f t="shared" si="786"/>
        <v>6.5724096765584633E-3</v>
      </c>
      <c r="DS344" s="154">
        <f t="shared" si="787"/>
        <v>6.5724096765584633E-3</v>
      </c>
      <c r="DT344" s="154">
        <f t="shared" si="788"/>
        <v>-1.3510433974083672E-9</v>
      </c>
      <c r="DU344" s="154">
        <f t="shared" si="789"/>
        <v>-1.3510433974083672E-9</v>
      </c>
      <c r="DW344" s="155">
        <f t="shared" si="726"/>
        <v>0</v>
      </c>
      <c r="DX344" s="155">
        <f t="shared" si="727"/>
        <v>0</v>
      </c>
      <c r="DY344" s="155">
        <f t="shared" si="728"/>
        <v>0</v>
      </c>
      <c r="DZ344" s="155">
        <f t="shared" si="729"/>
        <v>0</v>
      </c>
      <c r="EA344" s="156">
        <f t="shared" si="730"/>
        <v>0</v>
      </c>
      <c r="EB344" s="156">
        <f t="shared" si="731"/>
        <v>0</v>
      </c>
      <c r="EC344" s="156">
        <f t="shared" si="732"/>
        <v>0</v>
      </c>
      <c r="ED344" s="156">
        <f t="shared" si="733"/>
        <v>0</v>
      </c>
      <c r="EE344" s="156">
        <f t="shared" si="734"/>
        <v>0</v>
      </c>
      <c r="EF344" s="156">
        <f t="shared" si="735"/>
        <v>0</v>
      </c>
      <c r="EG344" s="156">
        <f t="shared" si="736"/>
        <v>0</v>
      </c>
      <c r="EH344" s="156">
        <f t="shared" si="737"/>
        <v>0</v>
      </c>
      <c r="EI344" s="156">
        <f t="shared" si="738"/>
        <v>0</v>
      </c>
      <c r="EJ344" s="156">
        <f t="shared" si="739"/>
        <v>0</v>
      </c>
      <c r="EK344" s="156">
        <f t="shared" si="740"/>
        <v>0</v>
      </c>
      <c r="EL344" s="156">
        <f t="shared" si="741"/>
        <v>0</v>
      </c>
      <c r="EM344" s="156">
        <f t="shared" si="742"/>
        <v>0</v>
      </c>
      <c r="EN344" s="156">
        <f t="shared" si="743"/>
        <v>0</v>
      </c>
      <c r="EO344" s="156">
        <f t="shared" si="744"/>
        <v>0</v>
      </c>
      <c r="EP344" s="156">
        <f t="shared" si="745"/>
        <v>0</v>
      </c>
      <c r="EQ344" s="156">
        <f t="shared" si="746"/>
        <v>0</v>
      </c>
      <c r="ER344" s="156">
        <f t="shared" si="747"/>
        <v>0</v>
      </c>
      <c r="ES344" s="156">
        <f t="shared" si="748"/>
        <v>0</v>
      </c>
      <c r="ET344" s="156">
        <f t="shared" si="749"/>
        <v>0</v>
      </c>
      <c r="EU344" s="156">
        <f t="shared" si="750"/>
        <v>0</v>
      </c>
      <c r="EV344" s="156">
        <f t="shared" si="751"/>
        <v>0</v>
      </c>
      <c r="EW344" s="156">
        <f t="shared" si="752"/>
        <v>0</v>
      </c>
      <c r="EX344" s="156">
        <f t="shared" si="753"/>
        <v>0</v>
      </c>
      <c r="EY344" s="156">
        <f t="shared" si="754"/>
        <v>0</v>
      </c>
      <c r="EZ344" s="156">
        <f t="shared" si="755"/>
        <v>0</v>
      </c>
    </row>
    <row r="345" spans="15:156" ht="20.100000000000001" customHeight="1" x14ac:dyDescent="0.2">
      <c r="O345" s="158">
        <v>335</v>
      </c>
      <c r="P345" s="158">
        <f t="shared" si="756"/>
        <v>-0.21816615649929119</v>
      </c>
      <c r="Q345" s="147">
        <f t="shared" si="757"/>
        <v>2.9234264970905017</v>
      </c>
      <c r="R345" s="147">
        <f t="shared" si="661"/>
        <v>70.401122617194332</v>
      </c>
      <c r="S345" s="147">
        <f t="shared" si="662"/>
        <v>61.218367493212462</v>
      </c>
      <c r="T345" s="147">
        <f t="shared" si="663"/>
        <v>76.522959366515579</v>
      </c>
      <c r="U345" s="147">
        <f t="shared" si="664"/>
        <v>1</v>
      </c>
      <c r="V345" s="147">
        <f t="shared" si="665"/>
        <v>1</v>
      </c>
      <c r="W345" s="147">
        <f t="shared" si="666"/>
        <v>0.20454219286104158</v>
      </c>
      <c r="X345" s="147">
        <f t="shared" si="667"/>
        <v>0.23522352179019784</v>
      </c>
      <c r="Y345" s="147">
        <f t="shared" si="668"/>
        <v>0.18817881743215825</v>
      </c>
      <c r="Z345" s="147">
        <f t="shared" si="669"/>
        <v>2.5</v>
      </c>
      <c r="AA345" s="147">
        <f t="shared" si="670"/>
        <v>2.5</v>
      </c>
      <c r="AB345" s="147">
        <f t="shared" si="671"/>
        <v>2.5301773166700627</v>
      </c>
      <c r="AC345" s="147">
        <f t="shared" si="672"/>
        <v>2.5</v>
      </c>
      <c r="AD345" s="147">
        <f t="shared" si="673"/>
        <v>20.637280587082135</v>
      </c>
      <c r="AE345" s="147">
        <f t="shared" si="674"/>
        <v>28.922978064265823</v>
      </c>
      <c r="AF345" s="147">
        <f t="shared" si="675"/>
        <v>2.6069799508779425</v>
      </c>
      <c r="AG345" s="147">
        <f t="shared" si="676"/>
        <v>2.9757860959040241</v>
      </c>
      <c r="AH345" s="147">
        <f t="shared" si="677"/>
        <v>2.2626450773281697</v>
      </c>
      <c r="AI345" s="147">
        <f t="shared" si="678"/>
        <v>5.1069799508779425</v>
      </c>
      <c r="AJ345" s="147">
        <f t="shared" si="679"/>
        <v>5.9069799508779424</v>
      </c>
      <c r="AK345" s="147">
        <f t="shared" si="680"/>
        <v>6.3059634125740862</v>
      </c>
      <c r="AL345" s="147">
        <f t="shared" si="681"/>
        <v>5.5626450773281695</v>
      </c>
      <c r="AM345" s="147">
        <f t="shared" si="758"/>
        <v>169.29124668035686</v>
      </c>
      <c r="AN345" s="147">
        <f t="shared" si="659"/>
        <v>158.58005106816839</v>
      </c>
      <c r="AO345" s="147">
        <f t="shared" si="660"/>
        <v>179.77059224499661</v>
      </c>
      <c r="AP345" s="147">
        <f t="shared" si="682"/>
        <v>0.77676882564603489</v>
      </c>
      <c r="AQ345" s="147">
        <f t="shared" si="683"/>
        <v>7.3060422270725289E-2</v>
      </c>
      <c r="AR345" s="147">
        <f t="shared" si="684"/>
        <v>7.2518423900349571E-2</v>
      </c>
      <c r="AS345" s="147">
        <f t="shared" si="685"/>
        <v>6.8924415921381932E-2</v>
      </c>
      <c r="AT345" s="147">
        <f t="shared" si="686"/>
        <v>1.7529739349969313E-3</v>
      </c>
      <c r="AU345" s="147">
        <f t="shared" si="687"/>
        <v>1.5764181918603109E-2</v>
      </c>
      <c r="AV345" s="147">
        <f t="shared" si="688"/>
        <v>1.4548487480992175E-2</v>
      </c>
      <c r="AW345" s="147">
        <f t="shared" si="689"/>
        <v>1.4898323968741477E-2</v>
      </c>
      <c r="AX345" s="147">
        <f t="shared" si="759"/>
        <v>1.61222026861754E-2</v>
      </c>
      <c r="AY345" s="147">
        <f t="shared" si="760"/>
        <v>1.7110733397947619E-2</v>
      </c>
      <c r="AZ345" s="147">
        <f t="shared" si="761"/>
        <v>1.4017745894650914E-2</v>
      </c>
      <c r="BA345" s="147">
        <f t="shared" si="762"/>
        <v>2.8761588015942773E-2</v>
      </c>
      <c r="BB345" s="147">
        <f t="shared" si="763"/>
        <v>2.6520852793447704E-2</v>
      </c>
      <c r="BC345" s="147">
        <f t="shared" si="690"/>
        <v>-2.1948098495483969E-2</v>
      </c>
      <c r="BD345" s="147">
        <f t="shared" si="691"/>
        <v>-1.9085303039551277E-2</v>
      </c>
      <c r="BE345" s="147">
        <f t="shared" si="692"/>
        <v>-2.3856628799439096E-2</v>
      </c>
      <c r="BF345" s="147">
        <f t="shared" si="693"/>
        <v>0</v>
      </c>
      <c r="BG345" s="147">
        <f t="shared" si="694"/>
        <v>0</v>
      </c>
      <c r="BH345" s="147">
        <f t="shared" si="695"/>
        <v>0</v>
      </c>
      <c r="BI345" s="147">
        <f t="shared" si="764"/>
        <v>0</v>
      </c>
      <c r="BJ345" s="147">
        <f t="shared" si="765"/>
        <v>0</v>
      </c>
      <c r="BK345" s="147">
        <f t="shared" si="766"/>
        <v>0</v>
      </c>
      <c r="BL345" s="147">
        <f t="shared" si="696"/>
        <v>0</v>
      </c>
      <c r="BM345" s="147">
        <f t="shared" si="697"/>
        <v>0</v>
      </c>
      <c r="BN345" s="147">
        <f t="shared" si="698"/>
        <v>0</v>
      </c>
      <c r="BO345" s="150">
        <f t="shared" si="767"/>
        <v>0</v>
      </c>
      <c r="BP345" s="150">
        <f t="shared" si="767"/>
        <v>0</v>
      </c>
      <c r="BQ345" s="150">
        <f t="shared" si="767"/>
        <v>0</v>
      </c>
      <c r="BR345" s="147" t="e">
        <f t="shared" si="699"/>
        <v>#NUM!</v>
      </c>
      <c r="BS345" s="147">
        <f t="shared" si="700"/>
        <v>34.805330004910907</v>
      </c>
      <c r="BT345" s="147">
        <f t="shared" si="701"/>
        <v>0.12611217056254864</v>
      </c>
      <c r="BU345" s="147">
        <f t="shared" si="702"/>
        <v>0.12611217056254864</v>
      </c>
      <c r="BV345" s="147">
        <f t="shared" si="703"/>
        <v>4.2037390187516219E-2</v>
      </c>
      <c r="BW345" s="147">
        <f t="shared" si="704"/>
        <v>4.4000701635746449</v>
      </c>
      <c r="CA345" s="150">
        <f t="shared" si="705"/>
        <v>2.7457876061514095E-2</v>
      </c>
      <c r="CB345" s="150">
        <f t="shared" si="768"/>
        <v>2.7457876061514095E-2</v>
      </c>
      <c r="CC345" s="150">
        <f t="shared" si="769"/>
        <v>7.3905991034488661E-3</v>
      </c>
      <c r="CD345" s="150">
        <f t="shared" si="770"/>
        <v>2.8081471486138786E-2</v>
      </c>
      <c r="CE345" s="150">
        <f t="shared" si="706"/>
        <v>6.1333729906548166E-3</v>
      </c>
      <c r="CI345" s="152">
        <f t="shared" si="707"/>
        <v>0.12037989058180878</v>
      </c>
      <c r="CJ345" s="152">
        <f t="shared" si="708"/>
        <v>0.12037989058180878</v>
      </c>
      <c r="CK345" s="152">
        <f t="shared" si="709"/>
        <v>0.12037989058180878</v>
      </c>
      <c r="CL345" s="152">
        <f t="shared" si="710"/>
        <v>0.12037989058180878</v>
      </c>
      <c r="CM345" s="152">
        <f t="shared" si="711"/>
        <v>0.12037989058180878</v>
      </c>
      <c r="CN345" s="152">
        <f t="shared" si="712"/>
        <v>0.12037989058180878</v>
      </c>
      <c r="CO345" s="152">
        <f t="shared" si="713"/>
        <v>0.12037989058180878</v>
      </c>
      <c r="CP345" s="152">
        <f t="shared" si="714"/>
        <v>0.12037989058180878</v>
      </c>
      <c r="CQ345" s="152">
        <f t="shared" si="715"/>
        <v>0.11190018633084982</v>
      </c>
      <c r="CR345" s="152">
        <f t="shared" si="716"/>
        <v>9.5410085247191412E-2</v>
      </c>
      <c r="CS345" s="152">
        <f t="shared" si="717"/>
        <v>7.8919984163532991E-2</v>
      </c>
      <c r="CT345" s="152">
        <f t="shared" si="718"/>
        <v>6.2429883079874578E-2</v>
      </c>
      <c r="CU345" s="152">
        <f t="shared" si="719"/>
        <v>4.5939781996216185E-2</v>
      </c>
      <c r="CV345" s="152">
        <f t="shared" si="720"/>
        <v>3.6305110206776355E-2</v>
      </c>
      <c r="CW345" s="152">
        <f t="shared" si="721"/>
        <v>3.6305110206776355E-2</v>
      </c>
      <c r="CX345" s="152">
        <f t="shared" si="722"/>
        <v>3.6305110206776355E-2</v>
      </c>
      <c r="CY345" s="152">
        <f t="shared" si="723"/>
        <v>3.6305110206776355E-2</v>
      </c>
      <c r="CZ345" s="152">
        <f t="shared" si="724"/>
        <v>3.6305110206776355E-2</v>
      </c>
      <c r="DA345" s="152">
        <f t="shared" si="725"/>
        <v>3.6305110206776355E-2</v>
      </c>
      <c r="DC345" s="154">
        <f t="shared" si="771"/>
        <v>2.6061872123939522E-2</v>
      </c>
      <c r="DD345" s="154">
        <f t="shared" si="772"/>
        <v>2.6061872123939522E-2</v>
      </c>
      <c r="DE345" s="154">
        <f t="shared" si="773"/>
        <v>2.6061872123939522E-2</v>
      </c>
      <c r="DF345" s="154">
        <f t="shared" si="774"/>
        <v>2.6061872123939522E-2</v>
      </c>
      <c r="DG345" s="154">
        <f t="shared" si="775"/>
        <v>2.6061872123939522E-2</v>
      </c>
      <c r="DH345" s="154">
        <f t="shared" si="776"/>
        <v>2.6061872123939522E-2</v>
      </c>
      <c r="DI345" s="154">
        <f t="shared" si="777"/>
        <v>2.6061872123939522E-2</v>
      </c>
      <c r="DJ345" s="154">
        <f t="shared" si="778"/>
        <v>2.6061872123939522E-2</v>
      </c>
      <c r="DK345" s="154">
        <f t="shared" si="779"/>
        <v>2.4000196727312351E-2</v>
      </c>
      <c r="DL345" s="154">
        <f t="shared" si="780"/>
        <v>2.0005820445904897E-2</v>
      </c>
      <c r="DM345" s="154">
        <f t="shared" si="781"/>
        <v>1.6039570606531432E-2</v>
      </c>
      <c r="DN345" s="154">
        <f t="shared" si="782"/>
        <v>1.2118949833558417E-2</v>
      </c>
      <c r="DO345" s="154">
        <f t="shared" si="783"/>
        <v>8.279783536523375E-3</v>
      </c>
      <c r="DP345" s="154">
        <f t="shared" si="784"/>
        <v>6.1044724980385302E-3</v>
      </c>
      <c r="DQ345" s="154">
        <f t="shared" si="785"/>
        <v>6.1044724980385302E-3</v>
      </c>
      <c r="DR345" s="154">
        <f t="shared" si="786"/>
        <v>6.1044724980385302E-3</v>
      </c>
      <c r="DS345" s="154">
        <f t="shared" si="787"/>
        <v>6.1044724980385302E-3</v>
      </c>
      <c r="DT345" s="154">
        <f t="shared" si="788"/>
        <v>-1.3718129766938332E-9</v>
      </c>
      <c r="DU345" s="154">
        <f t="shared" si="789"/>
        <v>-1.3718129766938332E-9</v>
      </c>
      <c r="DW345" s="155">
        <f t="shared" si="726"/>
        <v>0</v>
      </c>
      <c r="DX345" s="155">
        <f t="shared" si="727"/>
        <v>0</v>
      </c>
      <c r="DY345" s="155">
        <f t="shared" si="728"/>
        <v>0</v>
      </c>
      <c r="DZ345" s="155">
        <f t="shared" si="729"/>
        <v>0</v>
      </c>
      <c r="EA345" s="156">
        <f t="shared" si="730"/>
        <v>0</v>
      </c>
      <c r="EB345" s="156">
        <f t="shared" si="731"/>
        <v>0</v>
      </c>
      <c r="EC345" s="156">
        <f t="shared" si="732"/>
        <v>0</v>
      </c>
      <c r="ED345" s="156">
        <f t="shared" si="733"/>
        <v>0</v>
      </c>
      <c r="EE345" s="156">
        <f t="shared" si="734"/>
        <v>0</v>
      </c>
      <c r="EF345" s="156">
        <f t="shared" si="735"/>
        <v>0</v>
      </c>
      <c r="EG345" s="156">
        <f t="shared" si="736"/>
        <v>0</v>
      </c>
      <c r="EH345" s="156">
        <f t="shared" si="737"/>
        <v>0</v>
      </c>
      <c r="EI345" s="156">
        <f t="shared" si="738"/>
        <v>0</v>
      </c>
      <c r="EJ345" s="156">
        <f t="shared" si="739"/>
        <v>0</v>
      </c>
      <c r="EK345" s="156">
        <f t="shared" si="740"/>
        <v>0</v>
      </c>
      <c r="EL345" s="156">
        <f t="shared" si="741"/>
        <v>0</v>
      </c>
      <c r="EM345" s="156">
        <f t="shared" si="742"/>
        <v>0</v>
      </c>
      <c r="EN345" s="156">
        <f t="shared" si="743"/>
        <v>0</v>
      </c>
      <c r="EO345" s="156">
        <f t="shared" si="744"/>
        <v>0</v>
      </c>
      <c r="EP345" s="156">
        <f t="shared" si="745"/>
        <v>0</v>
      </c>
      <c r="EQ345" s="156">
        <f t="shared" si="746"/>
        <v>0</v>
      </c>
      <c r="ER345" s="156">
        <f t="shared" si="747"/>
        <v>0</v>
      </c>
      <c r="ES345" s="156">
        <f t="shared" si="748"/>
        <v>0</v>
      </c>
      <c r="ET345" s="156">
        <f t="shared" si="749"/>
        <v>0</v>
      </c>
      <c r="EU345" s="156">
        <f t="shared" si="750"/>
        <v>0</v>
      </c>
      <c r="EV345" s="156">
        <f t="shared" si="751"/>
        <v>0</v>
      </c>
      <c r="EW345" s="156">
        <f t="shared" si="752"/>
        <v>0</v>
      </c>
      <c r="EX345" s="156">
        <f t="shared" si="753"/>
        <v>0</v>
      </c>
      <c r="EY345" s="156">
        <f t="shared" si="754"/>
        <v>0</v>
      </c>
      <c r="EZ345" s="156">
        <f t="shared" si="755"/>
        <v>0</v>
      </c>
    </row>
    <row r="346" spans="15:156" ht="20.100000000000001" customHeight="1" x14ac:dyDescent="0.2">
      <c r="O346" s="158">
        <v>336</v>
      </c>
      <c r="P346" s="158">
        <f t="shared" si="756"/>
        <v>-0.20943951023931953</v>
      </c>
      <c r="Q346" s="147">
        <f t="shared" si="757"/>
        <v>2.9321531433504737</v>
      </c>
      <c r="R346" s="147">
        <f t="shared" si="661"/>
        <v>67.627252573991299</v>
      </c>
      <c r="S346" s="147">
        <f t="shared" si="662"/>
        <v>58.806306586079387</v>
      </c>
      <c r="T346" s="147">
        <f t="shared" si="663"/>
        <v>73.507883232599227</v>
      </c>
      <c r="U346" s="147">
        <f t="shared" si="664"/>
        <v>1</v>
      </c>
      <c r="V346" s="147">
        <f t="shared" si="665"/>
        <v>1</v>
      </c>
      <c r="W346" s="147">
        <f t="shared" si="666"/>
        <v>0.21293190913300658</v>
      </c>
      <c r="X346" s="147">
        <f t="shared" si="667"/>
        <v>0.24487169550295756</v>
      </c>
      <c r="Y346" s="147">
        <f t="shared" si="668"/>
        <v>0.19589735640236608</v>
      </c>
      <c r="Z346" s="147">
        <f t="shared" si="669"/>
        <v>2.5</v>
      </c>
      <c r="AA346" s="147">
        <f t="shared" si="670"/>
        <v>2.5</v>
      </c>
      <c r="AB346" s="147">
        <f t="shared" si="671"/>
        <v>2.5</v>
      </c>
      <c r="AC346" s="147">
        <f t="shared" si="672"/>
        <v>2.5</v>
      </c>
      <c r="AD346" s="147">
        <f t="shared" si="673"/>
        <v>19.31756014887528</v>
      </c>
      <c r="AE346" s="147">
        <f t="shared" si="674"/>
        <v>27.134039914111785</v>
      </c>
      <c r="AF346" s="147">
        <f t="shared" si="675"/>
        <v>2.5966759284168539</v>
      </c>
      <c r="AG346" s="147">
        <f t="shared" si="676"/>
        <v>2.9640243764626208</v>
      </c>
      <c r="AH346" s="147">
        <f t="shared" si="677"/>
        <v>2.2537020297644901</v>
      </c>
      <c r="AI346" s="147">
        <f t="shared" si="678"/>
        <v>5.0966759284168539</v>
      </c>
      <c r="AJ346" s="147">
        <f t="shared" si="679"/>
        <v>5.8966759284168537</v>
      </c>
      <c r="AK346" s="147">
        <f t="shared" si="680"/>
        <v>6.2640243764626211</v>
      </c>
      <c r="AL346" s="147">
        <f t="shared" si="681"/>
        <v>5.5537020297644899</v>
      </c>
      <c r="AM346" s="147">
        <f t="shared" si="758"/>
        <v>169.5870711125346</v>
      </c>
      <c r="AN346" s="147">
        <f t="shared" ref="AN346:AN370" si="790">1000/AK346</f>
        <v>159.64177977300807</v>
      </c>
      <c r="AO346" s="147">
        <f t="shared" ref="AO346:AO370" si="791">1000/AL346</f>
        <v>180.06007427849096</v>
      </c>
      <c r="AP346" s="147">
        <f t="shared" si="682"/>
        <v>0.74451292980839145</v>
      </c>
      <c r="AQ346" s="147">
        <f t="shared" si="683"/>
        <v>6.990438164735234E-2</v>
      </c>
      <c r="AR346" s="147">
        <f t="shared" si="684"/>
        <v>6.9385796348261225E-2</v>
      </c>
      <c r="AS346" s="147">
        <f t="shared" si="685"/>
        <v>6.5947041170055079E-2</v>
      </c>
      <c r="AT346" s="147">
        <f t="shared" si="686"/>
        <v>1.6047962449607942E-3</v>
      </c>
      <c r="AU346" s="147">
        <f t="shared" si="687"/>
        <v>1.445686457345881E-2</v>
      </c>
      <c r="AV346" s="147">
        <f t="shared" si="688"/>
        <v>1.3407885433099268E-2</v>
      </c>
      <c r="AW346" s="147">
        <f t="shared" si="689"/>
        <v>1.3660941377500469E-2</v>
      </c>
      <c r="AX346" s="147">
        <f t="shared" si="759"/>
        <v>1.5391639910189126E-2</v>
      </c>
      <c r="AY346" s="147">
        <f t="shared" si="760"/>
        <v>1.6416059341124167E-2</v>
      </c>
      <c r="AZ346" s="147">
        <f t="shared" si="761"/>
        <v>1.338071251800829E-2</v>
      </c>
      <c r="BA346" s="147">
        <f t="shared" si="762"/>
        <v>2.755650377296574E-2</v>
      </c>
      <c r="BB346" s="147">
        <f t="shared" si="763"/>
        <v>2.530773245070473E-2</v>
      </c>
      <c r="BC346" s="147">
        <f t="shared" si="690"/>
        <v>-2.1989724148681885E-2</v>
      </c>
      <c r="BD346" s="147">
        <f t="shared" si="691"/>
        <v>-1.9121499259723378E-2</v>
      </c>
      <c r="BE346" s="147">
        <f t="shared" si="692"/>
        <v>-2.3901874074654224E-2</v>
      </c>
      <c r="BF346" s="147">
        <f t="shared" si="693"/>
        <v>0</v>
      </c>
      <c r="BG346" s="147">
        <f t="shared" si="694"/>
        <v>0</v>
      </c>
      <c r="BH346" s="147">
        <f t="shared" si="695"/>
        <v>0</v>
      </c>
      <c r="BI346" s="147">
        <f t="shared" si="764"/>
        <v>0</v>
      </c>
      <c r="BJ346" s="147">
        <f t="shared" si="765"/>
        <v>0</v>
      </c>
      <c r="BK346" s="147">
        <f t="shared" si="766"/>
        <v>0</v>
      </c>
      <c r="BL346" s="147">
        <f t="shared" si="696"/>
        <v>0</v>
      </c>
      <c r="BM346" s="147">
        <f t="shared" si="697"/>
        <v>0</v>
      </c>
      <c r="BN346" s="147">
        <f t="shared" si="698"/>
        <v>0</v>
      </c>
      <c r="BO346" s="150">
        <f t="shared" si="767"/>
        <v>0</v>
      </c>
      <c r="BP346" s="150">
        <f t="shared" si="767"/>
        <v>0</v>
      </c>
      <c r="BQ346" s="150">
        <f t="shared" si="767"/>
        <v>0</v>
      </c>
      <c r="BR346" s="147" t="e">
        <f t="shared" si="699"/>
        <v>#NUM!</v>
      </c>
      <c r="BS346" s="147">
        <f t="shared" si="700"/>
        <v>32.754675082379428</v>
      </c>
      <c r="BT346" s="147">
        <f t="shared" si="701"/>
        <v>0.12114323315072779</v>
      </c>
      <c r="BU346" s="147">
        <f t="shared" si="702"/>
        <v>0.12114323315072779</v>
      </c>
      <c r="BV346" s="147">
        <f t="shared" si="703"/>
        <v>4.0381077716909262E-2</v>
      </c>
      <c r="BW346" s="147">
        <f t="shared" si="704"/>
        <v>4.2267032858744562</v>
      </c>
      <c r="CA346" s="150">
        <f t="shared" si="705"/>
        <v>2.5757307991451029E-2</v>
      </c>
      <c r="CB346" s="150">
        <f t="shared" si="768"/>
        <v>2.5757307991451029E-2</v>
      </c>
      <c r="CC346" s="150">
        <f t="shared" si="769"/>
        <v>6.9014117050162256E-3</v>
      </c>
      <c r="CD346" s="150">
        <f t="shared" si="770"/>
        <v>2.7422764441701716E-2</v>
      </c>
      <c r="CE346" s="150">
        <f t="shared" si="706"/>
        <v>5.4330402930198307E-3</v>
      </c>
      <c r="CI346" s="152">
        <f t="shared" si="707"/>
        <v>0.11541095316998794</v>
      </c>
      <c r="CJ346" s="152">
        <f t="shared" si="708"/>
        <v>0.11541095316998794</v>
      </c>
      <c r="CK346" s="152">
        <f t="shared" si="709"/>
        <v>0.11541095316998794</v>
      </c>
      <c r="CL346" s="152">
        <f t="shared" si="710"/>
        <v>0.11541095316998794</v>
      </c>
      <c r="CM346" s="152">
        <f t="shared" si="711"/>
        <v>0.11541095316998794</v>
      </c>
      <c r="CN346" s="152">
        <f t="shared" si="712"/>
        <v>0.11541095316998794</v>
      </c>
      <c r="CO346" s="152">
        <f t="shared" si="713"/>
        <v>0.11541095316998794</v>
      </c>
      <c r="CP346" s="152">
        <f t="shared" si="714"/>
        <v>0.11541095316998794</v>
      </c>
      <c r="CQ346" s="152">
        <f t="shared" si="715"/>
        <v>0.10726535719347872</v>
      </c>
      <c r="CR346" s="152">
        <f t="shared" si="716"/>
        <v>9.1424981507724379E-2</v>
      </c>
      <c r="CS346" s="152">
        <f t="shared" si="717"/>
        <v>7.5584605821970047E-2</v>
      </c>
      <c r="CT346" s="152">
        <f t="shared" si="718"/>
        <v>5.9744230136215687E-2</v>
      </c>
      <c r="CU346" s="152">
        <f t="shared" si="719"/>
        <v>4.3903854450461362E-2</v>
      </c>
      <c r="CV346" s="152">
        <f t="shared" si="720"/>
        <v>3.4648797736169398E-2</v>
      </c>
      <c r="CW346" s="152">
        <f t="shared" si="721"/>
        <v>3.4648797736169398E-2</v>
      </c>
      <c r="CX346" s="152">
        <f t="shared" si="722"/>
        <v>3.4648797736169398E-2</v>
      </c>
      <c r="CY346" s="152">
        <f t="shared" si="723"/>
        <v>3.4648797736169398E-2</v>
      </c>
      <c r="CZ346" s="152">
        <f t="shared" si="724"/>
        <v>3.4648797736169398E-2</v>
      </c>
      <c r="DA346" s="152">
        <f t="shared" si="725"/>
        <v>3.4648797736169398E-2</v>
      </c>
      <c r="DC346" s="154">
        <f t="shared" si="771"/>
        <v>2.4390685847721333E-2</v>
      </c>
      <c r="DD346" s="154">
        <f t="shared" si="772"/>
        <v>2.4390685847721333E-2</v>
      </c>
      <c r="DE346" s="154">
        <f t="shared" si="773"/>
        <v>2.4390685847721333E-2</v>
      </c>
      <c r="DF346" s="154">
        <f t="shared" si="774"/>
        <v>2.4390685847721333E-2</v>
      </c>
      <c r="DG346" s="154">
        <f t="shared" si="775"/>
        <v>2.4390685847721333E-2</v>
      </c>
      <c r="DH346" s="154">
        <f t="shared" si="776"/>
        <v>2.4390685847721333E-2</v>
      </c>
      <c r="DI346" s="154">
        <f t="shared" si="777"/>
        <v>2.4390685847721333E-2</v>
      </c>
      <c r="DJ346" s="154">
        <f t="shared" si="778"/>
        <v>2.4390685847721333E-2</v>
      </c>
      <c r="DK346" s="154">
        <f t="shared" si="779"/>
        <v>2.2452136702372429E-2</v>
      </c>
      <c r="DL346" s="154">
        <f t="shared" si="780"/>
        <v>1.8697008181842768E-2</v>
      </c>
      <c r="DM346" s="154">
        <f t="shared" si="781"/>
        <v>1.4969626499667543E-2</v>
      </c>
      <c r="DN346" s="154">
        <f t="shared" si="782"/>
        <v>1.1287209285254162E-2</v>
      </c>
      <c r="DO346" s="154">
        <f t="shared" si="783"/>
        <v>7.6849344107026299E-3</v>
      </c>
      <c r="DP346" s="154">
        <f t="shared" si="784"/>
        <v>5.6468153399814314E-3</v>
      </c>
      <c r="DQ346" s="154">
        <f t="shared" si="785"/>
        <v>5.6468153399814314E-3</v>
      </c>
      <c r="DR346" s="154">
        <f t="shared" si="786"/>
        <v>5.6468153399814314E-3</v>
      </c>
      <c r="DS346" s="154">
        <f t="shared" si="787"/>
        <v>5.6468153399814314E-3</v>
      </c>
      <c r="DT346" s="154">
        <f t="shared" si="788"/>
        <v>-1.3932774524967727E-9</v>
      </c>
      <c r="DU346" s="154">
        <f t="shared" si="789"/>
        <v>-1.3932774524967727E-9</v>
      </c>
      <c r="DW346" s="155">
        <f t="shared" si="726"/>
        <v>0</v>
      </c>
      <c r="DX346" s="155">
        <f t="shared" si="727"/>
        <v>0</v>
      </c>
      <c r="DY346" s="155">
        <f t="shared" si="728"/>
        <v>0</v>
      </c>
      <c r="DZ346" s="155">
        <f t="shared" si="729"/>
        <v>0</v>
      </c>
      <c r="EA346" s="156">
        <f t="shared" si="730"/>
        <v>0</v>
      </c>
      <c r="EB346" s="156">
        <f t="shared" si="731"/>
        <v>0</v>
      </c>
      <c r="EC346" s="156">
        <f t="shared" si="732"/>
        <v>0</v>
      </c>
      <c r="ED346" s="156">
        <f t="shared" si="733"/>
        <v>0</v>
      </c>
      <c r="EE346" s="156">
        <f t="shared" si="734"/>
        <v>0</v>
      </c>
      <c r="EF346" s="156">
        <f t="shared" si="735"/>
        <v>0</v>
      </c>
      <c r="EG346" s="156">
        <f t="shared" si="736"/>
        <v>0</v>
      </c>
      <c r="EH346" s="156">
        <f t="shared" si="737"/>
        <v>0</v>
      </c>
      <c r="EI346" s="156">
        <f t="shared" si="738"/>
        <v>0</v>
      </c>
      <c r="EJ346" s="156">
        <f t="shared" si="739"/>
        <v>0</v>
      </c>
      <c r="EK346" s="156">
        <f t="shared" si="740"/>
        <v>0</v>
      </c>
      <c r="EL346" s="156">
        <f t="shared" si="741"/>
        <v>0</v>
      </c>
      <c r="EM346" s="156">
        <f t="shared" si="742"/>
        <v>0</v>
      </c>
      <c r="EN346" s="156">
        <f t="shared" si="743"/>
        <v>0</v>
      </c>
      <c r="EO346" s="156">
        <f t="shared" si="744"/>
        <v>0</v>
      </c>
      <c r="EP346" s="156">
        <f t="shared" si="745"/>
        <v>0</v>
      </c>
      <c r="EQ346" s="156">
        <f t="shared" si="746"/>
        <v>0</v>
      </c>
      <c r="ER346" s="156">
        <f t="shared" si="747"/>
        <v>0</v>
      </c>
      <c r="ES346" s="156">
        <f t="shared" si="748"/>
        <v>0</v>
      </c>
      <c r="ET346" s="156">
        <f t="shared" si="749"/>
        <v>0</v>
      </c>
      <c r="EU346" s="156">
        <f t="shared" si="750"/>
        <v>0</v>
      </c>
      <c r="EV346" s="156">
        <f t="shared" si="751"/>
        <v>0</v>
      </c>
      <c r="EW346" s="156">
        <f t="shared" si="752"/>
        <v>0</v>
      </c>
      <c r="EX346" s="156">
        <f t="shared" si="753"/>
        <v>0</v>
      </c>
      <c r="EY346" s="156">
        <f t="shared" si="754"/>
        <v>0</v>
      </c>
      <c r="EZ346" s="156">
        <f t="shared" si="755"/>
        <v>0</v>
      </c>
    </row>
    <row r="347" spans="15:156" ht="20.100000000000001" customHeight="1" x14ac:dyDescent="0.2">
      <c r="O347" s="158">
        <v>337</v>
      </c>
      <c r="P347" s="158">
        <f t="shared" si="756"/>
        <v>-0.20071286397934787</v>
      </c>
      <c r="Q347" s="147">
        <f t="shared" si="757"/>
        <v>2.9408797896104448</v>
      </c>
      <c r="R347" s="147">
        <f t="shared" si="661"/>
        <v>64.848232453675465</v>
      </c>
      <c r="S347" s="147">
        <f t="shared" si="662"/>
        <v>56.389767351022151</v>
      </c>
      <c r="T347" s="147">
        <f t="shared" si="663"/>
        <v>70.487209188777683</v>
      </c>
      <c r="U347" s="147">
        <f t="shared" si="664"/>
        <v>1</v>
      </c>
      <c r="V347" s="147">
        <f t="shared" si="665"/>
        <v>1</v>
      </c>
      <c r="W347" s="147">
        <f t="shared" si="666"/>
        <v>0.22205693902739268</v>
      </c>
      <c r="X347" s="147">
        <f t="shared" si="667"/>
        <v>0.25536547988150154</v>
      </c>
      <c r="Y347" s="147">
        <f t="shared" si="668"/>
        <v>0.20429238390520127</v>
      </c>
      <c r="Z347" s="147">
        <f t="shared" si="669"/>
        <v>2.5</v>
      </c>
      <c r="AA347" s="147">
        <f t="shared" si="670"/>
        <v>2.5</v>
      </c>
      <c r="AB347" s="147">
        <f t="shared" si="671"/>
        <v>2.5</v>
      </c>
      <c r="AC347" s="147">
        <f t="shared" si="672"/>
        <v>2.5</v>
      </c>
      <c r="AD347" s="147">
        <f t="shared" si="673"/>
        <v>18.024920269155103</v>
      </c>
      <c r="AE347" s="147">
        <f t="shared" si="674"/>
        <v>25.377445862652639</v>
      </c>
      <c r="AF347" s="147">
        <f t="shared" si="675"/>
        <v>2.5863527750990851</v>
      </c>
      <c r="AG347" s="147">
        <f t="shared" si="676"/>
        <v>2.9522408197465224</v>
      </c>
      <c r="AH347" s="147">
        <f t="shared" si="677"/>
        <v>2.2447423781840907</v>
      </c>
      <c r="AI347" s="147">
        <f t="shared" si="678"/>
        <v>5.0863527750990851</v>
      </c>
      <c r="AJ347" s="147">
        <f t="shared" si="679"/>
        <v>5.8863527750990849</v>
      </c>
      <c r="AK347" s="147">
        <f t="shared" si="680"/>
        <v>6.2522408197465227</v>
      </c>
      <c r="AL347" s="147">
        <f t="shared" si="681"/>
        <v>5.5447423781840905</v>
      </c>
      <c r="AM347" s="147">
        <f t="shared" si="758"/>
        <v>169.88448334769862</v>
      </c>
      <c r="AN347" s="147">
        <f t="shared" si="790"/>
        <v>159.94265557425248</v>
      </c>
      <c r="AO347" s="147">
        <f t="shared" si="791"/>
        <v>180.35103018212743</v>
      </c>
      <c r="AP347" s="147">
        <f t="shared" si="682"/>
        <v>0.71232736286354681</v>
      </c>
      <c r="AQ347" s="147">
        <f t="shared" si="683"/>
        <v>6.6765300380919879E-2</v>
      </c>
      <c r="AR347" s="147">
        <f t="shared" si="684"/>
        <v>6.6270002340210341E-2</v>
      </c>
      <c r="AS347" s="147">
        <f t="shared" si="685"/>
        <v>6.2985665693509274E-2</v>
      </c>
      <c r="AT347" s="147">
        <f t="shared" si="686"/>
        <v>1.4639044033904951E-3</v>
      </c>
      <c r="AU347" s="147">
        <f t="shared" si="687"/>
        <v>1.3210763001860665E-2</v>
      </c>
      <c r="AV347" s="147">
        <f t="shared" si="688"/>
        <v>1.2253801658414389E-2</v>
      </c>
      <c r="AW347" s="147">
        <f t="shared" si="689"/>
        <v>1.2481725993678881E-2</v>
      </c>
      <c r="AX347" s="147">
        <f t="shared" si="759"/>
        <v>1.4667709065195248E-2</v>
      </c>
      <c r="AY347" s="147">
        <f t="shared" si="760"/>
        <v>1.5645990907416644E-2</v>
      </c>
      <c r="AZ347" s="147">
        <f t="shared" si="761"/>
        <v>1.2749608850777694E-2</v>
      </c>
      <c r="BA347" s="147">
        <f t="shared" si="762"/>
        <v>2.6291441624597289E-2</v>
      </c>
      <c r="BB347" s="147">
        <f t="shared" si="763"/>
        <v>2.4194046673981465E-2</v>
      </c>
      <c r="BC347" s="147">
        <f t="shared" si="690"/>
        <v>-2.2029675199249189E-2</v>
      </c>
      <c r="BD347" s="147">
        <f t="shared" si="691"/>
        <v>-1.9156239303694946E-2</v>
      </c>
      <c r="BE347" s="147">
        <f t="shared" si="692"/>
        <v>-2.3945299129618684E-2</v>
      </c>
      <c r="BF347" s="147">
        <f t="shared" si="693"/>
        <v>0</v>
      </c>
      <c r="BG347" s="147">
        <f t="shared" si="694"/>
        <v>0</v>
      </c>
      <c r="BH347" s="147">
        <f t="shared" si="695"/>
        <v>0</v>
      </c>
      <c r="BI347" s="147">
        <f t="shared" si="764"/>
        <v>0</v>
      </c>
      <c r="BJ347" s="147">
        <f t="shared" si="765"/>
        <v>0</v>
      </c>
      <c r="BK347" s="147">
        <f t="shared" si="766"/>
        <v>0</v>
      </c>
      <c r="BL347" s="147">
        <f t="shared" si="696"/>
        <v>0</v>
      </c>
      <c r="BM347" s="147">
        <f t="shared" si="697"/>
        <v>0</v>
      </c>
      <c r="BN347" s="147">
        <f t="shared" si="698"/>
        <v>0</v>
      </c>
      <c r="BO347" s="150">
        <f t="shared" si="767"/>
        <v>0</v>
      </c>
      <c r="BP347" s="150">
        <f t="shared" si="767"/>
        <v>0</v>
      </c>
      <c r="BQ347" s="150">
        <f t="shared" si="767"/>
        <v>0</v>
      </c>
      <c r="BR347" s="147" t="e">
        <f t="shared" si="699"/>
        <v>#NUM!</v>
      </c>
      <c r="BS347" s="147">
        <f t="shared" si="700"/>
        <v>30.729613214328236</v>
      </c>
      <c r="BT347" s="147">
        <f t="shared" si="701"/>
        <v>0.11616507021267786</v>
      </c>
      <c r="BU347" s="147">
        <f t="shared" si="702"/>
        <v>0.11616507021267786</v>
      </c>
      <c r="BV347" s="147">
        <f t="shared" si="703"/>
        <v>3.8721690070892628E-2</v>
      </c>
      <c r="BW347" s="147">
        <f t="shared" si="704"/>
        <v>4.0530145283547165</v>
      </c>
      <c r="CA347" s="150">
        <f t="shared" si="705"/>
        <v>2.4082622170046596E-2</v>
      </c>
      <c r="CB347" s="150">
        <f t="shared" si="768"/>
        <v>2.4082622170046596E-2</v>
      </c>
      <c r="CC347" s="150">
        <f t="shared" si="769"/>
        <v>6.4218494609132835E-3</v>
      </c>
      <c r="CD347" s="150">
        <f t="shared" si="770"/>
        <v>2.6738567472440574E-2</v>
      </c>
      <c r="CE347" s="150">
        <f t="shared" si="706"/>
        <v>4.7088922731913854E-3</v>
      </c>
      <c r="CI347" s="152">
        <f t="shared" si="707"/>
        <v>0.11043279023193799</v>
      </c>
      <c r="CJ347" s="152">
        <f t="shared" si="708"/>
        <v>0.11043279023193799</v>
      </c>
      <c r="CK347" s="152">
        <f t="shared" si="709"/>
        <v>0.11043279023193799</v>
      </c>
      <c r="CL347" s="152">
        <f t="shared" si="710"/>
        <v>0.11043279023193799</v>
      </c>
      <c r="CM347" s="152">
        <f t="shared" si="711"/>
        <v>0.11043279023193799</v>
      </c>
      <c r="CN347" s="152">
        <f t="shared" si="712"/>
        <v>0.11043279023193799</v>
      </c>
      <c r="CO347" s="152">
        <f t="shared" si="713"/>
        <v>0.11043279023193799</v>
      </c>
      <c r="CP347" s="152">
        <f t="shared" si="714"/>
        <v>0.11043279023193799</v>
      </c>
      <c r="CQ347" s="152">
        <f t="shared" si="715"/>
        <v>0.10262192284854911</v>
      </c>
      <c r="CR347" s="152">
        <f t="shared" si="716"/>
        <v>8.7432478866635743E-2</v>
      </c>
      <c r="CS347" s="152">
        <f t="shared" si="717"/>
        <v>7.2243034884722376E-2</v>
      </c>
      <c r="CT347" s="152">
        <f t="shared" si="718"/>
        <v>5.7053590902809023E-2</v>
      </c>
      <c r="CU347" s="152">
        <f t="shared" si="719"/>
        <v>4.1864146920895684E-2</v>
      </c>
      <c r="CV347" s="152">
        <f t="shared" si="720"/>
        <v>3.2989410090152757E-2</v>
      </c>
      <c r="CW347" s="152">
        <f t="shared" si="721"/>
        <v>3.2989410090152757E-2</v>
      </c>
      <c r="CX347" s="152">
        <f t="shared" si="722"/>
        <v>3.2989410090152757E-2</v>
      </c>
      <c r="CY347" s="152">
        <f t="shared" si="723"/>
        <v>3.2989410090152757E-2</v>
      </c>
      <c r="CZ347" s="152">
        <f t="shared" si="724"/>
        <v>3.2989410090152757E-2</v>
      </c>
      <c r="DA347" s="152">
        <f t="shared" si="725"/>
        <v>3.2989410090152757E-2</v>
      </c>
      <c r="DC347" s="154">
        <f t="shared" si="771"/>
        <v>2.2746630700972097E-2</v>
      </c>
      <c r="DD347" s="154">
        <f t="shared" si="772"/>
        <v>2.2746630700972097E-2</v>
      </c>
      <c r="DE347" s="154">
        <f t="shared" si="773"/>
        <v>2.2746630700972097E-2</v>
      </c>
      <c r="DF347" s="154">
        <f t="shared" si="774"/>
        <v>2.2746630700972097E-2</v>
      </c>
      <c r="DG347" s="154">
        <f t="shared" si="775"/>
        <v>2.2746630700972097E-2</v>
      </c>
      <c r="DH347" s="154">
        <f t="shared" si="776"/>
        <v>2.2746630700972097E-2</v>
      </c>
      <c r="DI347" s="154">
        <f t="shared" si="777"/>
        <v>2.2746630700972097E-2</v>
      </c>
      <c r="DJ347" s="154">
        <f t="shared" si="778"/>
        <v>2.2746630700972097E-2</v>
      </c>
      <c r="DK347" s="154">
        <f t="shared" si="779"/>
        <v>2.0929628113234455E-2</v>
      </c>
      <c r="DL347" s="154">
        <f t="shared" si="780"/>
        <v>1.7410658426804462E-2</v>
      </c>
      <c r="DM347" s="154">
        <f t="shared" si="781"/>
        <v>1.391902371314487E-2</v>
      </c>
      <c r="DN347" s="154">
        <f t="shared" si="782"/>
        <v>1.0471636224233841E-2</v>
      </c>
      <c r="DO347" s="154">
        <f t="shared" si="783"/>
        <v>7.1029846478040679E-3</v>
      </c>
      <c r="DP347" s="154">
        <f t="shared" si="784"/>
        <v>5.2000698538702313E-3</v>
      </c>
      <c r="DQ347" s="154">
        <f t="shared" si="785"/>
        <v>5.2000698538702313E-3</v>
      </c>
      <c r="DR347" s="154">
        <f t="shared" si="786"/>
        <v>5.2000698538702313E-3</v>
      </c>
      <c r="DS347" s="154">
        <f t="shared" si="787"/>
        <v>5.2000698538702313E-3</v>
      </c>
      <c r="DT347" s="154">
        <f t="shared" si="788"/>
        <v>-1.4154710105217384E-9</v>
      </c>
      <c r="DU347" s="154">
        <f t="shared" si="789"/>
        <v>-1.4154710105217384E-9</v>
      </c>
      <c r="DW347" s="155">
        <f t="shared" si="726"/>
        <v>0</v>
      </c>
      <c r="DX347" s="155">
        <f t="shared" si="727"/>
        <v>0</v>
      </c>
      <c r="DY347" s="155">
        <f t="shared" si="728"/>
        <v>0</v>
      </c>
      <c r="DZ347" s="155">
        <f t="shared" si="729"/>
        <v>0</v>
      </c>
      <c r="EA347" s="156">
        <f t="shared" si="730"/>
        <v>0</v>
      </c>
      <c r="EB347" s="156">
        <f t="shared" si="731"/>
        <v>0</v>
      </c>
      <c r="EC347" s="156">
        <f t="shared" si="732"/>
        <v>0</v>
      </c>
      <c r="ED347" s="156">
        <f t="shared" si="733"/>
        <v>0</v>
      </c>
      <c r="EE347" s="156">
        <f t="shared" si="734"/>
        <v>0</v>
      </c>
      <c r="EF347" s="156">
        <f t="shared" si="735"/>
        <v>0</v>
      </c>
      <c r="EG347" s="156">
        <f t="shared" si="736"/>
        <v>0</v>
      </c>
      <c r="EH347" s="156">
        <f t="shared" si="737"/>
        <v>0</v>
      </c>
      <c r="EI347" s="156">
        <f t="shared" si="738"/>
        <v>0</v>
      </c>
      <c r="EJ347" s="156">
        <f t="shared" si="739"/>
        <v>0</v>
      </c>
      <c r="EK347" s="156">
        <f t="shared" si="740"/>
        <v>0</v>
      </c>
      <c r="EL347" s="156">
        <f t="shared" si="741"/>
        <v>0</v>
      </c>
      <c r="EM347" s="156">
        <f t="shared" si="742"/>
        <v>0</v>
      </c>
      <c r="EN347" s="156">
        <f t="shared" si="743"/>
        <v>0</v>
      </c>
      <c r="EO347" s="156">
        <f t="shared" si="744"/>
        <v>0</v>
      </c>
      <c r="EP347" s="156">
        <f t="shared" si="745"/>
        <v>0</v>
      </c>
      <c r="EQ347" s="156">
        <f t="shared" si="746"/>
        <v>0</v>
      </c>
      <c r="ER347" s="156">
        <f t="shared" si="747"/>
        <v>0</v>
      </c>
      <c r="ES347" s="156">
        <f t="shared" si="748"/>
        <v>0</v>
      </c>
      <c r="ET347" s="156">
        <f t="shared" si="749"/>
        <v>0</v>
      </c>
      <c r="EU347" s="156">
        <f t="shared" si="750"/>
        <v>0</v>
      </c>
      <c r="EV347" s="156">
        <f t="shared" si="751"/>
        <v>0</v>
      </c>
      <c r="EW347" s="156">
        <f t="shared" si="752"/>
        <v>0</v>
      </c>
      <c r="EX347" s="156">
        <f t="shared" si="753"/>
        <v>0</v>
      </c>
      <c r="EY347" s="156">
        <f t="shared" si="754"/>
        <v>0</v>
      </c>
      <c r="EZ347" s="156">
        <f t="shared" si="755"/>
        <v>0</v>
      </c>
    </row>
    <row r="348" spans="15:156" ht="20.100000000000001" customHeight="1" x14ac:dyDescent="0.2">
      <c r="O348" s="158">
        <v>338</v>
      </c>
      <c r="P348" s="158">
        <f t="shared" si="756"/>
        <v>-0.19198621771937624</v>
      </c>
      <c r="Q348" s="147">
        <f t="shared" si="757"/>
        <v>2.9496064358704168</v>
      </c>
      <c r="R348" s="147">
        <f t="shared" si="661"/>
        <v>62.06427388938787</v>
      </c>
      <c r="S348" s="147">
        <f t="shared" si="662"/>
        <v>53.968933816859021</v>
      </c>
      <c r="T348" s="147">
        <f t="shared" si="663"/>
        <v>67.461167271073776</v>
      </c>
      <c r="U348" s="147">
        <f t="shared" si="664"/>
        <v>1</v>
      </c>
      <c r="V348" s="147">
        <f t="shared" si="665"/>
        <v>1</v>
      </c>
      <c r="W348" s="147">
        <f t="shared" si="666"/>
        <v>0.23201753758795204</v>
      </c>
      <c r="X348" s="147">
        <f t="shared" si="667"/>
        <v>0.26682016822614485</v>
      </c>
      <c r="Y348" s="147">
        <f t="shared" si="668"/>
        <v>0.21345613458091586</v>
      </c>
      <c r="Z348" s="147">
        <f t="shared" si="669"/>
        <v>2.5</v>
      </c>
      <c r="AA348" s="147">
        <f t="shared" si="670"/>
        <v>2.5</v>
      </c>
      <c r="AB348" s="147">
        <f t="shared" si="671"/>
        <v>2.5</v>
      </c>
      <c r="AC348" s="147">
        <f t="shared" si="672"/>
        <v>2.5</v>
      </c>
      <c r="AD348" s="147">
        <f t="shared" si="673"/>
        <v>16.760515811665787</v>
      </c>
      <c r="AE348" s="147">
        <f t="shared" si="674"/>
        <v>23.654706498336978</v>
      </c>
      <c r="AF348" s="147">
        <f t="shared" si="675"/>
        <v>2.5760112770727268</v>
      </c>
      <c r="AG348" s="147">
        <f t="shared" si="676"/>
        <v>2.9404363231191923</v>
      </c>
      <c r="AH348" s="147">
        <f t="shared" si="677"/>
        <v>2.2357668048991259</v>
      </c>
      <c r="AI348" s="147">
        <f t="shared" si="678"/>
        <v>5.0760112770727268</v>
      </c>
      <c r="AJ348" s="147">
        <f t="shared" si="679"/>
        <v>5.8760112770727266</v>
      </c>
      <c r="AK348" s="147">
        <f t="shared" si="680"/>
        <v>6.2404363231191917</v>
      </c>
      <c r="AL348" s="147">
        <f t="shared" si="681"/>
        <v>5.5357668048991258</v>
      </c>
      <c r="AM348" s="147">
        <f t="shared" si="758"/>
        <v>170.18347189050556</v>
      </c>
      <c r="AN348" s="147">
        <f t="shared" si="790"/>
        <v>160.24520533848897</v>
      </c>
      <c r="AO348" s="147">
        <f t="shared" si="791"/>
        <v>180.64344746512896</v>
      </c>
      <c r="AP348" s="147">
        <f t="shared" si="682"/>
        <v>0.68021597433880632</v>
      </c>
      <c r="AQ348" s="147">
        <f t="shared" si="683"/>
        <v>6.3643541894442143E-2</v>
      </c>
      <c r="AR348" s="147">
        <f t="shared" si="684"/>
        <v>6.3171402603159302E-2</v>
      </c>
      <c r="AS348" s="147">
        <f t="shared" si="685"/>
        <v>6.0040632341104044E-2</v>
      </c>
      <c r="AT348" s="147">
        <f t="shared" si="686"/>
        <v>1.3302087022834808E-3</v>
      </c>
      <c r="AU348" s="147">
        <f t="shared" si="687"/>
        <v>1.2025375081093678E-2</v>
      </c>
      <c r="AV348" s="147">
        <f t="shared" si="688"/>
        <v>1.1155746887028559E-2</v>
      </c>
      <c r="AW348" s="147">
        <f t="shared" si="689"/>
        <v>1.1360182117525302E-2</v>
      </c>
      <c r="AX348" s="147">
        <f t="shared" si="759"/>
        <v>1.3950490724262814E-2</v>
      </c>
      <c r="AY348" s="147">
        <f t="shared" si="760"/>
        <v>1.4882892571834682E-2</v>
      </c>
      <c r="AZ348" s="147">
        <f t="shared" si="761"/>
        <v>1.2124503927314493E-2</v>
      </c>
      <c r="BA348" s="147">
        <f t="shared" si="762"/>
        <v>2.5035617275592753E-2</v>
      </c>
      <c r="BB348" s="147">
        <f t="shared" si="763"/>
        <v>2.3084603453409229E-2</v>
      </c>
      <c r="BC348" s="147">
        <f t="shared" si="690"/>
        <v>-2.2067948604758723E-2</v>
      </c>
      <c r="BD348" s="147">
        <f t="shared" si="691"/>
        <v>-1.9189520525877149E-2</v>
      </c>
      <c r="BE348" s="147">
        <f t="shared" si="692"/>
        <v>-2.398690065734644E-2</v>
      </c>
      <c r="BF348" s="147">
        <f t="shared" si="693"/>
        <v>0</v>
      </c>
      <c r="BG348" s="147">
        <f t="shared" si="694"/>
        <v>0</v>
      </c>
      <c r="BH348" s="147">
        <f t="shared" si="695"/>
        <v>0</v>
      </c>
      <c r="BI348" s="147">
        <f t="shared" si="764"/>
        <v>0</v>
      </c>
      <c r="BJ348" s="147">
        <f t="shared" si="765"/>
        <v>0</v>
      </c>
      <c r="BK348" s="147">
        <f t="shared" si="766"/>
        <v>0</v>
      </c>
      <c r="BL348" s="147">
        <f t="shared" si="696"/>
        <v>0</v>
      </c>
      <c r="BM348" s="147">
        <f t="shared" si="697"/>
        <v>0</v>
      </c>
      <c r="BN348" s="147">
        <f t="shared" si="698"/>
        <v>0</v>
      </c>
      <c r="BO348" s="150">
        <f t="shared" si="767"/>
        <v>0</v>
      </c>
      <c r="BP348" s="150">
        <f t="shared" si="767"/>
        <v>0</v>
      </c>
      <c r="BQ348" s="150">
        <f t="shared" si="767"/>
        <v>0</v>
      </c>
      <c r="BR348" s="147" t="e">
        <f t="shared" si="699"/>
        <v>#NUM!</v>
      </c>
      <c r="BS348" s="147">
        <f t="shared" si="700"/>
        <v>28.732293710068451</v>
      </c>
      <c r="BT348" s="147">
        <f t="shared" si="701"/>
        <v>0.11117806085477941</v>
      </c>
      <c r="BU348" s="147">
        <f t="shared" si="702"/>
        <v>0.11117806085477941</v>
      </c>
      <c r="BV348" s="147">
        <f t="shared" si="703"/>
        <v>3.7059353618259808E-2</v>
      </c>
      <c r="BW348" s="147">
        <f t="shared" si="704"/>
        <v>3.8790171180867414</v>
      </c>
      <c r="CA348" s="150">
        <f t="shared" si="705"/>
        <v>2.243575249771123E-2</v>
      </c>
      <c r="CB348" s="150">
        <f t="shared" si="768"/>
        <v>2.243575249771123E-2</v>
      </c>
      <c r="CC348" s="150">
        <f t="shared" si="769"/>
        <v>5.9525052579573346E-3</v>
      </c>
      <c r="CD348" s="150">
        <f t="shared" si="770"/>
        <v>2.602744094524265E-2</v>
      </c>
      <c r="CE348" s="150">
        <f t="shared" si="706"/>
        <v>3.9594923404839277E-3</v>
      </c>
      <c r="CI348" s="152">
        <f t="shared" si="707"/>
        <v>0.10544578087403954</v>
      </c>
      <c r="CJ348" s="152">
        <f t="shared" si="708"/>
        <v>0.10544578087403954</v>
      </c>
      <c r="CK348" s="152">
        <f t="shared" si="709"/>
        <v>0.10544578087403954</v>
      </c>
      <c r="CL348" s="152">
        <f t="shared" si="710"/>
        <v>0.10544578087403954</v>
      </c>
      <c r="CM348" s="152">
        <f t="shared" si="711"/>
        <v>0.10544578087403954</v>
      </c>
      <c r="CN348" s="152">
        <f t="shared" si="712"/>
        <v>0.10544578087403954</v>
      </c>
      <c r="CO348" s="152">
        <f t="shared" si="713"/>
        <v>0.10544578087403954</v>
      </c>
      <c r="CP348" s="152">
        <f t="shared" si="714"/>
        <v>0.10544578087403954</v>
      </c>
      <c r="CQ348" s="152">
        <f t="shared" si="715"/>
        <v>9.7970236911563216E-2</v>
      </c>
      <c r="CR348" s="152">
        <f t="shared" si="716"/>
        <v>8.3432881368458459E-2</v>
      </c>
      <c r="CS348" s="152">
        <f t="shared" si="717"/>
        <v>6.8895525825353687E-2</v>
      </c>
      <c r="CT348" s="152">
        <f t="shared" si="718"/>
        <v>5.4358170282248937E-2</v>
      </c>
      <c r="CU348" s="152">
        <f t="shared" si="719"/>
        <v>3.9820814739144186E-2</v>
      </c>
      <c r="CV348" s="152">
        <f t="shared" si="720"/>
        <v>3.1327073637519937E-2</v>
      </c>
      <c r="CW348" s="152">
        <f t="shared" si="721"/>
        <v>3.1327073637519937E-2</v>
      </c>
      <c r="CX348" s="152">
        <f t="shared" si="722"/>
        <v>3.1327073637519937E-2</v>
      </c>
      <c r="CY348" s="152">
        <f t="shared" si="723"/>
        <v>3.1327073637519937E-2</v>
      </c>
      <c r="CZ348" s="152">
        <f t="shared" si="724"/>
        <v>3.1327073637519937E-2</v>
      </c>
      <c r="DA348" s="152">
        <f t="shared" si="725"/>
        <v>3.1327073637519937E-2</v>
      </c>
      <c r="DC348" s="154">
        <f t="shared" si="771"/>
        <v>2.113171909030603E-2</v>
      </c>
      <c r="DD348" s="154">
        <f t="shared" si="772"/>
        <v>2.113171909030603E-2</v>
      </c>
      <c r="DE348" s="154">
        <f t="shared" si="773"/>
        <v>2.113171909030603E-2</v>
      </c>
      <c r="DF348" s="154">
        <f t="shared" si="774"/>
        <v>2.113171909030603E-2</v>
      </c>
      <c r="DG348" s="154">
        <f t="shared" si="775"/>
        <v>2.113171909030603E-2</v>
      </c>
      <c r="DH348" s="154">
        <f t="shared" si="776"/>
        <v>2.113171909030603E-2</v>
      </c>
      <c r="DI348" s="154">
        <f t="shared" si="777"/>
        <v>2.113171909030603E-2</v>
      </c>
      <c r="DJ348" s="154">
        <f t="shared" si="778"/>
        <v>2.113171909030603E-2</v>
      </c>
      <c r="DK348" s="154">
        <f t="shared" si="779"/>
        <v>1.9434551125536093E-2</v>
      </c>
      <c r="DL348" s="154">
        <f t="shared" si="780"/>
        <v>1.6148393064074101E-2</v>
      </c>
      <c r="DM348" s="154">
        <f t="shared" si="781"/>
        <v>1.288912379812336E-2</v>
      </c>
      <c r="DN348" s="154">
        <f t="shared" si="782"/>
        <v>9.6733287189974208E-3</v>
      </c>
      <c r="DO348" s="154">
        <f t="shared" si="783"/>
        <v>6.5347636882298298E-3</v>
      </c>
      <c r="DP348" s="154">
        <f t="shared" si="784"/>
        <v>4.7649047488244741E-3</v>
      </c>
      <c r="DQ348" s="154">
        <f t="shared" si="785"/>
        <v>4.7649047488244741E-3</v>
      </c>
      <c r="DR348" s="154">
        <f t="shared" si="786"/>
        <v>4.7649047488244741E-3</v>
      </c>
      <c r="DS348" s="154">
        <f t="shared" si="787"/>
        <v>4.7649047488244741E-3</v>
      </c>
      <c r="DT348" s="154">
        <f t="shared" si="788"/>
        <v>-1.4384302290670471E-9</v>
      </c>
      <c r="DU348" s="154">
        <f t="shared" si="789"/>
        <v>-1.4384302290670471E-9</v>
      </c>
      <c r="DW348" s="155">
        <f t="shared" si="726"/>
        <v>0</v>
      </c>
      <c r="DX348" s="155">
        <f t="shared" si="727"/>
        <v>0</v>
      </c>
      <c r="DY348" s="155">
        <f t="shared" si="728"/>
        <v>0</v>
      </c>
      <c r="DZ348" s="155">
        <f t="shared" si="729"/>
        <v>0</v>
      </c>
      <c r="EA348" s="156">
        <f t="shared" si="730"/>
        <v>0</v>
      </c>
      <c r="EB348" s="156">
        <f t="shared" si="731"/>
        <v>0</v>
      </c>
      <c r="EC348" s="156">
        <f t="shared" si="732"/>
        <v>0</v>
      </c>
      <c r="ED348" s="156">
        <f t="shared" si="733"/>
        <v>0</v>
      </c>
      <c r="EE348" s="156">
        <f t="shared" si="734"/>
        <v>0</v>
      </c>
      <c r="EF348" s="156">
        <f t="shared" si="735"/>
        <v>0</v>
      </c>
      <c r="EG348" s="156">
        <f t="shared" si="736"/>
        <v>0</v>
      </c>
      <c r="EH348" s="156">
        <f t="shared" si="737"/>
        <v>0</v>
      </c>
      <c r="EI348" s="156">
        <f t="shared" si="738"/>
        <v>0</v>
      </c>
      <c r="EJ348" s="156">
        <f t="shared" si="739"/>
        <v>0</v>
      </c>
      <c r="EK348" s="156">
        <f t="shared" si="740"/>
        <v>0</v>
      </c>
      <c r="EL348" s="156">
        <f t="shared" si="741"/>
        <v>0</v>
      </c>
      <c r="EM348" s="156">
        <f t="shared" si="742"/>
        <v>0</v>
      </c>
      <c r="EN348" s="156">
        <f t="shared" si="743"/>
        <v>0</v>
      </c>
      <c r="EO348" s="156">
        <f t="shared" si="744"/>
        <v>0</v>
      </c>
      <c r="EP348" s="156">
        <f t="shared" si="745"/>
        <v>0</v>
      </c>
      <c r="EQ348" s="156">
        <f t="shared" si="746"/>
        <v>0</v>
      </c>
      <c r="ER348" s="156">
        <f t="shared" si="747"/>
        <v>0</v>
      </c>
      <c r="ES348" s="156">
        <f t="shared" si="748"/>
        <v>0</v>
      </c>
      <c r="ET348" s="156">
        <f t="shared" si="749"/>
        <v>0</v>
      </c>
      <c r="EU348" s="156">
        <f t="shared" si="750"/>
        <v>0</v>
      </c>
      <c r="EV348" s="156">
        <f t="shared" si="751"/>
        <v>0</v>
      </c>
      <c r="EW348" s="156">
        <f t="shared" si="752"/>
        <v>0</v>
      </c>
      <c r="EX348" s="156">
        <f t="shared" si="753"/>
        <v>0</v>
      </c>
      <c r="EY348" s="156">
        <f t="shared" si="754"/>
        <v>0</v>
      </c>
      <c r="EZ348" s="156">
        <f t="shared" si="755"/>
        <v>0</v>
      </c>
    </row>
    <row r="349" spans="15:156" ht="20.100000000000001" customHeight="1" x14ac:dyDescent="0.2">
      <c r="O349" s="158">
        <v>339</v>
      </c>
      <c r="P349" s="158">
        <f t="shared" si="756"/>
        <v>-0.18325957145940461</v>
      </c>
      <c r="Q349" s="147">
        <f t="shared" si="757"/>
        <v>2.9583330821303884</v>
      </c>
      <c r="R349" s="147">
        <f t="shared" si="661"/>
        <v>59.27558889035214</v>
      </c>
      <c r="S349" s="147">
        <f t="shared" si="662"/>
        <v>51.54399033943664</v>
      </c>
      <c r="T349" s="147">
        <f t="shared" si="663"/>
        <v>64.429987924295801</v>
      </c>
      <c r="U349" s="147">
        <f t="shared" si="664"/>
        <v>1</v>
      </c>
      <c r="V349" s="147">
        <f t="shared" si="665"/>
        <v>1</v>
      </c>
      <c r="W349" s="147">
        <f t="shared" si="666"/>
        <v>0.24293305675354976</v>
      </c>
      <c r="X349" s="147">
        <f t="shared" si="667"/>
        <v>0.27937301526658226</v>
      </c>
      <c r="Y349" s="147">
        <f t="shared" si="668"/>
        <v>0.2234984122132658</v>
      </c>
      <c r="Z349" s="147">
        <f t="shared" si="669"/>
        <v>2.5</v>
      </c>
      <c r="AA349" s="147">
        <f t="shared" si="670"/>
        <v>2.5</v>
      </c>
      <c r="AB349" s="147">
        <f t="shared" si="671"/>
        <v>2.5</v>
      </c>
      <c r="AC349" s="147">
        <f t="shared" si="672"/>
        <v>2.5</v>
      </c>
      <c r="AD349" s="147">
        <f t="shared" si="673"/>
        <v>15.525572835839988</v>
      </c>
      <c r="AE349" s="147">
        <f t="shared" si="674"/>
        <v>21.967439692281641</v>
      </c>
      <c r="AF349" s="147">
        <f t="shared" si="675"/>
        <v>2.5656522218828939</v>
      </c>
      <c r="AG349" s="147">
        <f t="shared" si="676"/>
        <v>2.9286117855387532</v>
      </c>
      <c r="AH349" s="147">
        <f t="shared" si="677"/>
        <v>2.2267759934342535</v>
      </c>
      <c r="AI349" s="147">
        <f t="shared" si="678"/>
        <v>5.0656522218828943</v>
      </c>
      <c r="AJ349" s="147">
        <f t="shared" si="679"/>
        <v>5.8656522218828941</v>
      </c>
      <c r="AK349" s="147">
        <f t="shared" si="680"/>
        <v>6.2286117855387531</v>
      </c>
      <c r="AL349" s="147">
        <f t="shared" si="681"/>
        <v>5.5267759934342537</v>
      </c>
      <c r="AM349" s="147">
        <f t="shared" si="758"/>
        <v>170.4840249937281</v>
      </c>
      <c r="AN349" s="147">
        <f t="shared" si="790"/>
        <v>160.5494184629944</v>
      </c>
      <c r="AO349" s="147">
        <f t="shared" si="791"/>
        <v>180.93731339717559</v>
      </c>
      <c r="AP349" s="147">
        <f t="shared" si="682"/>
        <v>0.64818259158199198</v>
      </c>
      <c r="AQ349" s="147">
        <f t="shared" si="683"/>
        <v>6.0539463280866034E-2</v>
      </c>
      <c r="AR349" s="147">
        <f t="shared" si="684"/>
        <v>6.0090351580962861E-2</v>
      </c>
      <c r="AS349" s="147">
        <f t="shared" si="685"/>
        <v>5.7112277990481665E-2</v>
      </c>
      <c r="AT349" s="147">
        <f t="shared" si="686"/>
        <v>1.2036167843745755E-3</v>
      </c>
      <c r="AU349" s="147">
        <f t="shared" si="687"/>
        <v>1.0900172946863462E-2</v>
      </c>
      <c r="AV349" s="147">
        <f t="shared" si="688"/>
        <v>1.0113251122591517E-2</v>
      </c>
      <c r="AW349" s="147">
        <f t="shared" si="689"/>
        <v>1.0295789732927484E-2</v>
      </c>
      <c r="AX349" s="147">
        <f t="shared" si="759"/>
        <v>1.3240062878147635E-2</v>
      </c>
      <c r="AY349" s="147">
        <f t="shared" si="760"/>
        <v>1.4126848637906668E-2</v>
      </c>
      <c r="AZ349" s="147">
        <f t="shared" si="761"/>
        <v>1.1505464461616677E-2</v>
      </c>
      <c r="BA349" s="147">
        <f t="shared" si="762"/>
        <v>2.3789175428933471E-2</v>
      </c>
      <c r="BB349" s="147">
        <f t="shared" si="763"/>
        <v>2.1979534502784483E-2</v>
      </c>
      <c r="BC349" s="147">
        <f t="shared" si="690"/>
        <v>-2.2104541450542459E-2</v>
      </c>
      <c r="BD349" s="147">
        <f t="shared" si="691"/>
        <v>-1.9221340391776049E-2</v>
      </c>
      <c r="BE349" s="147">
        <f t="shared" si="692"/>
        <v>-2.4026675489720067E-2</v>
      </c>
      <c r="BF349" s="147">
        <f t="shared" si="693"/>
        <v>0</v>
      </c>
      <c r="BG349" s="147">
        <f t="shared" si="694"/>
        <v>0</v>
      </c>
      <c r="BH349" s="147">
        <f t="shared" si="695"/>
        <v>0</v>
      </c>
      <c r="BI349" s="147">
        <f t="shared" si="764"/>
        <v>0</v>
      </c>
      <c r="BJ349" s="147">
        <f t="shared" si="765"/>
        <v>0</v>
      </c>
      <c r="BK349" s="147">
        <f t="shared" si="766"/>
        <v>0</v>
      </c>
      <c r="BL349" s="147">
        <f t="shared" si="696"/>
        <v>0</v>
      </c>
      <c r="BM349" s="147">
        <f t="shared" si="697"/>
        <v>0</v>
      </c>
      <c r="BN349" s="147">
        <f t="shared" si="698"/>
        <v>0</v>
      </c>
      <c r="BO349" s="150">
        <f t="shared" si="767"/>
        <v>0</v>
      </c>
      <c r="BP349" s="150">
        <f t="shared" si="767"/>
        <v>0</v>
      </c>
      <c r="BQ349" s="150">
        <f t="shared" si="767"/>
        <v>0</v>
      </c>
      <c r="BR349" s="147" t="e">
        <f t="shared" si="699"/>
        <v>#NUM!</v>
      </c>
      <c r="BS349" s="147">
        <f t="shared" si="700"/>
        <v>26.765032768070586</v>
      </c>
      <c r="BT349" s="147">
        <f t="shared" si="701"/>
        <v>0.10618258485710373</v>
      </c>
      <c r="BU349" s="147">
        <f t="shared" si="702"/>
        <v>0.10618258485710373</v>
      </c>
      <c r="BV349" s="147">
        <f t="shared" si="703"/>
        <v>3.5394194952367918E-2</v>
      </c>
      <c r="BW349" s="147">
        <f t="shared" si="704"/>
        <v>3.7047243056470083</v>
      </c>
      <c r="CA349" s="150">
        <f t="shared" si="705"/>
        <v>2.0818768936912452E-2</v>
      </c>
      <c r="CB349" s="150">
        <f t="shared" si="768"/>
        <v>2.0818768936912452E-2</v>
      </c>
      <c r="CC349" s="150">
        <f t="shared" si="769"/>
        <v>5.4940060013113591E-3</v>
      </c>
      <c r="CD349" s="150">
        <f t="shared" si="770"/>
        <v>2.5287836631257599E-2</v>
      </c>
      <c r="CE349" s="150">
        <f t="shared" si="706"/>
        <v>3.1832951807151399E-3</v>
      </c>
      <c r="CI349" s="152">
        <f t="shared" si="707"/>
        <v>0.10045030487636387</v>
      </c>
      <c r="CJ349" s="152">
        <f t="shared" si="708"/>
        <v>0.10045030487636387</v>
      </c>
      <c r="CK349" s="152">
        <f t="shared" si="709"/>
        <v>0.10045030487636387</v>
      </c>
      <c r="CL349" s="152">
        <f t="shared" si="710"/>
        <v>0.10045030487636387</v>
      </c>
      <c r="CM349" s="152">
        <f t="shared" si="711"/>
        <v>0.10045030487636387</v>
      </c>
      <c r="CN349" s="152">
        <f t="shared" si="712"/>
        <v>0.10045030487636387</v>
      </c>
      <c r="CO349" s="152">
        <f t="shared" si="713"/>
        <v>0.10045030487636387</v>
      </c>
      <c r="CP349" s="152">
        <f t="shared" si="714"/>
        <v>0.10045030487636387</v>
      </c>
      <c r="CQ349" s="152">
        <f t="shared" si="715"/>
        <v>9.3310653626415607E-2</v>
      </c>
      <c r="CR349" s="152">
        <f t="shared" si="716"/>
        <v>7.942649359802767E-2</v>
      </c>
      <c r="CS349" s="152">
        <f t="shared" si="717"/>
        <v>6.5542333569639732E-2</v>
      </c>
      <c r="CT349" s="152">
        <f t="shared" si="718"/>
        <v>5.1658173541251823E-2</v>
      </c>
      <c r="CU349" s="152">
        <f t="shared" si="719"/>
        <v>3.7774013512863906E-2</v>
      </c>
      <c r="CV349" s="152">
        <f t="shared" si="720"/>
        <v>2.9661914971628053E-2</v>
      </c>
      <c r="CW349" s="152">
        <f t="shared" si="721"/>
        <v>2.9661914971628053E-2</v>
      </c>
      <c r="CX349" s="152">
        <f t="shared" si="722"/>
        <v>2.9661914971628053E-2</v>
      </c>
      <c r="CY349" s="152">
        <f t="shared" si="723"/>
        <v>2.9661914971628053E-2</v>
      </c>
      <c r="CZ349" s="152">
        <f t="shared" si="724"/>
        <v>2.9661914971628053E-2</v>
      </c>
      <c r="DA349" s="152">
        <f t="shared" si="725"/>
        <v>2.9661914971628053E-2</v>
      </c>
      <c r="DC349" s="154">
        <f t="shared" si="771"/>
        <v>1.9548106234169933E-2</v>
      </c>
      <c r="DD349" s="154">
        <f t="shared" si="772"/>
        <v>1.9548106234169933E-2</v>
      </c>
      <c r="DE349" s="154">
        <f t="shared" si="773"/>
        <v>1.9548106234169933E-2</v>
      </c>
      <c r="DF349" s="154">
        <f t="shared" si="774"/>
        <v>1.9548106234169933E-2</v>
      </c>
      <c r="DG349" s="154">
        <f t="shared" si="775"/>
        <v>1.9548106234169933E-2</v>
      </c>
      <c r="DH349" s="154">
        <f t="shared" si="776"/>
        <v>1.9548106234169933E-2</v>
      </c>
      <c r="DI349" s="154">
        <f t="shared" si="777"/>
        <v>1.9548106234169933E-2</v>
      </c>
      <c r="DJ349" s="154">
        <f t="shared" si="778"/>
        <v>1.9548106234169933E-2</v>
      </c>
      <c r="DK349" s="154">
        <f t="shared" si="779"/>
        <v>1.7968918487538454E-2</v>
      </c>
      <c r="DL349" s="154">
        <f t="shared" si="780"/>
        <v>1.4911946608308205E-2</v>
      </c>
      <c r="DM349" s="154">
        <f t="shared" si="781"/>
        <v>1.1881380886257944E-2</v>
      </c>
      <c r="DN349" s="154">
        <f t="shared" si="782"/>
        <v>8.8934572352460609E-3</v>
      </c>
      <c r="DO349" s="154">
        <f t="shared" si="783"/>
        <v>5.9811530231791412E-3</v>
      </c>
      <c r="DP349" s="154">
        <f t="shared" si="784"/>
        <v>4.3420288306351513E-3</v>
      </c>
      <c r="DQ349" s="154">
        <f t="shared" si="785"/>
        <v>4.3420288306351513E-3</v>
      </c>
      <c r="DR349" s="154">
        <f t="shared" si="786"/>
        <v>4.3420288306351513E-3</v>
      </c>
      <c r="DS349" s="154">
        <f t="shared" si="787"/>
        <v>4.3420288306351513E-3</v>
      </c>
      <c r="DT349" s="154">
        <f t="shared" si="788"/>
        <v>-1.4621943177356608E-9</v>
      </c>
      <c r="DU349" s="154">
        <f t="shared" si="789"/>
        <v>-1.4621943177356608E-9</v>
      </c>
      <c r="DW349" s="155">
        <f t="shared" si="726"/>
        <v>0</v>
      </c>
      <c r="DX349" s="155">
        <f t="shared" si="727"/>
        <v>0</v>
      </c>
      <c r="DY349" s="155">
        <f t="shared" si="728"/>
        <v>0</v>
      </c>
      <c r="DZ349" s="155">
        <f t="shared" si="729"/>
        <v>0</v>
      </c>
      <c r="EA349" s="156">
        <f t="shared" si="730"/>
        <v>0</v>
      </c>
      <c r="EB349" s="156">
        <f t="shared" si="731"/>
        <v>0</v>
      </c>
      <c r="EC349" s="156">
        <f t="shared" si="732"/>
        <v>0</v>
      </c>
      <c r="ED349" s="156">
        <f t="shared" si="733"/>
        <v>0</v>
      </c>
      <c r="EE349" s="156">
        <f t="shared" si="734"/>
        <v>0</v>
      </c>
      <c r="EF349" s="156">
        <f t="shared" si="735"/>
        <v>0</v>
      </c>
      <c r="EG349" s="156">
        <f t="shared" si="736"/>
        <v>0</v>
      </c>
      <c r="EH349" s="156">
        <f t="shared" si="737"/>
        <v>0</v>
      </c>
      <c r="EI349" s="156">
        <f t="shared" si="738"/>
        <v>0</v>
      </c>
      <c r="EJ349" s="156">
        <f t="shared" si="739"/>
        <v>0</v>
      </c>
      <c r="EK349" s="156">
        <f t="shared" si="740"/>
        <v>0</v>
      </c>
      <c r="EL349" s="156">
        <f t="shared" si="741"/>
        <v>0</v>
      </c>
      <c r="EM349" s="156">
        <f t="shared" si="742"/>
        <v>0</v>
      </c>
      <c r="EN349" s="156">
        <f t="shared" si="743"/>
        <v>0</v>
      </c>
      <c r="EO349" s="156">
        <f t="shared" si="744"/>
        <v>0</v>
      </c>
      <c r="EP349" s="156">
        <f t="shared" si="745"/>
        <v>0</v>
      </c>
      <c r="EQ349" s="156">
        <f t="shared" si="746"/>
        <v>0</v>
      </c>
      <c r="ER349" s="156">
        <f t="shared" si="747"/>
        <v>0</v>
      </c>
      <c r="ES349" s="156">
        <f t="shared" si="748"/>
        <v>0</v>
      </c>
      <c r="ET349" s="156">
        <f t="shared" si="749"/>
        <v>0</v>
      </c>
      <c r="EU349" s="156">
        <f t="shared" si="750"/>
        <v>0</v>
      </c>
      <c r="EV349" s="156">
        <f t="shared" si="751"/>
        <v>0</v>
      </c>
      <c r="EW349" s="156">
        <f t="shared" si="752"/>
        <v>0</v>
      </c>
      <c r="EX349" s="156">
        <f t="shared" si="753"/>
        <v>0</v>
      </c>
      <c r="EY349" s="156">
        <f t="shared" si="754"/>
        <v>0</v>
      </c>
      <c r="EZ349" s="156">
        <f t="shared" si="755"/>
        <v>0</v>
      </c>
    </row>
    <row r="350" spans="15:156" ht="20.100000000000001" customHeight="1" x14ac:dyDescent="0.2">
      <c r="O350" s="158">
        <v>340</v>
      </c>
      <c r="P350" s="158">
        <f t="shared" si="756"/>
        <v>-0.17453292519943295</v>
      </c>
      <c r="Q350" s="147">
        <f t="shared" si="757"/>
        <v>2.9670597283903604</v>
      </c>
      <c r="R350" s="147">
        <f t="shared" si="661"/>
        <v>56.482389825727488</v>
      </c>
      <c r="S350" s="147">
        <f t="shared" si="662"/>
        <v>49.115121587589122</v>
      </c>
      <c r="T350" s="147">
        <f t="shared" si="663"/>
        <v>61.393901984486398</v>
      </c>
      <c r="U350" s="147">
        <f t="shared" si="664"/>
        <v>1</v>
      </c>
      <c r="V350" s="147">
        <f t="shared" si="665"/>
        <v>1</v>
      </c>
      <c r="W350" s="147">
        <f t="shared" si="666"/>
        <v>0.25494671957808807</v>
      </c>
      <c r="X350" s="147">
        <f t="shared" si="667"/>
        <v>0.29318872751480124</v>
      </c>
      <c r="Y350" s="147">
        <f t="shared" si="668"/>
        <v>0.23455098201184102</v>
      </c>
      <c r="Z350" s="147">
        <f t="shared" si="669"/>
        <v>2.5</v>
      </c>
      <c r="AA350" s="147">
        <f t="shared" si="670"/>
        <v>2.5</v>
      </c>
      <c r="AB350" s="147">
        <f t="shared" si="671"/>
        <v>2.5</v>
      </c>
      <c r="AC350" s="147">
        <f t="shared" si="672"/>
        <v>2.5</v>
      </c>
      <c r="AD350" s="147">
        <f t="shared" si="673"/>
        <v>14.321396147078119</v>
      </c>
      <c r="AE350" s="147">
        <f t="shared" si="674"/>
        <v>20.317383444033879</v>
      </c>
      <c r="AF350" s="147">
        <f t="shared" si="675"/>
        <v>2.555276398411745</v>
      </c>
      <c r="AG350" s="147">
        <f t="shared" si="676"/>
        <v>2.9167681074895215</v>
      </c>
      <c r="AH350" s="147">
        <f t="shared" si="677"/>
        <v>2.2177706284745748</v>
      </c>
      <c r="AI350" s="147">
        <f t="shared" si="678"/>
        <v>5.0552763984117455</v>
      </c>
      <c r="AJ350" s="147">
        <f t="shared" si="679"/>
        <v>5.8552763984117453</v>
      </c>
      <c r="AK350" s="147">
        <f t="shared" si="680"/>
        <v>6.2167681074895214</v>
      </c>
      <c r="AL350" s="147">
        <f t="shared" si="681"/>
        <v>5.5177706284745751</v>
      </c>
      <c r="AM350" s="147">
        <f t="shared" si="758"/>
        <v>170.78613065495114</v>
      </c>
      <c r="AN350" s="147">
        <f t="shared" si="790"/>
        <v>160.85528408165504</v>
      </c>
      <c r="AO350" s="147">
        <f t="shared" si="791"/>
        <v>181.23261500568333</v>
      </c>
      <c r="AP350" s="147">
        <f t="shared" si="682"/>
        <v>0.61623101894353949</v>
      </c>
      <c r="AQ350" s="147">
        <f t="shared" si="683"/>
        <v>5.7453415239517476E-2</v>
      </c>
      <c r="AR350" s="147">
        <f t="shared" si="684"/>
        <v>5.7027197371285761E-2</v>
      </c>
      <c r="AS350" s="147">
        <f t="shared" si="685"/>
        <v>5.4200933487611166E-2</v>
      </c>
      <c r="AT350" s="147">
        <f t="shared" si="686"/>
        <v>1.0840337466745276E-3</v>
      </c>
      <c r="AU350" s="147">
        <f t="shared" si="687"/>
        <v>9.8346036093415346E-3</v>
      </c>
      <c r="AV350" s="147">
        <f t="shared" si="688"/>
        <v>9.1258210566420514E-3</v>
      </c>
      <c r="AW350" s="147">
        <f t="shared" si="689"/>
        <v>9.2880051122885068E-3</v>
      </c>
      <c r="AX350" s="147">
        <f t="shared" si="759"/>
        <v>1.2536500925004239E-2</v>
      </c>
      <c r="AY350" s="147">
        <f t="shared" si="760"/>
        <v>1.3377940730303888E-2</v>
      </c>
      <c r="AZ350" s="147">
        <f t="shared" si="761"/>
        <v>1.0892554839485924E-2</v>
      </c>
      <c r="BA350" s="147">
        <f t="shared" si="762"/>
        <v>2.2552257336364397E-2</v>
      </c>
      <c r="BB350" s="147">
        <f t="shared" si="763"/>
        <v>2.0878970058136968E-2</v>
      </c>
      <c r="BC350" s="147">
        <f t="shared" si="690"/>
        <v>-2.2139450949913528E-2</v>
      </c>
      <c r="BD350" s="147">
        <f t="shared" si="691"/>
        <v>-1.9251696478185677E-2</v>
      </c>
      <c r="BE350" s="147">
        <f t="shared" si="692"/>
        <v>-2.4064620597732098E-2</v>
      </c>
      <c r="BF350" s="147">
        <f t="shared" si="693"/>
        <v>0</v>
      </c>
      <c r="BG350" s="147">
        <f t="shared" si="694"/>
        <v>0</v>
      </c>
      <c r="BH350" s="147">
        <f t="shared" si="695"/>
        <v>0</v>
      </c>
      <c r="BI350" s="147">
        <f t="shared" si="764"/>
        <v>0</v>
      </c>
      <c r="BJ350" s="147">
        <f t="shared" si="765"/>
        <v>0</v>
      </c>
      <c r="BK350" s="147">
        <f t="shared" si="766"/>
        <v>0</v>
      </c>
      <c r="BL350" s="147">
        <f t="shared" si="696"/>
        <v>0</v>
      </c>
      <c r="BM350" s="147">
        <f t="shared" si="697"/>
        <v>0</v>
      </c>
      <c r="BN350" s="147">
        <f t="shared" si="698"/>
        <v>0</v>
      </c>
      <c r="BO350" s="150">
        <f t="shared" si="767"/>
        <v>0</v>
      </c>
      <c r="BP350" s="150">
        <f t="shared" si="767"/>
        <v>0</v>
      </c>
      <c r="BQ350" s="150">
        <f t="shared" si="767"/>
        <v>0</v>
      </c>
      <c r="BR350" s="147" t="e">
        <f t="shared" si="699"/>
        <v>#NUM!</v>
      </c>
      <c r="BS350" s="147">
        <f t="shared" si="700"/>
        <v>24.830331726804648</v>
      </c>
      <c r="BT350" s="147">
        <f t="shared" si="701"/>
        <v>0.10117902264448837</v>
      </c>
      <c r="BU350" s="147">
        <f t="shared" si="702"/>
        <v>0.10117902264448837</v>
      </c>
      <c r="BV350" s="147">
        <f t="shared" si="703"/>
        <v>3.372634088149612E-2</v>
      </c>
      <c r="BW350" s="147">
        <f t="shared" si="704"/>
        <v>3.530149364107968</v>
      </c>
      <c r="CA350" s="150">
        <f t="shared" si="705"/>
        <v>1.9233890928578416E-2</v>
      </c>
      <c r="CB350" s="150">
        <f t="shared" si="768"/>
        <v>1.9233890928578416E-2</v>
      </c>
      <c r="CC350" s="150">
        <f t="shared" si="769"/>
        <v>5.0470153130421211E-3</v>
      </c>
      <c r="CD350" s="150">
        <f t="shared" si="770"/>
        <v>2.4518087793413964E-2</v>
      </c>
      <c r="CE350" s="150">
        <f t="shared" si="706"/>
        <v>2.3786368435004361E-3</v>
      </c>
      <c r="CI350" s="152">
        <f t="shared" si="707"/>
        <v>9.5446742663748502E-2</v>
      </c>
      <c r="CJ350" s="152">
        <f t="shared" si="708"/>
        <v>9.5446742663748502E-2</v>
      </c>
      <c r="CK350" s="152">
        <f t="shared" si="709"/>
        <v>9.5446742663748502E-2</v>
      </c>
      <c r="CL350" s="152">
        <f t="shared" si="710"/>
        <v>9.5446742663748502E-2</v>
      </c>
      <c r="CM350" s="152">
        <f t="shared" si="711"/>
        <v>9.5446742663748502E-2</v>
      </c>
      <c r="CN350" s="152">
        <f t="shared" si="712"/>
        <v>9.5446742663748502E-2</v>
      </c>
      <c r="CO350" s="152">
        <f t="shared" si="713"/>
        <v>9.5446742663748502E-2</v>
      </c>
      <c r="CP350" s="152">
        <f t="shared" si="714"/>
        <v>9.5446742663748502E-2</v>
      </c>
      <c r="CQ350" s="152">
        <f t="shared" si="715"/>
        <v>8.8643527838413255E-2</v>
      </c>
      <c r="CR350" s="152">
        <f t="shared" si="716"/>
        <v>7.5413620657283062E-2</v>
      </c>
      <c r="CS350" s="152">
        <f t="shared" si="717"/>
        <v>6.2183713476152869E-2</v>
      </c>
      <c r="CT350" s="152">
        <f t="shared" si="718"/>
        <v>4.8953806295022682E-2</v>
      </c>
      <c r="CU350" s="152">
        <f t="shared" si="719"/>
        <v>3.5723899113892517E-2</v>
      </c>
      <c r="CV350" s="152">
        <f t="shared" si="720"/>
        <v>2.7994060900756252E-2</v>
      </c>
      <c r="CW350" s="152">
        <f t="shared" si="721"/>
        <v>2.7994060900756252E-2</v>
      </c>
      <c r="CX350" s="152">
        <f t="shared" si="722"/>
        <v>2.7994060900756252E-2</v>
      </c>
      <c r="CY350" s="152">
        <f t="shared" si="723"/>
        <v>2.7994060900756252E-2</v>
      </c>
      <c r="CZ350" s="152">
        <f t="shared" si="724"/>
        <v>2.7994060900756252E-2</v>
      </c>
      <c r="DA350" s="152">
        <f t="shared" si="725"/>
        <v>2.7994060900756252E-2</v>
      </c>
      <c r="DC350" s="154">
        <f t="shared" si="771"/>
        <v>1.7998104332268401E-2</v>
      </c>
      <c r="DD350" s="154">
        <f t="shared" si="772"/>
        <v>1.7998104332268401E-2</v>
      </c>
      <c r="DE350" s="154">
        <f t="shared" si="773"/>
        <v>1.7998104332268401E-2</v>
      </c>
      <c r="DF350" s="154">
        <f t="shared" si="774"/>
        <v>1.7998104332268401E-2</v>
      </c>
      <c r="DG350" s="154">
        <f t="shared" si="775"/>
        <v>1.7998104332268401E-2</v>
      </c>
      <c r="DH350" s="154">
        <f t="shared" si="776"/>
        <v>1.7998104332268401E-2</v>
      </c>
      <c r="DI350" s="154">
        <f t="shared" si="777"/>
        <v>1.7998104332268401E-2</v>
      </c>
      <c r="DJ350" s="154">
        <f t="shared" si="778"/>
        <v>1.7998104332268401E-2</v>
      </c>
      <c r="DK350" s="154">
        <f t="shared" si="779"/>
        <v>1.6534888596704291E-2</v>
      </c>
      <c r="DL350" s="154">
        <f t="shared" si="780"/>
        <v>1.370317712850524E-2</v>
      </c>
      <c r="DM350" s="154">
        <f t="shared" si="781"/>
        <v>1.0897350472618205E-2</v>
      </c>
      <c r="DN350" s="154">
        <f t="shared" si="782"/>
        <v>8.1332712881904811E-3</v>
      </c>
      <c r="DO350" s="154">
        <f t="shared" si="783"/>
        <v>5.4430907416256353E-3</v>
      </c>
      <c r="DP350" s="154">
        <f t="shared" si="784"/>
        <v>3.9321943468141937E-3</v>
      </c>
      <c r="DQ350" s="154">
        <f t="shared" si="785"/>
        <v>3.9321943468141937E-3</v>
      </c>
      <c r="DR350" s="154">
        <f t="shared" si="786"/>
        <v>3.9321943468141937E-3</v>
      </c>
      <c r="DS350" s="154">
        <f t="shared" si="787"/>
        <v>3.9321943468141937E-3</v>
      </c>
      <c r="DT350" s="154">
        <f t="shared" si="788"/>
        <v>3.9321943468141937E-3</v>
      </c>
      <c r="DU350" s="154">
        <f t="shared" si="789"/>
        <v>-1.4868053928238669E-9</v>
      </c>
      <c r="DW350" s="155">
        <f t="shared" si="726"/>
        <v>0</v>
      </c>
      <c r="DX350" s="155">
        <f t="shared" si="727"/>
        <v>0</v>
      </c>
      <c r="DY350" s="155">
        <f t="shared" si="728"/>
        <v>0</v>
      </c>
      <c r="DZ350" s="155">
        <f t="shared" si="729"/>
        <v>0</v>
      </c>
      <c r="EA350" s="156">
        <f t="shared" si="730"/>
        <v>0</v>
      </c>
      <c r="EB350" s="156">
        <f t="shared" si="731"/>
        <v>0</v>
      </c>
      <c r="EC350" s="156">
        <f t="shared" si="732"/>
        <v>0</v>
      </c>
      <c r="ED350" s="156">
        <f t="shared" si="733"/>
        <v>0</v>
      </c>
      <c r="EE350" s="156">
        <f t="shared" si="734"/>
        <v>0</v>
      </c>
      <c r="EF350" s="156">
        <f t="shared" si="735"/>
        <v>0</v>
      </c>
      <c r="EG350" s="156">
        <f t="shared" si="736"/>
        <v>0</v>
      </c>
      <c r="EH350" s="156">
        <f t="shared" si="737"/>
        <v>0</v>
      </c>
      <c r="EI350" s="156">
        <f t="shared" si="738"/>
        <v>0</v>
      </c>
      <c r="EJ350" s="156">
        <f t="shared" si="739"/>
        <v>0</v>
      </c>
      <c r="EK350" s="156">
        <f t="shared" si="740"/>
        <v>0</v>
      </c>
      <c r="EL350" s="156">
        <f t="shared" si="741"/>
        <v>0</v>
      </c>
      <c r="EM350" s="156">
        <f t="shared" si="742"/>
        <v>0</v>
      </c>
      <c r="EN350" s="156">
        <f t="shared" si="743"/>
        <v>0</v>
      </c>
      <c r="EO350" s="156">
        <f t="shared" si="744"/>
        <v>0</v>
      </c>
      <c r="EP350" s="156">
        <f t="shared" si="745"/>
        <v>0</v>
      </c>
      <c r="EQ350" s="156">
        <f t="shared" si="746"/>
        <v>0</v>
      </c>
      <c r="ER350" s="156">
        <f t="shared" si="747"/>
        <v>0</v>
      </c>
      <c r="ES350" s="156">
        <f t="shared" si="748"/>
        <v>0</v>
      </c>
      <c r="ET350" s="156">
        <f t="shared" si="749"/>
        <v>0</v>
      </c>
      <c r="EU350" s="156">
        <f t="shared" si="750"/>
        <v>0</v>
      </c>
      <c r="EV350" s="156">
        <f t="shared" si="751"/>
        <v>0</v>
      </c>
      <c r="EW350" s="156">
        <f t="shared" si="752"/>
        <v>0</v>
      </c>
      <c r="EX350" s="156">
        <f t="shared" si="753"/>
        <v>0</v>
      </c>
      <c r="EY350" s="156">
        <f t="shared" si="754"/>
        <v>0</v>
      </c>
      <c r="EZ350" s="156">
        <f t="shared" si="755"/>
        <v>0</v>
      </c>
    </row>
    <row r="351" spans="15:156" ht="20.100000000000001" customHeight="1" x14ac:dyDescent="0.2">
      <c r="O351" s="158">
        <v>341</v>
      </c>
      <c r="P351" s="158">
        <f t="shared" si="756"/>
        <v>-0.16580627893946129</v>
      </c>
      <c r="Q351" s="147">
        <f t="shared" si="757"/>
        <v>2.9757863746503315</v>
      </c>
      <c r="R351" s="147">
        <f t="shared" si="661"/>
        <v>53.684889408437421</v>
      </c>
      <c r="S351" s="147">
        <f t="shared" si="662"/>
        <v>46.682512529076021</v>
      </c>
      <c r="T351" s="147">
        <f t="shared" si="663"/>
        <v>58.353140661345023</v>
      </c>
      <c r="U351" s="147">
        <f t="shared" si="664"/>
        <v>1</v>
      </c>
      <c r="V351" s="147">
        <f t="shared" si="665"/>
        <v>1</v>
      </c>
      <c r="W351" s="147">
        <f t="shared" si="666"/>
        <v>0.26823190209900694</v>
      </c>
      <c r="X351" s="147">
        <f t="shared" si="667"/>
        <v>0.30846668741385797</v>
      </c>
      <c r="Y351" s="147">
        <f t="shared" si="668"/>
        <v>0.24677334993108638</v>
      </c>
      <c r="Z351" s="147">
        <f t="shared" si="669"/>
        <v>2.5</v>
      </c>
      <c r="AA351" s="147">
        <f t="shared" si="670"/>
        <v>2.5</v>
      </c>
      <c r="AB351" s="147">
        <f t="shared" si="671"/>
        <v>2.5</v>
      </c>
      <c r="AC351" s="147">
        <f t="shared" si="672"/>
        <v>2.5</v>
      </c>
      <c r="AD351" s="147">
        <f t="shared" si="673"/>
        <v>13.149377787129341</v>
      </c>
      <c r="AE351" s="147">
        <f t="shared" si="674"/>
        <v>18.706410549124975</v>
      </c>
      <c r="AF351" s="147">
        <f t="shared" si="675"/>
        <v>2.5448845968184104</v>
      </c>
      <c r="AG351" s="147">
        <f t="shared" si="676"/>
        <v>2.904906190913437</v>
      </c>
      <c r="AH351" s="147">
        <f t="shared" si="677"/>
        <v>2.2087513958134983</v>
      </c>
      <c r="AI351" s="147">
        <f t="shared" si="678"/>
        <v>5.0448845968184104</v>
      </c>
      <c r="AJ351" s="147">
        <f t="shared" si="679"/>
        <v>5.8448845968184102</v>
      </c>
      <c r="AK351" s="147">
        <f t="shared" si="680"/>
        <v>6.2049061909134364</v>
      </c>
      <c r="AL351" s="147">
        <f t="shared" si="681"/>
        <v>5.5087513958134986</v>
      </c>
      <c r="AM351" s="147">
        <f t="shared" si="758"/>
        <v>171.08977661326924</v>
      </c>
      <c r="AN351" s="147">
        <f t="shared" si="790"/>
        <v>161.16279106111483</v>
      </c>
      <c r="AO351" s="147">
        <f t="shared" si="791"/>
        <v>181.52933907309247</v>
      </c>
      <c r="AP351" s="147">
        <f t="shared" si="682"/>
        <v>0.58436503695813169</v>
      </c>
      <c r="AQ351" s="147">
        <f t="shared" si="683"/>
        <v>5.4385742014575335E-2</v>
      </c>
      <c r="AR351" s="147">
        <f t="shared" si="684"/>
        <v>5.3982281664533199E-2</v>
      </c>
      <c r="AS351" s="147">
        <f t="shared" si="685"/>
        <v>5.13069235887453E-2</v>
      </c>
      <c r="AT351" s="147">
        <f t="shared" si="686"/>
        <v>9.7136224456966609E-4</v>
      </c>
      <c r="AU351" s="147">
        <f t="shared" si="687"/>
        <v>8.8280895809020096E-3</v>
      </c>
      <c r="AV351" s="147">
        <f t="shared" si="688"/>
        <v>8.1929406300483409E-3</v>
      </c>
      <c r="AW351" s="147">
        <f t="shared" si="689"/>
        <v>8.3362614322300983E-3</v>
      </c>
      <c r="AX351" s="147">
        <f t="shared" si="759"/>
        <v>1.1839877661123701E-2</v>
      </c>
      <c r="AY351" s="147">
        <f t="shared" si="760"/>
        <v>1.2636247783775971E-2</v>
      </c>
      <c r="AZ351" s="147">
        <f t="shared" si="761"/>
        <v>1.0285837111623975E-2</v>
      </c>
      <c r="BA351" s="147">
        <f t="shared" si="762"/>
        <v>2.1325000774468573E-2</v>
      </c>
      <c r="BB351" s="147">
        <f t="shared" si="763"/>
        <v>1.9783038850631401E-2</v>
      </c>
      <c r="BC351" s="147">
        <f t="shared" si="690"/>
        <v>-2.2172674444378392E-2</v>
      </c>
      <c r="BD351" s="147">
        <f t="shared" si="691"/>
        <v>-1.9280586473372514E-2</v>
      </c>
      <c r="BE351" s="147">
        <f t="shared" si="692"/>
        <v>-2.4100733091715641E-2</v>
      </c>
      <c r="BF351" s="147">
        <f t="shared" si="693"/>
        <v>0</v>
      </c>
      <c r="BG351" s="147">
        <f t="shared" si="694"/>
        <v>0</v>
      </c>
      <c r="BH351" s="147">
        <f t="shared" si="695"/>
        <v>0</v>
      </c>
      <c r="BI351" s="147">
        <f t="shared" si="764"/>
        <v>0</v>
      </c>
      <c r="BJ351" s="147">
        <f t="shared" si="765"/>
        <v>0</v>
      </c>
      <c r="BK351" s="147">
        <f t="shared" si="766"/>
        <v>0</v>
      </c>
      <c r="BL351" s="147">
        <f t="shared" si="696"/>
        <v>0</v>
      </c>
      <c r="BM351" s="147">
        <f t="shared" si="697"/>
        <v>0</v>
      </c>
      <c r="BN351" s="147">
        <f t="shared" si="698"/>
        <v>0</v>
      </c>
      <c r="BO351" s="150">
        <f t="shared" si="767"/>
        <v>0</v>
      </c>
      <c r="BP351" s="150">
        <f t="shared" si="767"/>
        <v>0</v>
      </c>
      <c r="BQ351" s="150">
        <f t="shared" si="767"/>
        <v>0</v>
      </c>
      <c r="BR351" s="147" t="e">
        <f t="shared" si="699"/>
        <v>#NUM!</v>
      </c>
      <c r="BS351" s="147">
        <f t="shared" si="700"/>
        <v>22.930897774276747</v>
      </c>
      <c r="BT351" s="147">
        <f t="shared" si="701"/>
        <v>9.6167755257568599E-2</v>
      </c>
      <c r="BU351" s="147">
        <f t="shared" si="702"/>
        <v>9.6167755257568599E-2</v>
      </c>
      <c r="BV351" s="147">
        <f t="shared" si="703"/>
        <v>3.2055918419189533E-2</v>
      </c>
      <c r="BW351" s="147">
        <f t="shared" si="704"/>
        <v>3.3553055880273388</v>
      </c>
      <c r="CA351" s="150">
        <f t="shared" si="705"/>
        <v>1.7683502429692577E-2</v>
      </c>
      <c r="CB351" s="150">
        <f t="shared" si="768"/>
        <v>1.7683502429692577E-2</v>
      </c>
      <c r="CC351" s="150">
        <f t="shared" si="769"/>
        <v>4.6122364791913416E-3</v>
      </c>
      <c r="CD351" s="150">
        <f t="shared" si="770"/>
        <v>2.3716398333836725E-2</v>
      </c>
      <c r="CE351" s="150">
        <f t="shared" si="706"/>
        <v>1.5437238894583337E-3</v>
      </c>
      <c r="CI351" s="152">
        <f t="shared" si="707"/>
        <v>9.0435475276828728E-2</v>
      </c>
      <c r="CJ351" s="152">
        <f t="shared" si="708"/>
        <v>9.0435475276828728E-2</v>
      </c>
      <c r="CK351" s="152">
        <f t="shared" si="709"/>
        <v>9.0435475276828728E-2</v>
      </c>
      <c r="CL351" s="152">
        <f t="shared" si="710"/>
        <v>9.0435475276828728E-2</v>
      </c>
      <c r="CM351" s="152">
        <f t="shared" si="711"/>
        <v>9.0435475276828728E-2</v>
      </c>
      <c r="CN351" s="152">
        <f t="shared" si="712"/>
        <v>9.0435475276828728E-2</v>
      </c>
      <c r="CO351" s="152">
        <f t="shared" si="713"/>
        <v>9.0435475276828728E-2</v>
      </c>
      <c r="CP351" s="152">
        <f t="shared" si="714"/>
        <v>9.0435475276828728E-2</v>
      </c>
      <c r="CQ351" s="152">
        <f t="shared" si="715"/>
        <v>8.3969214967255124E-2</v>
      </c>
      <c r="CR351" s="152">
        <f t="shared" si="716"/>
        <v>7.1394568142036124E-2</v>
      </c>
      <c r="CS351" s="152">
        <f t="shared" si="717"/>
        <v>5.8819921316817125E-2</v>
      </c>
      <c r="CT351" s="152">
        <f t="shared" si="718"/>
        <v>4.6245274491598126E-2</v>
      </c>
      <c r="CU351" s="152">
        <f t="shared" si="719"/>
        <v>3.3670627666379148E-2</v>
      </c>
      <c r="CV351" s="152">
        <f t="shared" si="720"/>
        <v>2.6323638438449665E-2</v>
      </c>
      <c r="CW351" s="152">
        <f t="shared" si="721"/>
        <v>2.6323638438449665E-2</v>
      </c>
      <c r="CX351" s="152">
        <f t="shared" si="722"/>
        <v>2.6323638438449665E-2</v>
      </c>
      <c r="CY351" s="152">
        <f t="shared" si="723"/>
        <v>2.6323638438449665E-2</v>
      </c>
      <c r="CZ351" s="152">
        <f t="shared" si="724"/>
        <v>2.6323638438449665E-2</v>
      </c>
      <c r="DA351" s="152">
        <f t="shared" si="725"/>
        <v>2.6323638438449665E-2</v>
      </c>
      <c r="DC351" s="154">
        <f t="shared" si="771"/>
        <v>1.6484198463896302E-2</v>
      </c>
      <c r="DD351" s="154">
        <f t="shared" si="772"/>
        <v>1.6484198463896302E-2</v>
      </c>
      <c r="DE351" s="154">
        <f t="shared" si="773"/>
        <v>1.6484198463896302E-2</v>
      </c>
      <c r="DF351" s="154">
        <f t="shared" si="774"/>
        <v>1.6484198463896302E-2</v>
      </c>
      <c r="DG351" s="154">
        <f t="shared" si="775"/>
        <v>1.6484198463896302E-2</v>
      </c>
      <c r="DH351" s="154">
        <f t="shared" si="776"/>
        <v>1.6484198463896302E-2</v>
      </c>
      <c r="DI351" s="154">
        <f t="shared" si="777"/>
        <v>1.6484198463896302E-2</v>
      </c>
      <c r="DJ351" s="154">
        <f t="shared" si="778"/>
        <v>1.6484198463896302E-2</v>
      </c>
      <c r="DK351" s="154">
        <f t="shared" si="779"/>
        <v>1.513478014980075E-2</v>
      </c>
      <c r="DL351" s="154">
        <f t="shared" si="780"/>
        <v>1.2524078473267274E-2</v>
      </c>
      <c r="DM351" s="154">
        <f t="shared" si="781"/>
        <v>9.9386992226419679E-3</v>
      </c>
      <c r="DN351" s="154">
        <f t="shared" si="782"/>
        <v>7.3941068458025418E-3</v>
      </c>
      <c r="DO351" s="154">
        <f t="shared" si="783"/>
        <v>4.9215765650164689E-3</v>
      </c>
      <c r="DP351" s="154">
        <f t="shared" si="784"/>
        <v>3.5362006741646644E-3</v>
      </c>
      <c r="DQ351" s="154">
        <f t="shared" si="785"/>
        <v>3.5362006741646644E-3</v>
      </c>
      <c r="DR351" s="154">
        <f t="shared" si="786"/>
        <v>3.5362006741646644E-3</v>
      </c>
      <c r="DS351" s="154">
        <f t="shared" si="787"/>
        <v>3.5362006741646644E-3</v>
      </c>
      <c r="DT351" s="154">
        <f t="shared" si="788"/>
        <v>3.5362006741646644E-3</v>
      </c>
      <c r="DU351" s="154">
        <f t="shared" si="789"/>
        <v>-1.5123087985135016E-9</v>
      </c>
      <c r="DW351" s="155">
        <f t="shared" si="726"/>
        <v>0</v>
      </c>
      <c r="DX351" s="155">
        <f t="shared" si="727"/>
        <v>0</v>
      </c>
      <c r="DY351" s="155">
        <f t="shared" si="728"/>
        <v>0</v>
      </c>
      <c r="DZ351" s="155">
        <f t="shared" si="729"/>
        <v>0</v>
      </c>
      <c r="EA351" s="156">
        <f t="shared" si="730"/>
        <v>0</v>
      </c>
      <c r="EB351" s="156">
        <f t="shared" si="731"/>
        <v>0</v>
      </c>
      <c r="EC351" s="156">
        <f t="shared" si="732"/>
        <v>0</v>
      </c>
      <c r="ED351" s="156">
        <f t="shared" si="733"/>
        <v>0</v>
      </c>
      <c r="EE351" s="156">
        <f t="shared" si="734"/>
        <v>0</v>
      </c>
      <c r="EF351" s="156">
        <f t="shared" si="735"/>
        <v>0</v>
      </c>
      <c r="EG351" s="156">
        <f t="shared" si="736"/>
        <v>0</v>
      </c>
      <c r="EH351" s="156">
        <f t="shared" si="737"/>
        <v>0</v>
      </c>
      <c r="EI351" s="156">
        <f t="shared" si="738"/>
        <v>0</v>
      </c>
      <c r="EJ351" s="156">
        <f t="shared" si="739"/>
        <v>0</v>
      </c>
      <c r="EK351" s="156">
        <f t="shared" si="740"/>
        <v>0</v>
      </c>
      <c r="EL351" s="156">
        <f t="shared" si="741"/>
        <v>0</v>
      </c>
      <c r="EM351" s="156">
        <f t="shared" si="742"/>
        <v>0</v>
      </c>
      <c r="EN351" s="156">
        <f t="shared" si="743"/>
        <v>0</v>
      </c>
      <c r="EO351" s="156">
        <f t="shared" si="744"/>
        <v>0</v>
      </c>
      <c r="EP351" s="156">
        <f t="shared" si="745"/>
        <v>0</v>
      </c>
      <c r="EQ351" s="156">
        <f t="shared" si="746"/>
        <v>0</v>
      </c>
      <c r="ER351" s="156">
        <f t="shared" si="747"/>
        <v>0</v>
      </c>
      <c r="ES351" s="156">
        <f t="shared" si="748"/>
        <v>0</v>
      </c>
      <c r="ET351" s="156">
        <f t="shared" si="749"/>
        <v>0</v>
      </c>
      <c r="EU351" s="156">
        <f t="shared" si="750"/>
        <v>0</v>
      </c>
      <c r="EV351" s="156">
        <f t="shared" si="751"/>
        <v>0</v>
      </c>
      <c r="EW351" s="156">
        <f t="shared" si="752"/>
        <v>0</v>
      </c>
      <c r="EX351" s="156">
        <f t="shared" si="753"/>
        <v>0</v>
      </c>
      <c r="EY351" s="156">
        <f t="shared" si="754"/>
        <v>0</v>
      </c>
      <c r="EZ351" s="156">
        <f t="shared" si="755"/>
        <v>0</v>
      </c>
    </row>
    <row r="352" spans="15:156" ht="20.100000000000001" customHeight="1" x14ac:dyDescent="0.2">
      <c r="O352" s="158">
        <v>342</v>
      </c>
      <c r="P352" s="158">
        <f t="shared" si="756"/>
        <v>-0.15707963267948966</v>
      </c>
      <c r="Q352" s="147">
        <f t="shared" si="757"/>
        <v>2.9845130209103035</v>
      </c>
      <c r="R352" s="147">
        <f t="shared" si="661"/>
        <v>50.883300678969128</v>
      </c>
      <c r="S352" s="147">
        <f t="shared" si="662"/>
        <v>44.246348416494889</v>
      </c>
      <c r="T352" s="147">
        <f t="shared" si="663"/>
        <v>55.307935520618614</v>
      </c>
      <c r="U352" s="147">
        <f t="shared" si="664"/>
        <v>1</v>
      </c>
      <c r="V352" s="147">
        <f t="shared" si="665"/>
        <v>1</v>
      </c>
      <c r="W352" s="147">
        <f t="shared" si="666"/>
        <v>0.28300050916216896</v>
      </c>
      <c r="X352" s="147">
        <f t="shared" si="667"/>
        <v>0.32545058553649431</v>
      </c>
      <c r="Y352" s="147">
        <f t="shared" si="668"/>
        <v>0.26036046842919547</v>
      </c>
      <c r="Z352" s="147">
        <f t="shared" si="669"/>
        <v>2.5</v>
      </c>
      <c r="AA352" s="147">
        <f t="shared" si="670"/>
        <v>2.5</v>
      </c>
      <c r="AB352" s="147">
        <f t="shared" si="671"/>
        <v>2.5</v>
      </c>
      <c r="AC352" s="147">
        <f t="shared" si="672"/>
        <v>2.5</v>
      </c>
      <c r="AD352" s="147">
        <f t="shared" si="673"/>
        <v>12.011006602953378</v>
      </c>
      <c r="AE352" s="147">
        <f t="shared" si="674"/>
        <v>17.136545395445996</v>
      </c>
      <c r="AF352" s="147">
        <f t="shared" si="675"/>
        <v>2.5344776084788125</v>
      </c>
      <c r="AG352" s="147">
        <f t="shared" si="676"/>
        <v>2.8930269391413703</v>
      </c>
      <c r="AH352" s="147">
        <f t="shared" si="677"/>
        <v>2.1997189823005088</v>
      </c>
      <c r="AI352" s="147">
        <f t="shared" si="678"/>
        <v>5.034477608478813</v>
      </c>
      <c r="AJ352" s="147">
        <f t="shared" si="679"/>
        <v>5.8344776084788128</v>
      </c>
      <c r="AK352" s="147">
        <f t="shared" si="680"/>
        <v>6.1930269391413697</v>
      </c>
      <c r="AL352" s="147">
        <f t="shared" si="681"/>
        <v>5.4997189823005082</v>
      </c>
      <c r="AM352" s="147">
        <f t="shared" si="758"/>
        <v>171.39495034598716</v>
      </c>
      <c r="AN352" s="147">
        <f t="shared" si="790"/>
        <v>161.47192799691661</v>
      </c>
      <c r="AO352" s="147">
        <f t="shared" si="791"/>
        <v>181.82747213416792</v>
      </c>
      <c r="AP352" s="147">
        <f t="shared" si="682"/>
        <v>0.55258840152600064</v>
      </c>
      <c r="AQ352" s="147">
        <f t="shared" si="683"/>
        <v>5.1336781335581692E-2</v>
      </c>
      <c r="AR352" s="147">
        <f t="shared" si="684"/>
        <v>5.0955939684802339E-2</v>
      </c>
      <c r="AS352" s="147">
        <f t="shared" si="685"/>
        <v>4.8430566904298623E-2</v>
      </c>
      <c r="AT352" s="147">
        <f t="shared" si="686"/>
        <v>8.6550259638707154E-4</v>
      </c>
      <c r="AU352" s="147">
        <f t="shared" si="687"/>
        <v>7.8800295149980791E-3</v>
      </c>
      <c r="AV352" s="147">
        <f t="shared" si="688"/>
        <v>7.3140716049699493E-3</v>
      </c>
      <c r="AW352" s="147">
        <f t="shared" si="689"/>
        <v>7.4399693995771694E-3</v>
      </c>
      <c r="AX352" s="147">
        <f t="shared" si="759"/>
        <v>1.1150263272698384E-2</v>
      </c>
      <c r="AY352" s="147">
        <f t="shared" si="760"/>
        <v>1.1901846033131786E-2</v>
      </c>
      <c r="AZ352" s="147">
        <f t="shared" si="761"/>
        <v>9.6853709876643466E-3</v>
      </c>
      <c r="BA352" s="147">
        <f t="shared" si="762"/>
        <v>2.0107540021959708E-2</v>
      </c>
      <c r="BB352" s="147">
        <f t="shared" si="763"/>
        <v>1.8691868079793252E-2</v>
      </c>
      <c r="BC352" s="147">
        <f t="shared" si="690"/>
        <v>-2.2204209403839322E-2</v>
      </c>
      <c r="BD352" s="147">
        <f t="shared" si="691"/>
        <v>-1.930800817725158E-2</v>
      </c>
      <c r="BE352" s="147">
        <f t="shared" si="692"/>
        <v>-2.4135010221564477E-2</v>
      </c>
      <c r="BF352" s="147">
        <f t="shared" si="693"/>
        <v>0</v>
      </c>
      <c r="BG352" s="147">
        <f t="shared" si="694"/>
        <v>0</v>
      </c>
      <c r="BH352" s="147">
        <f t="shared" si="695"/>
        <v>0</v>
      </c>
      <c r="BI352" s="147">
        <f t="shared" si="764"/>
        <v>0</v>
      </c>
      <c r="BJ352" s="147">
        <f t="shared" si="765"/>
        <v>0</v>
      </c>
      <c r="BK352" s="147">
        <f t="shared" si="766"/>
        <v>0</v>
      </c>
      <c r="BL352" s="147">
        <f t="shared" si="696"/>
        <v>0</v>
      </c>
      <c r="BM352" s="147">
        <f t="shared" si="697"/>
        <v>0</v>
      </c>
      <c r="BN352" s="147">
        <f t="shared" si="698"/>
        <v>0</v>
      </c>
      <c r="BO352" s="150">
        <f t="shared" si="767"/>
        <v>0</v>
      </c>
      <c r="BP352" s="150">
        <f t="shared" si="767"/>
        <v>0</v>
      </c>
      <c r="BQ352" s="150">
        <f t="shared" si="767"/>
        <v>0</v>
      </c>
      <c r="BR352" s="147" t="e">
        <f t="shared" si="699"/>
        <v>#NUM!</v>
      </c>
      <c r="BS352" s="147">
        <f t="shared" si="700"/>
        <v>21.069667511213698</v>
      </c>
      <c r="BT352" s="147">
        <f t="shared" si="701"/>
        <v>9.1149164323756873E-2</v>
      </c>
      <c r="BU352" s="147">
        <f t="shared" si="702"/>
        <v>9.1149164323756873E-2</v>
      </c>
      <c r="BV352" s="147">
        <f t="shared" si="703"/>
        <v>3.0383054774585624E-2</v>
      </c>
      <c r="BW352" s="147">
        <f t="shared" si="704"/>
        <v>3.1802062924355705</v>
      </c>
      <c r="CA352" s="150">
        <f t="shared" si="705"/>
        <v>1.6170168802790642E-2</v>
      </c>
      <c r="CB352" s="150">
        <f t="shared" si="768"/>
        <v>1.6170168802790642E-2</v>
      </c>
      <c r="CC352" s="150">
        <f t="shared" si="769"/>
        <v>4.1904156671355129E-3</v>
      </c>
      <c r="CD352" s="150">
        <f t="shared" si="770"/>
        <v>2.2880830964638162E-2</v>
      </c>
      <c r="CE352" s="150">
        <f t="shared" si="706"/>
        <v>6.7662156079884017E-4</v>
      </c>
      <c r="CI352" s="152">
        <f t="shared" si="707"/>
        <v>8.5416884343017002E-2</v>
      </c>
      <c r="CJ352" s="152">
        <f t="shared" si="708"/>
        <v>8.5416884343017002E-2</v>
      </c>
      <c r="CK352" s="152">
        <f t="shared" si="709"/>
        <v>8.5416884343017002E-2</v>
      </c>
      <c r="CL352" s="152">
        <f t="shared" si="710"/>
        <v>8.5416884343017002E-2</v>
      </c>
      <c r="CM352" s="152">
        <f t="shared" si="711"/>
        <v>8.5416884343017002E-2</v>
      </c>
      <c r="CN352" s="152">
        <f t="shared" si="712"/>
        <v>8.5416884343017002E-2</v>
      </c>
      <c r="CO352" s="152">
        <f t="shared" si="713"/>
        <v>8.5416884343017002E-2</v>
      </c>
      <c r="CP352" s="152">
        <f t="shared" si="714"/>
        <v>8.5416884343017002E-2</v>
      </c>
      <c r="CQ352" s="152">
        <f t="shared" si="715"/>
        <v>7.9288070979962808E-2</v>
      </c>
      <c r="CR352" s="152">
        <f t="shared" si="716"/>
        <v>6.7369642118695533E-2</v>
      </c>
      <c r="CS352" s="152">
        <f t="shared" si="717"/>
        <v>5.5451213257428252E-2</v>
      </c>
      <c r="CT352" s="152">
        <f t="shared" si="718"/>
        <v>4.3532784396160963E-2</v>
      </c>
      <c r="CU352" s="152">
        <f t="shared" si="719"/>
        <v>3.1614355534893689E-2</v>
      </c>
      <c r="CV352" s="152">
        <f t="shared" si="720"/>
        <v>2.4650774793845757E-2</v>
      </c>
      <c r="CW352" s="152">
        <f t="shared" si="721"/>
        <v>2.4650774793845757E-2</v>
      </c>
      <c r="CX352" s="152">
        <f t="shared" si="722"/>
        <v>2.4650774793845757E-2</v>
      </c>
      <c r="CY352" s="152">
        <f t="shared" si="723"/>
        <v>2.4650774793845757E-2</v>
      </c>
      <c r="CZ352" s="152">
        <f t="shared" si="724"/>
        <v>2.4650774793845757E-2</v>
      </c>
      <c r="DA352" s="152">
        <f t="shared" si="725"/>
        <v>2.4650774793845757E-2</v>
      </c>
      <c r="DC352" s="154">
        <f t="shared" si="771"/>
        <v>1.5009064466140146E-2</v>
      </c>
      <c r="DD352" s="154">
        <f t="shared" si="772"/>
        <v>1.5009064466140146E-2</v>
      </c>
      <c r="DE352" s="154">
        <f t="shared" si="773"/>
        <v>1.5009064466140146E-2</v>
      </c>
      <c r="DF352" s="154">
        <f t="shared" si="774"/>
        <v>1.5009064466140146E-2</v>
      </c>
      <c r="DG352" s="154">
        <f t="shared" si="775"/>
        <v>1.5009064466140146E-2</v>
      </c>
      <c r="DH352" s="154">
        <f t="shared" si="776"/>
        <v>1.5009064466140146E-2</v>
      </c>
      <c r="DI352" s="154">
        <f t="shared" si="777"/>
        <v>1.5009064466140146E-2</v>
      </c>
      <c r="DJ352" s="154">
        <f t="shared" si="778"/>
        <v>1.5009064466140146E-2</v>
      </c>
      <c r="DK352" s="154">
        <f t="shared" si="779"/>
        <v>1.377108860479093E-2</v>
      </c>
      <c r="DL352" s="154">
        <f t="shared" si="780"/>
        <v>1.1376793982969027E-2</v>
      </c>
      <c r="DM352" s="154">
        <f t="shared" si="781"/>
        <v>9.0072159450181304E-3</v>
      </c>
      <c r="DN352" s="154">
        <f t="shared" si="782"/>
        <v>6.6773945836835066E-3</v>
      </c>
      <c r="DO352" s="154">
        <f t="shared" si="783"/>
        <v>4.4176774317545792E-3</v>
      </c>
      <c r="DP352" s="154">
        <f t="shared" si="784"/>
        <v>3.1548983904385883E-3</v>
      </c>
      <c r="DQ352" s="154">
        <f t="shared" si="785"/>
        <v>3.1548983904385883E-3</v>
      </c>
      <c r="DR352" s="154">
        <f t="shared" si="786"/>
        <v>3.1548983904385883E-3</v>
      </c>
      <c r="DS352" s="154">
        <f t="shared" si="787"/>
        <v>3.1548983904385883E-3</v>
      </c>
      <c r="DT352" s="154">
        <f t="shared" si="788"/>
        <v>3.1548983904385883E-3</v>
      </c>
      <c r="DU352" s="154">
        <f t="shared" si="789"/>
        <v>-1.5387534864072468E-9</v>
      </c>
      <c r="DW352" s="155">
        <f t="shared" si="726"/>
        <v>0</v>
      </c>
      <c r="DX352" s="155">
        <f t="shared" si="727"/>
        <v>0</v>
      </c>
      <c r="DY352" s="155">
        <f t="shared" si="728"/>
        <v>0</v>
      </c>
      <c r="DZ352" s="155">
        <f t="shared" si="729"/>
        <v>0</v>
      </c>
      <c r="EA352" s="156">
        <f t="shared" si="730"/>
        <v>0</v>
      </c>
      <c r="EB352" s="156">
        <f t="shared" si="731"/>
        <v>0</v>
      </c>
      <c r="EC352" s="156">
        <f t="shared" si="732"/>
        <v>0</v>
      </c>
      <c r="ED352" s="156">
        <f t="shared" si="733"/>
        <v>0</v>
      </c>
      <c r="EE352" s="156">
        <f t="shared" si="734"/>
        <v>0</v>
      </c>
      <c r="EF352" s="156">
        <f t="shared" si="735"/>
        <v>0</v>
      </c>
      <c r="EG352" s="156">
        <f t="shared" si="736"/>
        <v>0</v>
      </c>
      <c r="EH352" s="156">
        <f t="shared" si="737"/>
        <v>0</v>
      </c>
      <c r="EI352" s="156">
        <f t="shared" si="738"/>
        <v>0</v>
      </c>
      <c r="EJ352" s="156">
        <f t="shared" si="739"/>
        <v>0</v>
      </c>
      <c r="EK352" s="156">
        <f t="shared" si="740"/>
        <v>0</v>
      </c>
      <c r="EL352" s="156">
        <f t="shared" si="741"/>
        <v>0</v>
      </c>
      <c r="EM352" s="156">
        <f t="shared" si="742"/>
        <v>0</v>
      </c>
      <c r="EN352" s="156">
        <f t="shared" si="743"/>
        <v>0</v>
      </c>
      <c r="EO352" s="156">
        <f t="shared" si="744"/>
        <v>0</v>
      </c>
      <c r="EP352" s="156">
        <f t="shared" si="745"/>
        <v>0</v>
      </c>
      <c r="EQ352" s="156">
        <f t="shared" si="746"/>
        <v>0</v>
      </c>
      <c r="ER352" s="156">
        <f t="shared" si="747"/>
        <v>0</v>
      </c>
      <c r="ES352" s="156">
        <f t="shared" si="748"/>
        <v>0</v>
      </c>
      <c r="ET352" s="156">
        <f t="shared" si="749"/>
        <v>0</v>
      </c>
      <c r="EU352" s="156">
        <f t="shared" si="750"/>
        <v>0</v>
      </c>
      <c r="EV352" s="156">
        <f t="shared" si="751"/>
        <v>0</v>
      </c>
      <c r="EW352" s="156">
        <f t="shared" si="752"/>
        <v>0</v>
      </c>
      <c r="EX352" s="156">
        <f t="shared" si="753"/>
        <v>0</v>
      </c>
      <c r="EY352" s="156">
        <f t="shared" si="754"/>
        <v>0</v>
      </c>
      <c r="EZ352" s="156">
        <f t="shared" si="755"/>
        <v>0</v>
      </c>
    </row>
    <row r="353" spans="15:156" ht="20.100000000000001" customHeight="1" x14ac:dyDescent="0.2">
      <c r="O353" s="158">
        <v>343</v>
      </c>
      <c r="P353" s="158">
        <f t="shared" si="756"/>
        <v>-0.14835298641951802</v>
      </c>
      <c r="Q353" s="147">
        <f t="shared" si="757"/>
        <v>2.9932396671702755</v>
      </c>
      <c r="R353" s="147">
        <f t="shared" si="661"/>
        <v>48.077836989151415</v>
      </c>
      <c r="S353" s="147">
        <f t="shared" si="662"/>
        <v>41.806814773175141</v>
      </c>
      <c r="T353" s="147">
        <f t="shared" si="663"/>
        <v>52.258518466468928</v>
      </c>
      <c r="U353" s="147">
        <f t="shared" si="664"/>
        <v>1</v>
      </c>
      <c r="V353" s="147">
        <f t="shared" si="665"/>
        <v>1</v>
      </c>
      <c r="W353" s="147">
        <f t="shared" si="666"/>
        <v>0.29951430642042626</v>
      </c>
      <c r="X353" s="147">
        <f t="shared" si="667"/>
        <v>0.34444145238349022</v>
      </c>
      <c r="Y353" s="147">
        <f t="shared" si="668"/>
        <v>0.27555316190679213</v>
      </c>
      <c r="Z353" s="147">
        <f t="shared" si="669"/>
        <v>2.5</v>
      </c>
      <c r="AA353" s="147">
        <f t="shared" si="670"/>
        <v>2.5</v>
      </c>
      <c r="AB353" s="147">
        <f t="shared" si="671"/>
        <v>2.5</v>
      </c>
      <c r="AC353" s="147">
        <f t="shared" si="672"/>
        <v>2.5</v>
      </c>
      <c r="AD353" s="147">
        <f t="shared" si="673"/>
        <v>10.907879056255874</v>
      </c>
      <c r="AE353" s="147">
        <f t="shared" si="674"/>
        <v>15.609983256129054</v>
      </c>
      <c r="AF353" s="147">
        <f t="shared" si="675"/>
        <v>2.5240562259254071</v>
      </c>
      <c r="AG353" s="147">
        <f t="shared" si="676"/>
        <v>2.8811312568243364</v>
      </c>
      <c r="AH353" s="147">
        <f t="shared" si="677"/>
        <v>2.1906740757888667</v>
      </c>
      <c r="AI353" s="147">
        <f t="shared" si="678"/>
        <v>5.0240562259254071</v>
      </c>
      <c r="AJ353" s="147">
        <f t="shared" si="679"/>
        <v>5.8240562259254069</v>
      </c>
      <c r="AK353" s="147">
        <f t="shared" si="680"/>
        <v>6.1811312568243357</v>
      </c>
      <c r="AL353" s="147">
        <f t="shared" si="681"/>
        <v>5.4906740757888661</v>
      </c>
      <c r="AM353" s="147">
        <f t="shared" si="758"/>
        <v>171.70163906532446</v>
      </c>
      <c r="AN353" s="147">
        <f t="shared" si="790"/>
        <v>161.7826832096375</v>
      </c>
      <c r="AO353" s="147">
        <f t="shared" si="791"/>
        <v>182.12700047331185</v>
      </c>
      <c r="AP353" s="147">
        <f t="shared" si="682"/>
        <v>0.52090484309418095</v>
      </c>
      <c r="AQ353" s="147">
        <f t="shared" si="683"/>
        <v>4.8306864360010103E-2</v>
      </c>
      <c r="AR353" s="147">
        <f t="shared" si="684"/>
        <v>4.7948500132876729E-2</v>
      </c>
      <c r="AS353" s="147">
        <f t="shared" si="685"/>
        <v>4.5572175844667009E-2</v>
      </c>
      <c r="AT353" s="147">
        <f t="shared" si="686"/>
        <v>7.6635288833082674E-4</v>
      </c>
      <c r="AU353" s="147">
        <f t="shared" si="687"/>
        <v>6.9897988556247648E-3</v>
      </c>
      <c r="AV353" s="147">
        <f t="shared" si="688"/>
        <v>6.4886541468504189E-3</v>
      </c>
      <c r="AW353" s="147">
        <f t="shared" si="689"/>
        <v>6.5985178870765927E-3</v>
      </c>
      <c r="AX353" s="147">
        <f t="shared" si="759"/>
        <v>1.0467725328616985E-2</v>
      </c>
      <c r="AY353" s="147">
        <f t="shared" si="760"/>
        <v>1.1174809004270512E-2</v>
      </c>
      <c r="AZ353" s="147">
        <f t="shared" si="761"/>
        <v>9.0912138311415001E-3</v>
      </c>
      <c r="BA353" s="147">
        <f t="shared" si="762"/>
        <v>1.8900005838202567E-2</v>
      </c>
      <c r="BB353" s="147">
        <f t="shared" si="763"/>
        <v>1.7605583387069058E-2</v>
      </c>
      <c r="BC353" s="147">
        <f t="shared" si="690"/>
        <v>-2.2234053426787054E-2</v>
      </c>
      <c r="BD353" s="147">
        <f t="shared" si="691"/>
        <v>-1.9333959501553959E-2</v>
      </c>
      <c r="BE353" s="147">
        <f t="shared" si="692"/>
        <v>-2.416744937694245E-2</v>
      </c>
      <c r="BF353" s="147">
        <f t="shared" si="693"/>
        <v>0</v>
      </c>
      <c r="BG353" s="147">
        <f t="shared" si="694"/>
        <v>0</v>
      </c>
      <c r="BH353" s="147">
        <f t="shared" si="695"/>
        <v>0</v>
      </c>
      <c r="BI353" s="147">
        <f t="shared" si="764"/>
        <v>0</v>
      </c>
      <c r="BJ353" s="147">
        <f t="shared" si="765"/>
        <v>0</v>
      </c>
      <c r="BK353" s="147">
        <f t="shared" si="766"/>
        <v>0</v>
      </c>
      <c r="BL353" s="147">
        <f t="shared" si="696"/>
        <v>0</v>
      </c>
      <c r="BM353" s="147">
        <f t="shared" si="697"/>
        <v>0</v>
      </c>
      <c r="BN353" s="147">
        <f t="shared" si="698"/>
        <v>0</v>
      </c>
      <c r="BO353" s="150">
        <f t="shared" si="767"/>
        <v>0</v>
      </c>
      <c r="BP353" s="150">
        <f t="shared" si="767"/>
        <v>0</v>
      </c>
      <c r="BQ353" s="150">
        <f t="shared" si="767"/>
        <v>0</v>
      </c>
      <c r="BR353" s="147" t="e">
        <f t="shared" si="699"/>
        <v>#NUM!</v>
      </c>
      <c r="BS353" s="147">
        <f t="shared" si="700"/>
        <v>19.249833837065612</v>
      </c>
      <c r="BT353" s="147">
        <f t="shared" si="701"/>
        <v>8.612363202818353E-2</v>
      </c>
      <c r="BU353" s="147">
        <f t="shared" si="702"/>
        <v>8.612363202818353E-2</v>
      </c>
      <c r="BV353" s="147">
        <f t="shared" si="703"/>
        <v>2.8707877342727846E-2</v>
      </c>
      <c r="BW353" s="147">
        <f t="shared" si="704"/>
        <v>3.0048648118219634</v>
      </c>
      <c r="CA353" s="150">
        <f t="shared" si="705"/>
        <v>1.469665582531445E-2</v>
      </c>
      <c r="CB353" s="150">
        <f t="shared" si="768"/>
        <v>1.469665582531445E-2</v>
      </c>
      <c r="CC353" s="150">
        <f t="shared" si="769"/>
        <v>3.7823454347386569E-3</v>
      </c>
      <c r="CD353" s="150">
        <f t="shared" si="770"/>
        <v>2.2009294404634484E-2</v>
      </c>
      <c r="CE353" s="150">
        <f t="shared" si="706"/>
        <v>0</v>
      </c>
      <c r="CI353" s="152">
        <f t="shared" si="707"/>
        <v>8.0391352047443659E-2</v>
      </c>
      <c r="CJ353" s="152">
        <f t="shared" si="708"/>
        <v>8.0391352047443659E-2</v>
      </c>
      <c r="CK353" s="152">
        <f t="shared" si="709"/>
        <v>8.0391352047443659E-2</v>
      </c>
      <c r="CL353" s="152">
        <f t="shared" si="710"/>
        <v>8.0391352047443659E-2</v>
      </c>
      <c r="CM353" s="152">
        <f t="shared" si="711"/>
        <v>8.0391352047443659E-2</v>
      </c>
      <c r="CN353" s="152">
        <f t="shared" si="712"/>
        <v>8.0391352047443659E-2</v>
      </c>
      <c r="CO353" s="152">
        <f t="shared" si="713"/>
        <v>8.0391352047443659E-2</v>
      </c>
      <c r="CP353" s="152">
        <f t="shared" si="714"/>
        <v>8.0391352047443659E-2</v>
      </c>
      <c r="CQ353" s="152">
        <f t="shared" si="715"/>
        <v>7.460045236377516E-2</v>
      </c>
      <c r="CR353" s="152">
        <f t="shared" si="716"/>
        <v>6.3339149100961445E-2</v>
      </c>
      <c r="CS353" s="152">
        <f t="shared" si="717"/>
        <v>5.2077845838147729E-2</v>
      </c>
      <c r="CT353" s="152">
        <f t="shared" si="718"/>
        <v>4.0816542575334028E-2</v>
      </c>
      <c r="CU353" s="152">
        <f t="shared" si="719"/>
        <v>2.9555239312520333E-2</v>
      </c>
      <c r="CV353" s="152">
        <f t="shared" si="720"/>
        <v>2.2975597361987978E-2</v>
      </c>
      <c r="CW353" s="152">
        <f t="shared" si="721"/>
        <v>2.2975597361987978E-2</v>
      </c>
      <c r="CX353" s="152">
        <f t="shared" si="722"/>
        <v>2.2975597361987978E-2</v>
      </c>
      <c r="CY353" s="152">
        <f t="shared" si="723"/>
        <v>2.2975597361987978E-2</v>
      </c>
      <c r="CZ353" s="152">
        <f t="shared" si="724"/>
        <v>2.2975597361987978E-2</v>
      </c>
      <c r="DA353" s="152">
        <f t="shared" si="725"/>
        <v>2.2975597361987978E-2</v>
      </c>
      <c r="DC353" s="154">
        <f t="shared" si="771"/>
        <v>1.3575589085431961E-2</v>
      </c>
      <c r="DD353" s="154">
        <f t="shared" si="772"/>
        <v>1.3575589085431961E-2</v>
      </c>
      <c r="DE353" s="154">
        <f t="shared" si="773"/>
        <v>1.3575589085431961E-2</v>
      </c>
      <c r="DF353" s="154">
        <f t="shared" si="774"/>
        <v>1.3575589085431961E-2</v>
      </c>
      <c r="DG353" s="154">
        <f t="shared" si="775"/>
        <v>1.3575589085431961E-2</v>
      </c>
      <c r="DH353" s="154">
        <f t="shared" si="776"/>
        <v>1.3575589085431961E-2</v>
      </c>
      <c r="DI353" s="154">
        <f t="shared" si="777"/>
        <v>1.3575589085431961E-2</v>
      </c>
      <c r="DJ353" s="154">
        <f t="shared" si="778"/>
        <v>1.3575589085431961E-2</v>
      </c>
      <c r="DK353" s="154">
        <f t="shared" si="779"/>
        <v>1.2446504721180571E-2</v>
      </c>
      <c r="DL353" s="154">
        <f t="shared" si="780"/>
        <v>1.0263631903983739E-2</v>
      </c>
      <c r="DM353" s="154">
        <f t="shared" si="781"/>
        <v>8.1048238953226812E-3</v>
      </c>
      <c r="DN353" s="154">
        <f t="shared" si="782"/>
        <v>5.9846691079515771E-3</v>
      </c>
      <c r="DO353" s="154">
        <f t="shared" si="783"/>
        <v>3.9325337027203509E-3</v>
      </c>
      <c r="DP353" s="154">
        <f t="shared" si="784"/>
        <v>2.7891937775181706E-3</v>
      </c>
      <c r="DQ353" s="154">
        <f t="shared" si="785"/>
        <v>2.7891937775181706E-3</v>
      </c>
      <c r="DR353" s="154">
        <f t="shared" si="786"/>
        <v>2.7891937775181706E-3</v>
      </c>
      <c r="DS353" s="154">
        <f t="shared" si="787"/>
        <v>2.7891937775181706E-3</v>
      </c>
      <c r="DT353" s="154">
        <f t="shared" si="788"/>
        <v>2.7891937775181706E-3</v>
      </c>
      <c r="DU353" s="154">
        <f t="shared" si="789"/>
        <v>-1.5661924710593202E-9</v>
      </c>
      <c r="DW353" s="155">
        <f t="shared" si="726"/>
        <v>0</v>
      </c>
      <c r="DX353" s="155">
        <f t="shared" si="727"/>
        <v>0</v>
      </c>
      <c r="DY353" s="155">
        <f t="shared" si="728"/>
        <v>0</v>
      </c>
      <c r="DZ353" s="155">
        <f t="shared" si="729"/>
        <v>0</v>
      </c>
      <c r="EA353" s="156">
        <f t="shared" si="730"/>
        <v>0</v>
      </c>
      <c r="EB353" s="156">
        <f t="shared" si="731"/>
        <v>0</v>
      </c>
      <c r="EC353" s="156">
        <f t="shared" si="732"/>
        <v>0</v>
      </c>
      <c r="ED353" s="156">
        <f t="shared" si="733"/>
        <v>0</v>
      </c>
      <c r="EE353" s="156">
        <f t="shared" si="734"/>
        <v>0</v>
      </c>
      <c r="EF353" s="156">
        <f t="shared" si="735"/>
        <v>0</v>
      </c>
      <c r="EG353" s="156">
        <f t="shared" si="736"/>
        <v>0</v>
      </c>
      <c r="EH353" s="156">
        <f t="shared" si="737"/>
        <v>0</v>
      </c>
      <c r="EI353" s="156">
        <f t="shared" si="738"/>
        <v>0</v>
      </c>
      <c r="EJ353" s="156">
        <f t="shared" si="739"/>
        <v>0</v>
      </c>
      <c r="EK353" s="156">
        <f t="shared" si="740"/>
        <v>0</v>
      </c>
      <c r="EL353" s="156">
        <f t="shared" si="741"/>
        <v>0</v>
      </c>
      <c r="EM353" s="156">
        <f t="shared" si="742"/>
        <v>0</v>
      </c>
      <c r="EN353" s="156">
        <f t="shared" si="743"/>
        <v>0</v>
      </c>
      <c r="EO353" s="156">
        <f t="shared" si="744"/>
        <v>0</v>
      </c>
      <c r="EP353" s="156">
        <f t="shared" si="745"/>
        <v>0</v>
      </c>
      <c r="EQ353" s="156">
        <f t="shared" si="746"/>
        <v>0</v>
      </c>
      <c r="ER353" s="156">
        <f t="shared" si="747"/>
        <v>0</v>
      </c>
      <c r="ES353" s="156">
        <f t="shared" si="748"/>
        <v>0</v>
      </c>
      <c r="ET353" s="156">
        <f t="shared" si="749"/>
        <v>0</v>
      </c>
      <c r="EU353" s="156">
        <f t="shared" si="750"/>
        <v>0</v>
      </c>
      <c r="EV353" s="156">
        <f t="shared" si="751"/>
        <v>0</v>
      </c>
      <c r="EW353" s="156">
        <f t="shared" si="752"/>
        <v>0</v>
      </c>
      <c r="EX353" s="156">
        <f t="shared" si="753"/>
        <v>0</v>
      </c>
      <c r="EY353" s="156">
        <f t="shared" si="754"/>
        <v>0</v>
      </c>
      <c r="EZ353" s="156">
        <f t="shared" si="755"/>
        <v>0</v>
      </c>
    </row>
    <row r="354" spans="15:156" ht="20.100000000000001" customHeight="1" x14ac:dyDescent="0.2">
      <c r="O354" s="158">
        <v>344</v>
      </c>
      <c r="P354" s="158">
        <f t="shared" si="756"/>
        <v>-0.13962634015954636</v>
      </c>
      <c r="Q354" s="147">
        <f t="shared" si="757"/>
        <v>3.0019663134302466</v>
      </c>
      <c r="R354" s="147">
        <f t="shared" si="661"/>
        <v>45.26871198590635</v>
      </c>
      <c r="S354" s="147">
        <f t="shared" si="662"/>
        <v>39.364097379048999</v>
      </c>
      <c r="T354" s="147">
        <f t="shared" si="663"/>
        <v>49.205121723811246</v>
      </c>
      <c r="U354" s="147">
        <f t="shared" si="664"/>
        <v>1</v>
      </c>
      <c r="V354" s="147">
        <f t="shared" si="665"/>
        <v>1</v>
      </c>
      <c r="W354" s="147">
        <f t="shared" si="666"/>
        <v>0.31810050183188771</v>
      </c>
      <c r="X354" s="147">
        <f t="shared" si="667"/>
        <v>0.3658155771066709</v>
      </c>
      <c r="Y354" s="147">
        <f t="shared" si="668"/>
        <v>0.29265246168533671</v>
      </c>
      <c r="Z354" s="147">
        <f t="shared" si="669"/>
        <v>2.5</v>
      </c>
      <c r="AA354" s="147">
        <f t="shared" si="670"/>
        <v>2.5</v>
      </c>
      <c r="AB354" s="147">
        <f t="shared" si="671"/>
        <v>2.5</v>
      </c>
      <c r="AC354" s="147">
        <f t="shared" si="672"/>
        <v>2.5</v>
      </c>
      <c r="AD354" s="147">
        <f t="shared" si="673"/>
        <v>9.8417114644030175</v>
      </c>
      <c r="AE354" s="147">
        <f t="shared" si="674"/>
        <v>14.129112521072873</v>
      </c>
      <c r="AF354" s="147">
        <f t="shared" si="675"/>
        <v>2.513621242786825</v>
      </c>
      <c r="AG354" s="147">
        <f t="shared" si="676"/>
        <v>2.8692200498646017</v>
      </c>
      <c r="AH354" s="147">
        <f t="shared" si="677"/>
        <v>2.1816173650832229</v>
      </c>
      <c r="AI354" s="147">
        <f t="shared" si="678"/>
        <v>5.013621242786825</v>
      </c>
      <c r="AJ354" s="147">
        <f t="shared" si="679"/>
        <v>5.8136212427868248</v>
      </c>
      <c r="AK354" s="147">
        <f t="shared" si="680"/>
        <v>6.1692200498646015</v>
      </c>
      <c r="AL354" s="147">
        <f t="shared" si="681"/>
        <v>5.4816173650832232</v>
      </c>
      <c r="AM354" s="147">
        <f t="shared" si="758"/>
        <v>172.00982971512585</v>
      </c>
      <c r="AN354" s="147">
        <f t="shared" si="790"/>
        <v>162.09504474101996</v>
      </c>
      <c r="AO354" s="147">
        <f t="shared" si="791"/>
        <v>182.42791012189116</v>
      </c>
      <c r="AP354" s="147">
        <f t="shared" si="682"/>
        <v>0.48931806583785548</v>
      </c>
      <c r="AQ354" s="147">
        <f t="shared" si="683"/>
        <v>4.5296315617899423E-2</v>
      </c>
      <c r="AR354" s="147">
        <f t="shared" si="684"/>
        <v>4.4960285131270795E-2</v>
      </c>
      <c r="AS354" s="147">
        <f t="shared" si="685"/>
        <v>4.2732056567995738E-2</v>
      </c>
      <c r="AT354" s="147">
        <f t="shared" si="686"/>
        <v>6.7380907969505669E-4</v>
      </c>
      <c r="AU354" s="147">
        <f t="shared" si="687"/>
        <v>6.1567504968039997E-3</v>
      </c>
      <c r="AV354" s="147">
        <f t="shared" si="688"/>
        <v>5.7161074159389471E-3</v>
      </c>
      <c r="AW354" s="147">
        <f t="shared" si="689"/>
        <v>5.8112745782935909E-3</v>
      </c>
      <c r="AX354" s="147">
        <f t="shared" si="759"/>
        <v>9.7923287742898782E-3</v>
      </c>
      <c r="AY354" s="147">
        <f t="shared" si="760"/>
        <v>1.0455207506263513E-2</v>
      </c>
      <c r="AZ354" s="147">
        <f t="shared" si="761"/>
        <v>8.5034206553965402E-3</v>
      </c>
      <c r="BA354" s="147">
        <f t="shared" si="762"/>
        <v>1.770252544296454E-2</v>
      </c>
      <c r="BB354" s="147">
        <f t="shared" si="763"/>
        <v>1.6524308829726862E-2</v>
      </c>
      <c r="BC354" s="147">
        <f t="shared" si="690"/>
        <v>-2.2262204240483693E-2</v>
      </c>
      <c r="BD354" s="147">
        <f t="shared" si="691"/>
        <v>-1.9358438469985816E-2</v>
      </c>
      <c r="BE354" s="147">
        <f t="shared" si="692"/>
        <v>-2.4198048087482278E-2</v>
      </c>
      <c r="BF354" s="147">
        <f t="shared" si="693"/>
        <v>0</v>
      </c>
      <c r="BG354" s="147">
        <f t="shared" si="694"/>
        <v>0</v>
      </c>
      <c r="BH354" s="147">
        <f t="shared" si="695"/>
        <v>0</v>
      </c>
      <c r="BI354" s="147">
        <f t="shared" si="764"/>
        <v>0</v>
      </c>
      <c r="BJ354" s="147">
        <f t="shared" si="765"/>
        <v>0</v>
      </c>
      <c r="BK354" s="147">
        <f t="shared" si="766"/>
        <v>0</v>
      </c>
      <c r="BL354" s="147">
        <f t="shared" si="696"/>
        <v>0</v>
      </c>
      <c r="BM354" s="147">
        <f t="shared" si="697"/>
        <v>0</v>
      </c>
      <c r="BN354" s="147">
        <f t="shared" si="698"/>
        <v>0</v>
      </c>
      <c r="BO354" s="150">
        <f t="shared" si="767"/>
        <v>0</v>
      </c>
      <c r="BP354" s="150">
        <f t="shared" si="767"/>
        <v>0</v>
      </c>
      <c r="BQ354" s="150">
        <f t="shared" si="767"/>
        <v>0</v>
      </c>
      <c r="BR354" s="147" t="e">
        <f t="shared" si="699"/>
        <v>#NUM!</v>
      </c>
      <c r="BS354" s="147">
        <f t="shared" si="700"/>
        <v>17.474876718260759</v>
      </c>
      <c r="BT354" s="147">
        <f t="shared" si="701"/>
        <v>8.109154108459056E-2</v>
      </c>
      <c r="BU354" s="147">
        <f t="shared" si="702"/>
        <v>8.109154108459056E-2</v>
      </c>
      <c r="BV354" s="147">
        <f t="shared" si="703"/>
        <v>2.7030513694863523E-2</v>
      </c>
      <c r="BW354" s="147">
        <f t="shared" si="704"/>
        <v>2.8292944991191469</v>
      </c>
      <c r="CA354" s="150">
        <f t="shared" si="705"/>
        <v>1.3265951130308521E-2</v>
      </c>
      <c r="CB354" s="150">
        <f t="shared" si="768"/>
        <v>1.3265951130308521E-2</v>
      </c>
      <c r="CC354" s="150">
        <f t="shared" si="769"/>
        <v>3.3888685508294009E-3</v>
      </c>
      <c r="CD354" s="150">
        <f t="shared" si="770"/>
        <v>2.1099529675730366E-2</v>
      </c>
      <c r="CE354" s="150">
        <f t="shared" si="706"/>
        <v>0</v>
      </c>
      <c r="CI354" s="152">
        <f t="shared" si="707"/>
        <v>7.5359261103850717E-2</v>
      </c>
      <c r="CJ354" s="152">
        <f t="shared" si="708"/>
        <v>7.5359261103850717E-2</v>
      </c>
      <c r="CK354" s="152">
        <f t="shared" si="709"/>
        <v>7.5359261103850717E-2</v>
      </c>
      <c r="CL354" s="152">
        <f t="shared" si="710"/>
        <v>7.5359261103850717E-2</v>
      </c>
      <c r="CM354" s="152">
        <f t="shared" si="711"/>
        <v>7.5359261103850717E-2</v>
      </c>
      <c r="CN354" s="152">
        <f t="shared" si="712"/>
        <v>7.5359261103850717E-2</v>
      </c>
      <c r="CO354" s="152">
        <f t="shared" si="713"/>
        <v>7.5359261103850717E-2</v>
      </c>
      <c r="CP354" s="152">
        <f t="shared" si="714"/>
        <v>7.5359261103850717E-2</v>
      </c>
      <c r="CQ354" s="152">
        <f t="shared" si="715"/>
        <v>6.9906716098999122E-2</v>
      </c>
      <c r="CR354" s="152">
        <f t="shared" si="716"/>
        <v>5.9303396026482283E-2</v>
      </c>
      <c r="CS354" s="152">
        <f t="shared" si="717"/>
        <v>4.8700075953965458E-2</v>
      </c>
      <c r="CT354" s="152">
        <f t="shared" si="718"/>
        <v>3.8096755881448632E-2</v>
      </c>
      <c r="CU354" s="152">
        <f t="shared" si="719"/>
        <v>2.7493435808931817E-2</v>
      </c>
      <c r="CV354" s="152">
        <f t="shared" si="720"/>
        <v>2.1298233714123659E-2</v>
      </c>
      <c r="CW354" s="152">
        <f t="shared" si="721"/>
        <v>2.1298233714123659E-2</v>
      </c>
      <c r="CX354" s="152">
        <f t="shared" si="722"/>
        <v>2.1298233714123659E-2</v>
      </c>
      <c r="CY354" s="152">
        <f t="shared" si="723"/>
        <v>2.1298233714123659E-2</v>
      </c>
      <c r="CZ354" s="152">
        <f t="shared" si="724"/>
        <v>2.1298233714123659E-2</v>
      </c>
      <c r="DA354" s="152">
        <f t="shared" si="725"/>
        <v>2.1298233714123659E-2</v>
      </c>
      <c r="DC354" s="154">
        <f t="shared" si="771"/>
        <v>1.2186892746724723E-2</v>
      </c>
      <c r="DD354" s="154">
        <f t="shared" si="772"/>
        <v>1.2186892746724723E-2</v>
      </c>
      <c r="DE354" s="154">
        <f t="shared" si="773"/>
        <v>1.2186892746724723E-2</v>
      </c>
      <c r="DF354" s="154">
        <f t="shared" si="774"/>
        <v>1.2186892746724723E-2</v>
      </c>
      <c r="DG354" s="154">
        <f t="shared" si="775"/>
        <v>1.2186892746724723E-2</v>
      </c>
      <c r="DH354" s="154">
        <f t="shared" si="776"/>
        <v>1.2186892746724723E-2</v>
      </c>
      <c r="DI354" s="154">
        <f t="shared" si="777"/>
        <v>1.2186892746724723E-2</v>
      </c>
      <c r="DJ354" s="154">
        <f t="shared" si="778"/>
        <v>1.2186892746724723E-2</v>
      </c>
      <c r="DK354" s="154">
        <f t="shared" si="779"/>
        <v>1.1163935491297296E-2</v>
      </c>
      <c r="DL354" s="154">
        <f t="shared" si="780"/>
        <v>9.1870827564378074E-3</v>
      </c>
      <c r="DM354" s="154">
        <f t="shared" si="781"/>
        <v>7.2335946024046499E-3</v>
      </c>
      <c r="DN354" s="154">
        <f t="shared" si="782"/>
        <v>5.3175792810924377E-3</v>
      </c>
      <c r="DO354" s="154">
        <f t="shared" si="783"/>
        <v>3.4673660698396687E-3</v>
      </c>
      <c r="DP354" s="154">
        <f t="shared" si="784"/>
        <v>2.4400538103692866E-3</v>
      </c>
      <c r="DQ354" s="154">
        <f t="shared" si="785"/>
        <v>2.4400538103692866E-3</v>
      </c>
      <c r="DR354" s="154">
        <f t="shared" si="786"/>
        <v>2.4400538103692866E-3</v>
      </c>
      <c r="DS354" s="154">
        <f t="shared" si="787"/>
        <v>2.4400538103692866E-3</v>
      </c>
      <c r="DT354" s="154">
        <f t="shared" si="788"/>
        <v>2.4400538103692866E-3</v>
      </c>
      <c r="DU354" s="154">
        <f t="shared" si="789"/>
        <v>-1.5946833870076288E-9</v>
      </c>
      <c r="DW354" s="155">
        <f t="shared" si="726"/>
        <v>0</v>
      </c>
      <c r="DX354" s="155">
        <f t="shared" si="727"/>
        <v>0</v>
      </c>
      <c r="DY354" s="155">
        <f t="shared" si="728"/>
        <v>0</v>
      </c>
      <c r="DZ354" s="155">
        <f t="shared" si="729"/>
        <v>0</v>
      </c>
      <c r="EA354" s="156">
        <f t="shared" si="730"/>
        <v>0</v>
      </c>
      <c r="EB354" s="156">
        <f t="shared" si="731"/>
        <v>0</v>
      </c>
      <c r="EC354" s="156">
        <f t="shared" si="732"/>
        <v>0</v>
      </c>
      <c r="ED354" s="156">
        <f t="shared" si="733"/>
        <v>0</v>
      </c>
      <c r="EE354" s="156">
        <f t="shared" si="734"/>
        <v>0</v>
      </c>
      <c r="EF354" s="156">
        <f t="shared" si="735"/>
        <v>0</v>
      </c>
      <c r="EG354" s="156">
        <f t="shared" si="736"/>
        <v>0</v>
      </c>
      <c r="EH354" s="156">
        <f t="shared" si="737"/>
        <v>0</v>
      </c>
      <c r="EI354" s="156">
        <f t="shared" si="738"/>
        <v>0</v>
      </c>
      <c r="EJ354" s="156">
        <f t="shared" si="739"/>
        <v>0</v>
      </c>
      <c r="EK354" s="156">
        <f t="shared" si="740"/>
        <v>0</v>
      </c>
      <c r="EL354" s="156">
        <f t="shared" si="741"/>
        <v>0</v>
      </c>
      <c r="EM354" s="156">
        <f t="shared" si="742"/>
        <v>0</v>
      </c>
      <c r="EN354" s="156">
        <f t="shared" si="743"/>
        <v>0</v>
      </c>
      <c r="EO354" s="156">
        <f t="shared" si="744"/>
        <v>0</v>
      </c>
      <c r="EP354" s="156">
        <f t="shared" si="745"/>
        <v>0</v>
      </c>
      <c r="EQ354" s="156">
        <f t="shared" si="746"/>
        <v>0</v>
      </c>
      <c r="ER354" s="156">
        <f t="shared" si="747"/>
        <v>0</v>
      </c>
      <c r="ES354" s="156">
        <f t="shared" si="748"/>
        <v>0</v>
      </c>
      <c r="ET354" s="156">
        <f t="shared" si="749"/>
        <v>0</v>
      </c>
      <c r="EU354" s="156">
        <f t="shared" si="750"/>
        <v>0</v>
      </c>
      <c r="EV354" s="156">
        <f t="shared" si="751"/>
        <v>0</v>
      </c>
      <c r="EW354" s="156">
        <f t="shared" si="752"/>
        <v>0</v>
      </c>
      <c r="EX354" s="156">
        <f t="shared" si="753"/>
        <v>0</v>
      </c>
      <c r="EY354" s="156">
        <f t="shared" si="754"/>
        <v>0</v>
      </c>
      <c r="EZ354" s="156">
        <f t="shared" si="755"/>
        <v>0</v>
      </c>
    </row>
    <row r="355" spans="15:156" ht="20.100000000000001" customHeight="1" x14ac:dyDescent="0.2">
      <c r="O355" s="158">
        <v>345</v>
      </c>
      <c r="P355" s="158">
        <f t="shared" si="756"/>
        <v>-0.1308996938995747</v>
      </c>
      <c r="Q355" s="147">
        <f t="shared" si="757"/>
        <v>3.0106929596902186</v>
      </c>
      <c r="R355" s="147">
        <f t="shared" si="661"/>
        <v>42.456139594978339</v>
      </c>
      <c r="S355" s="147">
        <f t="shared" si="662"/>
        <v>36.918382256502902</v>
      </c>
      <c r="T355" s="147">
        <f t="shared" si="663"/>
        <v>46.147977820628626</v>
      </c>
      <c r="U355" s="147">
        <f t="shared" si="664"/>
        <v>1</v>
      </c>
      <c r="V355" s="147">
        <f t="shared" si="665"/>
        <v>1</v>
      </c>
      <c r="W355" s="147">
        <f t="shared" si="666"/>
        <v>0.33917355975773206</v>
      </c>
      <c r="X355" s="147">
        <f t="shared" si="667"/>
        <v>0.39004959372139192</v>
      </c>
      <c r="Y355" s="147">
        <f t="shared" si="668"/>
        <v>0.31203967497711355</v>
      </c>
      <c r="Z355" s="147">
        <f t="shared" si="669"/>
        <v>2.5</v>
      </c>
      <c r="AA355" s="147">
        <f t="shared" si="670"/>
        <v>2.5</v>
      </c>
      <c r="AB355" s="147">
        <f t="shared" si="671"/>
        <v>2.5</v>
      </c>
      <c r="AC355" s="147">
        <f t="shared" si="672"/>
        <v>2.5</v>
      </c>
      <c r="AD355" s="147">
        <f t="shared" si="673"/>
        <v>8.8143538977115146</v>
      </c>
      <c r="AE355" s="147">
        <f t="shared" si="674"/>
        <v>12.696540401126409</v>
      </c>
      <c r="AF355" s="147">
        <f t="shared" si="675"/>
        <v>2.5031734537274306</v>
      </c>
      <c r="AG355" s="147">
        <f t="shared" si="676"/>
        <v>2.8572942253466902</v>
      </c>
      <c r="AH355" s="147">
        <f t="shared" si="677"/>
        <v>2.1725495398871595</v>
      </c>
      <c r="AI355" s="147">
        <f t="shared" si="678"/>
        <v>5.0031734537274311</v>
      </c>
      <c r="AJ355" s="147">
        <f t="shared" si="679"/>
        <v>5.8031734537274309</v>
      </c>
      <c r="AK355" s="147">
        <f t="shared" si="680"/>
        <v>6.15729422534669</v>
      </c>
      <c r="AL355" s="147">
        <f t="shared" si="681"/>
        <v>5.4725495398871589</v>
      </c>
      <c r="AM355" s="147">
        <f t="shared" si="758"/>
        <v>172.31950896757894</v>
      </c>
      <c r="AN355" s="147">
        <f t="shared" si="790"/>
        <v>162.40900035010011</v>
      </c>
      <c r="AO355" s="147">
        <f t="shared" si="791"/>
        <v>182.7301868555802</v>
      </c>
      <c r="AP355" s="147">
        <f t="shared" si="682"/>
        <v>0.45783174684204209</v>
      </c>
      <c r="AQ355" s="147">
        <f t="shared" si="683"/>
        <v>4.2305452958569287E-2</v>
      </c>
      <c r="AR355" s="147">
        <f t="shared" si="684"/>
        <v>4.1991610171340565E-2</v>
      </c>
      <c r="AS355" s="147">
        <f t="shared" si="685"/>
        <v>3.9910508929911499E-2</v>
      </c>
      <c r="AT355" s="147">
        <f t="shared" si="686"/>
        <v>5.8776510826061095E-4</v>
      </c>
      <c r="AU355" s="147">
        <f t="shared" si="687"/>
        <v>5.3802154515256474E-3</v>
      </c>
      <c r="AV355" s="147">
        <f t="shared" si="688"/>
        <v>4.9958301678372612E-3</v>
      </c>
      <c r="AW355" s="147">
        <f t="shared" si="689"/>
        <v>5.0775866211273391E-3</v>
      </c>
      <c r="AX355" s="147">
        <f t="shared" si="759"/>
        <v>9.1241359265063892E-3</v>
      </c>
      <c r="AY355" s="147">
        <f t="shared" si="760"/>
        <v>9.7431096244897271E-3</v>
      </c>
      <c r="AZ355" s="147">
        <f t="shared" si="761"/>
        <v>7.9220441204201023E-3</v>
      </c>
      <c r="BA355" s="147">
        <f t="shared" si="762"/>
        <v>1.6515222497405418E-2</v>
      </c>
      <c r="BB355" s="147">
        <f t="shared" si="763"/>
        <v>1.5448166855105671E-2</v>
      </c>
      <c r="BC355" s="147">
        <f t="shared" si="690"/>
        <v>-2.2288659701135794E-2</v>
      </c>
      <c r="BD355" s="147">
        <f t="shared" si="691"/>
        <v>-1.9381443218378952E-2</v>
      </c>
      <c r="BE355" s="147">
        <f t="shared" si="692"/>
        <v>-2.422680402297369E-2</v>
      </c>
      <c r="BF355" s="147">
        <f t="shared" si="693"/>
        <v>0</v>
      </c>
      <c r="BG355" s="147">
        <f t="shared" si="694"/>
        <v>0</v>
      </c>
      <c r="BH355" s="147">
        <f t="shared" si="695"/>
        <v>0</v>
      </c>
      <c r="BI355" s="147">
        <f t="shared" si="764"/>
        <v>0</v>
      </c>
      <c r="BJ355" s="147">
        <f t="shared" si="765"/>
        <v>0</v>
      </c>
      <c r="BK355" s="147">
        <f t="shared" si="766"/>
        <v>0</v>
      </c>
      <c r="BL355" s="147">
        <f t="shared" si="696"/>
        <v>0</v>
      </c>
      <c r="BM355" s="147">
        <f t="shared" si="697"/>
        <v>0</v>
      </c>
      <c r="BN355" s="147">
        <f t="shared" si="698"/>
        <v>0</v>
      </c>
      <c r="BO355" s="150">
        <f t="shared" si="767"/>
        <v>0</v>
      </c>
      <c r="BP355" s="150">
        <f t="shared" si="767"/>
        <v>0</v>
      </c>
      <c r="BQ355" s="150">
        <f t="shared" si="767"/>
        <v>0</v>
      </c>
      <c r="BR355" s="147" t="e">
        <f t="shared" si="699"/>
        <v>#NUM!</v>
      </c>
      <c r="BS355" s="147">
        <f t="shared" si="700"/>
        <v>15.748598508448834</v>
      </c>
      <c r="BT355" s="147">
        <f t="shared" si="701"/>
        <v>7.6053274706184851E-2</v>
      </c>
      <c r="BU355" s="147">
        <f t="shared" si="702"/>
        <v>7.6053274706184851E-2</v>
      </c>
      <c r="BV355" s="147">
        <f t="shared" si="703"/>
        <v>2.5351091568728282E-2</v>
      </c>
      <c r="BW355" s="147">
        <f t="shared" si="704"/>
        <v>2.6535087246861462</v>
      </c>
      <c r="CA355" s="150">
        <f t="shared" si="705"/>
        <v>1.1881288440586399E-2</v>
      </c>
      <c r="CB355" s="150">
        <f t="shared" si="768"/>
        <v>1.1881288440586399E-2</v>
      </c>
      <c r="CC355" s="150">
        <f t="shared" si="769"/>
        <v>3.0108821415808984E-3</v>
      </c>
      <c r="CD355" s="150">
        <f t="shared" si="770"/>
        <v>2.0149095698817988E-2</v>
      </c>
      <c r="CE355" s="150">
        <f t="shared" si="706"/>
        <v>0</v>
      </c>
      <c r="CI355" s="152">
        <f t="shared" si="707"/>
        <v>7.032099472544498E-2</v>
      </c>
      <c r="CJ355" s="152">
        <f t="shared" si="708"/>
        <v>7.032099472544498E-2</v>
      </c>
      <c r="CK355" s="152">
        <f t="shared" si="709"/>
        <v>7.032099472544498E-2</v>
      </c>
      <c r="CL355" s="152">
        <f t="shared" si="710"/>
        <v>7.032099472544498E-2</v>
      </c>
      <c r="CM355" s="152">
        <f t="shared" si="711"/>
        <v>7.032099472544498E-2</v>
      </c>
      <c r="CN355" s="152">
        <f t="shared" si="712"/>
        <v>7.032099472544498E-2</v>
      </c>
      <c r="CO355" s="152">
        <f t="shared" si="713"/>
        <v>7.032099472544498E-2</v>
      </c>
      <c r="CP355" s="152">
        <f t="shared" si="714"/>
        <v>7.032099472544498E-2</v>
      </c>
      <c r="CQ355" s="152">
        <f t="shared" si="715"/>
        <v>6.5207219631822882E-2</v>
      </c>
      <c r="CR355" s="152">
        <f t="shared" si="716"/>
        <v>5.5262690233478934E-2</v>
      </c>
      <c r="CS355" s="152">
        <f t="shared" si="717"/>
        <v>4.5318160835134999E-2</v>
      </c>
      <c r="CT355" s="152">
        <f t="shared" si="718"/>
        <v>3.5373631436791057E-2</v>
      </c>
      <c r="CU355" s="152">
        <f t="shared" si="719"/>
        <v>2.5429102038447129E-2</v>
      </c>
      <c r="CV355" s="152">
        <f t="shared" si="720"/>
        <v>1.9618811587988418E-2</v>
      </c>
      <c r="CW355" s="152">
        <f t="shared" si="721"/>
        <v>1.9618811587988418E-2</v>
      </c>
      <c r="CX355" s="152">
        <f t="shared" si="722"/>
        <v>1.9618811587988418E-2</v>
      </c>
      <c r="CY355" s="152">
        <f t="shared" si="723"/>
        <v>1.9618811587988418E-2</v>
      </c>
      <c r="CZ355" s="152">
        <f t="shared" si="724"/>
        <v>1.9618811587988418E-2</v>
      </c>
      <c r="DA355" s="152">
        <f t="shared" si="725"/>
        <v>1.9618811587988418E-2</v>
      </c>
      <c r="DC355" s="154">
        <f t="shared" si="771"/>
        <v>1.0846355345463505E-2</v>
      </c>
      <c r="DD355" s="154">
        <f t="shared" si="772"/>
        <v>1.0846355345463505E-2</v>
      </c>
      <c r="DE355" s="154">
        <f t="shared" si="773"/>
        <v>1.0846355345463505E-2</v>
      </c>
      <c r="DF355" s="154">
        <f t="shared" si="774"/>
        <v>1.0846355345463505E-2</v>
      </c>
      <c r="DG355" s="154">
        <f t="shared" si="775"/>
        <v>1.0846355345463505E-2</v>
      </c>
      <c r="DH355" s="154">
        <f t="shared" si="776"/>
        <v>1.0846355345463505E-2</v>
      </c>
      <c r="DI355" s="154">
        <f t="shared" si="777"/>
        <v>1.0846355345463505E-2</v>
      </c>
      <c r="DJ355" s="154">
        <f t="shared" si="778"/>
        <v>1.0846355345463505E-2</v>
      </c>
      <c r="DK355" s="154">
        <f t="shared" si="779"/>
        <v>9.9265278298521428E-3</v>
      </c>
      <c r="DL355" s="154">
        <f t="shared" si="780"/>
        <v>8.1498389503470974E-3</v>
      </c>
      <c r="DM355" s="154">
        <f t="shared" si="781"/>
        <v>6.395763441845584E-3</v>
      </c>
      <c r="DN355" s="154">
        <f t="shared" si="782"/>
        <v>4.6778998076544209E-3</v>
      </c>
      <c r="DO355" s="154">
        <f t="shared" si="783"/>
        <v>3.0234832623207922E-3</v>
      </c>
      <c r="DP355" s="154">
        <f t="shared" si="784"/>
        <v>2.1085116939540773E-3</v>
      </c>
      <c r="DQ355" s="154">
        <f t="shared" si="785"/>
        <v>2.1085116939540773E-3</v>
      </c>
      <c r="DR355" s="154">
        <f t="shared" si="786"/>
        <v>2.1085116939540773E-3</v>
      </c>
      <c r="DS355" s="154">
        <f t="shared" si="787"/>
        <v>2.1085116939540773E-3</v>
      </c>
      <c r="DT355" s="154">
        <f t="shared" si="788"/>
        <v>2.1085116939540773E-3</v>
      </c>
      <c r="DU355" s="154">
        <f t="shared" si="789"/>
        <v>-1.6242891852083905E-9</v>
      </c>
      <c r="DW355" s="155">
        <f t="shared" si="726"/>
        <v>0</v>
      </c>
      <c r="DX355" s="155">
        <f t="shared" si="727"/>
        <v>0</v>
      </c>
      <c r="DY355" s="155">
        <f t="shared" si="728"/>
        <v>0</v>
      </c>
      <c r="DZ355" s="155">
        <f t="shared" si="729"/>
        <v>0</v>
      </c>
      <c r="EA355" s="156">
        <f t="shared" si="730"/>
        <v>0</v>
      </c>
      <c r="EB355" s="156">
        <f t="shared" si="731"/>
        <v>0</v>
      </c>
      <c r="EC355" s="156">
        <f t="shared" si="732"/>
        <v>0</v>
      </c>
      <c r="ED355" s="156">
        <f t="shared" si="733"/>
        <v>0</v>
      </c>
      <c r="EE355" s="156">
        <f t="shared" si="734"/>
        <v>0</v>
      </c>
      <c r="EF355" s="156">
        <f t="shared" si="735"/>
        <v>0</v>
      </c>
      <c r="EG355" s="156">
        <f t="shared" si="736"/>
        <v>0</v>
      </c>
      <c r="EH355" s="156">
        <f t="shared" si="737"/>
        <v>0</v>
      </c>
      <c r="EI355" s="156">
        <f t="shared" si="738"/>
        <v>0</v>
      </c>
      <c r="EJ355" s="156">
        <f t="shared" si="739"/>
        <v>0</v>
      </c>
      <c r="EK355" s="156">
        <f t="shared" si="740"/>
        <v>0</v>
      </c>
      <c r="EL355" s="156">
        <f t="shared" si="741"/>
        <v>0</v>
      </c>
      <c r="EM355" s="156">
        <f t="shared" si="742"/>
        <v>0</v>
      </c>
      <c r="EN355" s="156">
        <f t="shared" si="743"/>
        <v>0</v>
      </c>
      <c r="EO355" s="156">
        <f t="shared" si="744"/>
        <v>0</v>
      </c>
      <c r="EP355" s="156">
        <f t="shared" si="745"/>
        <v>0</v>
      </c>
      <c r="EQ355" s="156">
        <f t="shared" si="746"/>
        <v>0</v>
      </c>
      <c r="ER355" s="156">
        <f t="shared" si="747"/>
        <v>0</v>
      </c>
      <c r="ES355" s="156">
        <f t="shared" si="748"/>
        <v>0</v>
      </c>
      <c r="ET355" s="156">
        <f t="shared" si="749"/>
        <v>0</v>
      </c>
      <c r="EU355" s="156">
        <f t="shared" si="750"/>
        <v>0</v>
      </c>
      <c r="EV355" s="156">
        <f t="shared" si="751"/>
        <v>0</v>
      </c>
      <c r="EW355" s="156">
        <f t="shared" si="752"/>
        <v>0</v>
      </c>
      <c r="EX355" s="156">
        <f t="shared" si="753"/>
        <v>0</v>
      </c>
      <c r="EY355" s="156">
        <f t="shared" si="754"/>
        <v>0</v>
      </c>
      <c r="EZ355" s="156">
        <f t="shared" si="755"/>
        <v>0</v>
      </c>
    </row>
    <row r="356" spans="15:156" ht="20.100000000000001" customHeight="1" x14ac:dyDescent="0.2">
      <c r="O356" s="158">
        <v>346</v>
      </c>
      <c r="P356" s="158">
        <f t="shared" si="756"/>
        <v>-0.12217304763960307</v>
      </c>
      <c r="Q356" s="147">
        <f t="shared" si="757"/>
        <v>3.0194196059501901</v>
      </c>
      <c r="R356" s="147">
        <f t="shared" si="661"/>
        <v>39.640334004644671</v>
      </c>
      <c r="S356" s="147">
        <f t="shared" si="662"/>
        <v>34.469855656212758</v>
      </c>
      <c r="T356" s="147">
        <f t="shared" si="663"/>
        <v>43.08731957026594</v>
      </c>
      <c r="U356" s="147">
        <f t="shared" si="664"/>
        <v>1</v>
      </c>
      <c r="V356" s="147">
        <f t="shared" si="665"/>
        <v>1</v>
      </c>
      <c r="W356" s="147">
        <f t="shared" si="666"/>
        <v>0.36326636395931344</v>
      </c>
      <c r="X356" s="147">
        <f t="shared" si="667"/>
        <v>0.41775631855321044</v>
      </c>
      <c r="Y356" s="147">
        <f t="shared" si="668"/>
        <v>0.33420505484256841</v>
      </c>
      <c r="Z356" s="147">
        <f t="shared" si="669"/>
        <v>2.5</v>
      </c>
      <c r="AA356" s="147">
        <f t="shared" si="670"/>
        <v>2.5</v>
      </c>
      <c r="AB356" s="147">
        <f t="shared" si="671"/>
        <v>2.5</v>
      </c>
      <c r="AC356" s="147">
        <f t="shared" si="672"/>
        <v>2.5</v>
      </c>
      <c r="AD356" s="147">
        <f t="shared" si="673"/>
        <v>7.8278059994911677</v>
      </c>
      <c r="AE356" s="147">
        <f t="shared" si="674"/>
        <v>11.315122752861923</v>
      </c>
      <c r="AF356" s="147">
        <f t="shared" si="675"/>
        <v>2.492713654386812</v>
      </c>
      <c r="AG356" s="147">
        <f t="shared" si="676"/>
        <v>2.8453546914683123</v>
      </c>
      <c r="AH356" s="147">
        <f t="shared" si="677"/>
        <v>2.163471290750675</v>
      </c>
      <c r="AI356" s="147">
        <f t="shared" si="678"/>
        <v>4.9927136543868116</v>
      </c>
      <c r="AJ356" s="147">
        <f t="shared" si="679"/>
        <v>5.7927136543868114</v>
      </c>
      <c r="AK356" s="147">
        <f t="shared" si="680"/>
        <v>6.1453546914683121</v>
      </c>
      <c r="AL356" s="147">
        <f t="shared" si="681"/>
        <v>5.4634712907506744</v>
      </c>
      <c r="AM356" s="147">
        <f t="shared" si="758"/>
        <v>172.63066321994043</v>
      </c>
      <c r="AN356" s="147">
        <f t="shared" si="790"/>
        <v>162.72453750933448</v>
      </c>
      <c r="AO356" s="147">
        <f t="shared" si="791"/>
        <v>183.03381619172035</v>
      </c>
      <c r="AP356" s="147">
        <f t="shared" si="682"/>
        <v>0.42644953528387114</v>
      </c>
      <c r="AQ356" s="147">
        <f t="shared" si="683"/>
        <v>3.9334587499432853E-2</v>
      </c>
      <c r="AR356" s="147">
        <f t="shared" si="684"/>
        <v>3.904278406247632E-2</v>
      </c>
      <c r="AS356" s="147">
        <f t="shared" si="685"/>
        <v>3.7107826435232937E-2</v>
      </c>
      <c r="AT356" s="147">
        <f t="shared" si="686"/>
        <v>5.0811299578305184E-4</v>
      </c>
      <c r="AU356" s="147">
        <f t="shared" si="687"/>
        <v>4.6595035295722634E-3</v>
      </c>
      <c r="AV356" s="147">
        <f t="shared" si="688"/>
        <v>4.3272013625619971E-3</v>
      </c>
      <c r="AW356" s="147">
        <f t="shared" si="689"/>
        <v>4.3967812893822558E-3</v>
      </c>
      <c r="AX356" s="147">
        <f t="shared" si="759"/>
        <v>8.4632064693251404E-3</v>
      </c>
      <c r="AY356" s="147">
        <f t="shared" si="760"/>
        <v>9.0385807148267577E-3</v>
      </c>
      <c r="AZ356" s="147">
        <f t="shared" si="761"/>
        <v>7.3471345306323392E-3</v>
      </c>
      <c r="BA356" s="147">
        <f t="shared" si="762"/>
        <v>1.5338217086311867E-2</v>
      </c>
      <c r="BB356" s="147">
        <f t="shared" si="763"/>
        <v>1.4377278275222984E-2</v>
      </c>
      <c r="BC356" s="147">
        <f t="shared" si="690"/>
        <v>-2.23134177940576E-2</v>
      </c>
      <c r="BD356" s="147">
        <f t="shared" si="691"/>
        <v>-1.9402971994832697E-2</v>
      </c>
      <c r="BE356" s="147">
        <f t="shared" si="692"/>
        <v>-2.425371499354087E-2</v>
      </c>
      <c r="BF356" s="147">
        <f t="shared" si="693"/>
        <v>0</v>
      </c>
      <c r="BG356" s="147">
        <f t="shared" si="694"/>
        <v>0</v>
      </c>
      <c r="BH356" s="147">
        <f t="shared" si="695"/>
        <v>0</v>
      </c>
      <c r="BI356" s="147">
        <f t="shared" si="764"/>
        <v>0</v>
      </c>
      <c r="BJ356" s="147">
        <f t="shared" si="765"/>
        <v>0</v>
      </c>
      <c r="BK356" s="147">
        <f t="shared" si="766"/>
        <v>0</v>
      </c>
      <c r="BL356" s="147">
        <f t="shared" si="696"/>
        <v>0</v>
      </c>
      <c r="BM356" s="147">
        <f t="shared" si="697"/>
        <v>0</v>
      </c>
      <c r="BN356" s="147">
        <f t="shared" si="698"/>
        <v>0</v>
      </c>
      <c r="BO356" s="150">
        <f t="shared" si="767"/>
        <v>0</v>
      </c>
      <c r="BP356" s="150">
        <f t="shared" si="767"/>
        <v>0</v>
      </c>
      <c r="BQ356" s="150">
        <f t="shared" si="767"/>
        <v>0</v>
      </c>
      <c r="BR356" s="147" t="e">
        <f t="shared" si="699"/>
        <v>#NUM!</v>
      </c>
      <c r="BS356" s="147">
        <f t="shared" si="700"/>
        <v>14.075164625845835</v>
      </c>
      <c r="BT356" s="147">
        <f t="shared" si="701"/>
        <v>7.1009216576458256E-2</v>
      </c>
      <c r="BU356" s="147">
        <f t="shared" si="702"/>
        <v>7.1009216576458256E-2</v>
      </c>
      <c r="BV356" s="147">
        <f t="shared" si="703"/>
        <v>2.3669738858819421E-2</v>
      </c>
      <c r="BW356" s="147">
        <f t="shared" si="704"/>
        <v>2.5</v>
      </c>
      <c r="CA356" s="150">
        <f t="shared" si="705"/>
        <v>1.0546175016781982E-2</v>
      </c>
      <c r="CB356" s="150">
        <f t="shared" si="768"/>
        <v>1.0546175016781982E-2</v>
      </c>
      <c r="CC356" s="150">
        <f t="shared" si="769"/>
        <v>2.6493421672100694E-3</v>
      </c>
      <c r="CD356" s="150">
        <f t="shared" si="770"/>
        <v>1.9155354610316751E-2</v>
      </c>
      <c r="CE356" s="150">
        <f t="shared" si="706"/>
        <v>0</v>
      </c>
      <c r="CI356" s="152">
        <f t="shared" si="707"/>
        <v>6.5276936595718399E-2</v>
      </c>
      <c r="CJ356" s="152">
        <f t="shared" si="708"/>
        <v>6.5276936595718399E-2</v>
      </c>
      <c r="CK356" s="152">
        <f t="shared" si="709"/>
        <v>6.5276936595718399E-2</v>
      </c>
      <c r="CL356" s="152">
        <f t="shared" si="710"/>
        <v>6.5276936595718399E-2</v>
      </c>
      <c r="CM356" s="152">
        <f t="shared" si="711"/>
        <v>6.5276936595718399E-2</v>
      </c>
      <c r="CN356" s="152">
        <f t="shared" si="712"/>
        <v>6.5276936595718399E-2</v>
      </c>
      <c r="CO356" s="152">
        <f t="shared" si="713"/>
        <v>6.5276936595718399E-2</v>
      </c>
      <c r="CP356" s="152">
        <f t="shared" si="714"/>
        <v>6.5276936595718399E-2</v>
      </c>
      <c r="CQ356" s="152">
        <f t="shared" si="715"/>
        <v>6.0502320847097904E-2</v>
      </c>
      <c r="CR356" s="152">
        <f t="shared" si="716"/>
        <v>5.1217339437342316E-2</v>
      </c>
      <c r="CS356" s="152">
        <f t="shared" si="717"/>
        <v>4.1932358027586727E-2</v>
      </c>
      <c r="CT356" s="152">
        <f t="shared" si="718"/>
        <v>3.2647376617831146E-2</v>
      </c>
      <c r="CU356" s="152">
        <f t="shared" si="719"/>
        <v>2.3362395208075579E-2</v>
      </c>
      <c r="CV356" s="152">
        <f t="shared" si="720"/>
        <v>1.7937458878079553E-2</v>
      </c>
      <c r="CW356" s="152">
        <f t="shared" si="721"/>
        <v>1.7937458878079553E-2</v>
      </c>
      <c r="CX356" s="152">
        <f t="shared" si="722"/>
        <v>1.7937458878079553E-2</v>
      </c>
      <c r="CY356" s="152">
        <f t="shared" si="723"/>
        <v>1.7937458878079553E-2</v>
      </c>
      <c r="CZ356" s="152">
        <f t="shared" si="724"/>
        <v>1.7937458878079553E-2</v>
      </c>
      <c r="DA356" s="152">
        <f t="shared" si="725"/>
        <v>1.7937458878079553E-2</v>
      </c>
      <c r="DC356" s="154">
        <f t="shared" si="771"/>
        <v>9.5576455408211951E-3</v>
      </c>
      <c r="DD356" s="154">
        <f t="shared" si="772"/>
        <v>9.5576455408211951E-3</v>
      </c>
      <c r="DE356" s="154">
        <f t="shared" si="773"/>
        <v>9.5576455408211951E-3</v>
      </c>
      <c r="DF356" s="154">
        <f t="shared" si="774"/>
        <v>9.5576455408211951E-3</v>
      </c>
      <c r="DG356" s="154">
        <f t="shared" si="775"/>
        <v>9.5576455408211951E-3</v>
      </c>
      <c r="DH356" s="154">
        <f t="shared" si="776"/>
        <v>9.5576455408211951E-3</v>
      </c>
      <c r="DI356" s="154">
        <f t="shared" si="777"/>
        <v>9.5576455408211951E-3</v>
      </c>
      <c r="DJ356" s="154">
        <f t="shared" si="778"/>
        <v>9.5576455408211951E-3</v>
      </c>
      <c r="DK356" s="154">
        <f t="shared" si="779"/>
        <v>8.7376954550826315E-3</v>
      </c>
      <c r="DL356" s="154">
        <f t="shared" si="780"/>
        <v>7.1548169969679939E-3</v>
      </c>
      <c r="DM356" s="154">
        <f t="shared" si="781"/>
        <v>5.5937472193944441E-3</v>
      </c>
      <c r="DN356" s="154">
        <f t="shared" si="782"/>
        <v>4.0675442627001448E-3</v>
      </c>
      <c r="DO356" s="154">
        <f t="shared" si="783"/>
        <v>2.6022906600216551E-3</v>
      </c>
      <c r="DP356" s="154">
        <f t="shared" si="784"/>
        <v>1.7956730195568212E-3</v>
      </c>
      <c r="DQ356" s="154">
        <f t="shared" si="785"/>
        <v>1.7956730195568212E-3</v>
      </c>
      <c r="DR356" s="154">
        <f t="shared" si="786"/>
        <v>1.7956730195568212E-3</v>
      </c>
      <c r="DS356" s="154">
        <f t="shared" si="787"/>
        <v>1.7956730195568212E-3</v>
      </c>
      <c r="DT356" s="154">
        <f t="shared" si="788"/>
        <v>1.7956730195568212E-3</v>
      </c>
      <c r="DU356" s="154">
        <f t="shared" si="789"/>
        <v>-1.6550790269204654E-9</v>
      </c>
      <c r="DW356" s="155">
        <f t="shared" si="726"/>
        <v>0</v>
      </c>
      <c r="DX356" s="155">
        <f t="shared" si="727"/>
        <v>0</v>
      </c>
      <c r="DY356" s="155">
        <f t="shared" si="728"/>
        <v>0</v>
      </c>
      <c r="DZ356" s="155">
        <f t="shared" si="729"/>
        <v>0</v>
      </c>
      <c r="EA356" s="156">
        <f t="shared" si="730"/>
        <v>0</v>
      </c>
      <c r="EB356" s="156">
        <f t="shared" si="731"/>
        <v>0</v>
      </c>
      <c r="EC356" s="156">
        <f t="shared" si="732"/>
        <v>0</v>
      </c>
      <c r="ED356" s="156">
        <f t="shared" si="733"/>
        <v>0</v>
      </c>
      <c r="EE356" s="156">
        <f t="shared" si="734"/>
        <v>0</v>
      </c>
      <c r="EF356" s="156">
        <f t="shared" si="735"/>
        <v>0</v>
      </c>
      <c r="EG356" s="156">
        <f t="shared" si="736"/>
        <v>0</v>
      </c>
      <c r="EH356" s="156">
        <f t="shared" si="737"/>
        <v>0</v>
      </c>
      <c r="EI356" s="156">
        <f t="shared" si="738"/>
        <v>0</v>
      </c>
      <c r="EJ356" s="156">
        <f t="shared" si="739"/>
        <v>0</v>
      </c>
      <c r="EK356" s="156">
        <f t="shared" si="740"/>
        <v>0</v>
      </c>
      <c r="EL356" s="156">
        <f t="shared" si="741"/>
        <v>0</v>
      </c>
      <c r="EM356" s="156">
        <f t="shared" si="742"/>
        <v>0</v>
      </c>
      <c r="EN356" s="156">
        <f t="shared" si="743"/>
        <v>0</v>
      </c>
      <c r="EO356" s="156">
        <f t="shared" si="744"/>
        <v>0</v>
      </c>
      <c r="EP356" s="156">
        <f t="shared" si="745"/>
        <v>0</v>
      </c>
      <c r="EQ356" s="156">
        <f t="shared" si="746"/>
        <v>0</v>
      </c>
      <c r="ER356" s="156">
        <f t="shared" si="747"/>
        <v>0</v>
      </c>
      <c r="ES356" s="156">
        <f t="shared" si="748"/>
        <v>0</v>
      </c>
      <c r="ET356" s="156">
        <f t="shared" si="749"/>
        <v>0</v>
      </c>
      <c r="EU356" s="156">
        <f t="shared" si="750"/>
        <v>0</v>
      </c>
      <c r="EV356" s="156">
        <f t="shared" si="751"/>
        <v>0</v>
      </c>
      <c r="EW356" s="156">
        <f t="shared" si="752"/>
        <v>0</v>
      </c>
      <c r="EX356" s="156">
        <f t="shared" si="753"/>
        <v>0</v>
      </c>
      <c r="EY356" s="156">
        <f t="shared" si="754"/>
        <v>0</v>
      </c>
      <c r="EZ356" s="156">
        <f t="shared" si="755"/>
        <v>0</v>
      </c>
    </row>
    <row r="357" spans="15:156" ht="20.100000000000001" customHeight="1" x14ac:dyDescent="0.2">
      <c r="O357" s="158">
        <v>347</v>
      </c>
      <c r="P357" s="158">
        <f t="shared" si="756"/>
        <v>-0.11344640137963143</v>
      </c>
      <c r="Q357" s="147">
        <f t="shared" si="757"/>
        <v>3.0281462522101616</v>
      </c>
      <c r="R357" s="147">
        <f t="shared" si="661"/>
        <v>36.821509649402756</v>
      </c>
      <c r="S357" s="147">
        <f t="shared" si="662"/>
        <v>32.018704042958923</v>
      </c>
      <c r="T357" s="147">
        <f t="shared" si="663"/>
        <v>40.023380053698652</v>
      </c>
      <c r="U357" s="147">
        <f t="shared" si="664"/>
        <v>1</v>
      </c>
      <c r="V357" s="147">
        <f t="shared" si="665"/>
        <v>1</v>
      </c>
      <c r="W357" s="147">
        <f t="shared" si="666"/>
        <v>0.39107576351730511</v>
      </c>
      <c r="X357" s="147">
        <f t="shared" si="667"/>
        <v>0.44973712804490079</v>
      </c>
      <c r="Y357" s="147">
        <f t="shared" si="668"/>
        <v>0.35978970243592068</v>
      </c>
      <c r="Z357" s="147">
        <f t="shared" si="669"/>
        <v>2.5</v>
      </c>
      <c r="AA357" s="147">
        <f t="shared" si="670"/>
        <v>2.5</v>
      </c>
      <c r="AB357" s="147">
        <f t="shared" si="671"/>
        <v>2.5</v>
      </c>
      <c r="AC357" s="147">
        <f t="shared" si="672"/>
        <v>2.5</v>
      </c>
      <c r="AD357" s="147">
        <f t="shared" si="673"/>
        <v>6.8842350453598016</v>
      </c>
      <c r="AE357" s="147">
        <f t="shared" si="674"/>
        <v>9.9879988138718812</v>
      </c>
      <c r="AF357" s="147">
        <f t="shared" si="675"/>
        <v>2.482242641319186</v>
      </c>
      <c r="AG357" s="147">
        <f t="shared" si="676"/>
        <v>2.8334023574711993</v>
      </c>
      <c r="AH357" s="147">
        <f t="shared" si="677"/>
        <v>2.1543833090175877</v>
      </c>
      <c r="AI357" s="147">
        <f t="shared" si="678"/>
        <v>4.9822426413191856</v>
      </c>
      <c r="AJ357" s="147">
        <f t="shared" si="679"/>
        <v>5.7822426413191854</v>
      </c>
      <c r="AK357" s="147">
        <f t="shared" si="680"/>
        <v>6.1334023574711987</v>
      </c>
      <c r="AL357" s="147">
        <f t="shared" si="681"/>
        <v>5.4543833090175875</v>
      </c>
      <c r="AM357" s="147">
        <f t="shared" si="758"/>
        <v>172.94327859127264</v>
      </c>
      <c r="AN357" s="147">
        <f t="shared" si="790"/>
        <v>163.04164340072742</v>
      </c>
      <c r="AO357" s="147">
        <f t="shared" si="791"/>
        <v>183.33878338669862</v>
      </c>
      <c r="AP357" s="147">
        <f t="shared" si="682"/>
        <v>0.39517505161561778</v>
      </c>
      <c r="AQ357" s="147">
        <f t="shared" si="683"/>
        <v>3.6384023576912845E-2</v>
      </c>
      <c r="AR357" s="147">
        <f t="shared" si="684"/>
        <v>3.6114108883382526E-2</v>
      </c>
      <c r="AS357" s="147">
        <f t="shared" si="685"/>
        <v>3.4324296191665202E-2</v>
      </c>
      <c r="AT357" s="147">
        <f t="shared" si="686"/>
        <v>4.3474295348026968E-4</v>
      </c>
      <c r="AU357" s="147">
        <f t="shared" si="687"/>
        <v>3.9939040236478922E-3</v>
      </c>
      <c r="AV357" s="147">
        <f t="shared" si="688"/>
        <v>3.7095807816050841E-3</v>
      </c>
      <c r="AW357" s="147">
        <f t="shared" si="689"/>
        <v>3.7681666518247703E-3</v>
      </c>
      <c r="AX357" s="147">
        <f t="shared" si="759"/>
        <v>7.8095974509962002E-3</v>
      </c>
      <c r="AY357" s="147">
        <f t="shared" si="760"/>
        <v>8.3416833988970967E-3</v>
      </c>
      <c r="AZ357" s="147">
        <f t="shared" si="761"/>
        <v>6.7787398335980254E-3</v>
      </c>
      <c r="BA357" s="147">
        <f t="shared" si="762"/>
        <v>1.4171625701578825E-2</v>
      </c>
      <c r="BB357" s="147">
        <f t="shared" si="763"/>
        <v>1.3311762241745939E-2</v>
      </c>
      <c r="BC357" s="147">
        <f t="shared" si="690"/>
        <v>-2.2336476633824476E-2</v>
      </c>
      <c r="BD357" s="147">
        <f t="shared" si="691"/>
        <v>-1.9423023159847373E-2</v>
      </c>
      <c r="BE357" s="147">
        <f t="shared" si="692"/>
        <v>-2.4278778949809218E-2</v>
      </c>
      <c r="BF357" s="147">
        <f t="shared" si="693"/>
        <v>0</v>
      </c>
      <c r="BG357" s="147">
        <f t="shared" si="694"/>
        <v>0</v>
      </c>
      <c r="BH357" s="147">
        <f t="shared" si="695"/>
        <v>0</v>
      </c>
      <c r="BI357" s="147">
        <f t="shared" si="764"/>
        <v>0</v>
      </c>
      <c r="BJ357" s="147">
        <f t="shared" si="765"/>
        <v>0</v>
      </c>
      <c r="BK357" s="147">
        <f t="shared" si="766"/>
        <v>0</v>
      </c>
      <c r="BL357" s="147">
        <f t="shared" si="696"/>
        <v>0</v>
      </c>
      <c r="BM357" s="147">
        <f t="shared" si="697"/>
        <v>0</v>
      </c>
      <c r="BN357" s="147">
        <f t="shared" si="698"/>
        <v>0</v>
      </c>
      <c r="BO357" s="150">
        <f t="shared" si="767"/>
        <v>0</v>
      </c>
      <c r="BP357" s="150">
        <f t="shared" si="767"/>
        <v>0</v>
      </c>
      <c r="BQ357" s="150">
        <f t="shared" si="767"/>
        <v>0</v>
      </c>
      <c r="BR357" s="147" t="e">
        <f t="shared" si="699"/>
        <v>#NUM!</v>
      </c>
      <c r="BS357" s="147">
        <f t="shared" si="700"/>
        <v>12.45915055974875</v>
      </c>
      <c r="BT357" s="147">
        <f t="shared" si="701"/>
        <v>6.5959750819966009E-2</v>
      </c>
      <c r="BU357" s="147">
        <f t="shared" si="702"/>
        <v>6.5959750819966009E-2</v>
      </c>
      <c r="BV357" s="147">
        <f t="shared" si="703"/>
        <v>2.1986583606655338E-2</v>
      </c>
      <c r="BW357" s="147">
        <f t="shared" si="704"/>
        <v>2.5</v>
      </c>
      <c r="CA357" s="150">
        <f t="shared" si="705"/>
        <v>9.2644228054825899E-3</v>
      </c>
      <c r="CB357" s="150">
        <f t="shared" si="768"/>
        <v>9.2644228054825899E-3</v>
      </c>
      <c r="CC357" s="150">
        <f t="shared" si="769"/>
        <v>2.3052682141180406E-3</v>
      </c>
      <c r="CD357" s="150">
        <f t="shared" si="770"/>
        <v>1.8115457609909038E-2</v>
      </c>
      <c r="CE357" s="150">
        <f t="shared" si="706"/>
        <v>0</v>
      </c>
      <c r="CI357" s="152">
        <f t="shared" si="707"/>
        <v>6.0227470839226145E-2</v>
      </c>
      <c r="CJ357" s="152">
        <f t="shared" si="708"/>
        <v>6.0227470839226145E-2</v>
      </c>
      <c r="CK357" s="152">
        <f t="shared" si="709"/>
        <v>6.0227470839226145E-2</v>
      </c>
      <c r="CL357" s="152">
        <f t="shared" si="710"/>
        <v>6.0227470839226145E-2</v>
      </c>
      <c r="CM357" s="152">
        <f t="shared" si="711"/>
        <v>6.0227470839226145E-2</v>
      </c>
      <c r="CN357" s="152">
        <f t="shared" si="712"/>
        <v>6.0227470839226145E-2</v>
      </c>
      <c r="CO357" s="152">
        <f t="shared" si="713"/>
        <v>6.0227470839226145E-2</v>
      </c>
      <c r="CP357" s="152">
        <f t="shared" si="714"/>
        <v>6.0227470839226145E-2</v>
      </c>
      <c r="CQ357" s="152">
        <f t="shared" si="715"/>
        <v>5.5792378041082211E-2</v>
      </c>
      <c r="CR357" s="152">
        <f t="shared" si="716"/>
        <v>4.7167651707197597E-2</v>
      </c>
      <c r="CS357" s="152">
        <f t="shared" si="717"/>
        <v>3.854292537331299E-2</v>
      </c>
      <c r="CT357" s="152">
        <f t="shared" si="718"/>
        <v>2.991819903942838E-2</v>
      </c>
      <c r="CU357" s="152">
        <f t="shared" si="719"/>
        <v>2.1293472705543784E-2</v>
      </c>
      <c r="CV357" s="152">
        <f t="shared" si="720"/>
        <v>1.625430362591547E-2</v>
      </c>
      <c r="CW357" s="152">
        <f t="shared" si="721"/>
        <v>1.625430362591547E-2</v>
      </c>
      <c r="CX357" s="152">
        <f t="shared" si="722"/>
        <v>1.625430362591547E-2</v>
      </c>
      <c r="CY357" s="152">
        <f t="shared" si="723"/>
        <v>1.625430362591547E-2</v>
      </c>
      <c r="CZ357" s="152">
        <f t="shared" si="724"/>
        <v>1.625430362591547E-2</v>
      </c>
      <c r="DA357" s="152">
        <f t="shared" si="725"/>
        <v>1.625430362591547E-2</v>
      </c>
      <c r="DC357" s="154">
        <f t="shared" si="771"/>
        <v>8.3247541172182665E-3</v>
      </c>
      <c r="DD357" s="154">
        <f t="shared" si="772"/>
        <v>8.3247541172182665E-3</v>
      </c>
      <c r="DE357" s="154">
        <f t="shared" si="773"/>
        <v>8.3247541172182665E-3</v>
      </c>
      <c r="DF357" s="154">
        <f t="shared" si="774"/>
        <v>8.3247541172182665E-3</v>
      </c>
      <c r="DG357" s="154">
        <f t="shared" si="775"/>
        <v>8.3247541172182665E-3</v>
      </c>
      <c r="DH357" s="154">
        <f t="shared" si="776"/>
        <v>8.3247541172182665E-3</v>
      </c>
      <c r="DI357" s="154">
        <f t="shared" si="777"/>
        <v>8.3247541172182665E-3</v>
      </c>
      <c r="DJ357" s="154">
        <f t="shared" si="778"/>
        <v>8.3247541172182665E-3</v>
      </c>
      <c r="DK357" s="154">
        <f t="shared" si="779"/>
        <v>7.6011494743483303E-3</v>
      </c>
      <c r="DL357" s="154">
        <f t="shared" si="780"/>
        <v>6.2051827247152158E-3</v>
      </c>
      <c r="DM357" s="154">
        <f t="shared" si="781"/>
        <v>4.8301640734827447E-3</v>
      </c>
      <c r="DN357" s="154">
        <f t="shared" si="782"/>
        <v>3.4885797769165193E-3</v>
      </c>
      <c r="DO357" s="154">
        <f t="shared" si="783"/>
        <v>2.2052999409175687E-3</v>
      </c>
      <c r="DP357" s="154">
        <f t="shared" si="784"/>
        <v>1.5027226228266062E-3</v>
      </c>
      <c r="DQ357" s="154">
        <f t="shared" si="785"/>
        <v>1.5027226228266062E-3</v>
      </c>
      <c r="DR357" s="154">
        <f t="shared" si="786"/>
        <v>1.5027226228266062E-3</v>
      </c>
      <c r="DS357" s="154">
        <f t="shared" si="787"/>
        <v>1.5027226228266062E-3</v>
      </c>
      <c r="DT357" s="154">
        <f t="shared" si="788"/>
        <v>1.5027226228266062E-3</v>
      </c>
      <c r="DU357" s="154">
        <f t="shared" si="789"/>
        <v>-1.6871294669023075E-9</v>
      </c>
      <c r="DW357" s="155">
        <f t="shared" si="726"/>
        <v>0</v>
      </c>
      <c r="DX357" s="155">
        <f t="shared" si="727"/>
        <v>0</v>
      </c>
      <c r="DY357" s="155">
        <f t="shared" si="728"/>
        <v>0</v>
      </c>
      <c r="DZ357" s="155">
        <f t="shared" si="729"/>
        <v>0</v>
      </c>
      <c r="EA357" s="156">
        <f t="shared" si="730"/>
        <v>0</v>
      </c>
      <c r="EB357" s="156">
        <f t="shared" si="731"/>
        <v>0</v>
      </c>
      <c r="EC357" s="156">
        <f t="shared" si="732"/>
        <v>0</v>
      </c>
      <c r="ED357" s="156">
        <f t="shared" si="733"/>
        <v>0</v>
      </c>
      <c r="EE357" s="156">
        <f t="shared" si="734"/>
        <v>0</v>
      </c>
      <c r="EF357" s="156">
        <f t="shared" si="735"/>
        <v>0</v>
      </c>
      <c r="EG357" s="156">
        <f t="shared" si="736"/>
        <v>0</v>
      </c>
      <c r="EH357" s="156">
        <f t="shared" si="737"/>
        <v>0</v>
      </c>
      <c r="EI357" s="156">
        <f t="shared" si="738"/>
        <v>0</v>
      </c>
      <c r="EJ357" s="156">
        <f t="shared" si="739"/>
        <v>0</v>
      </c>
      <c r="EK357" s="156">
        <f t="shared" si="740"/>
        <v>0</v>
      </c>
      <c r="EL357" s="156">
        <f t="shared" si="741"/>
        <v>0</v>
      </c>
      <c r="EM357" s="156">
        <f t="shared" si="742"/>
        <v>0</v>
      </c>
      <c r="EN357" s="156">
        <f t="shared" si="743"/>
        <v>0</v>
      </c>
      <c r="EO357" s="156">
        <f t="shared" si="744"/>
        <v>0</v>
      </c>
      <c r="EP357" s="156">
        <f t="shared" si="745"/>
        <v>0</v>
      </c>
      <c r="EQ357" s="156">
        <f t="shared" si="746"/>
        <v>0</v>
      </c>
      <c r="ER357" s="156">
        <f t="shared" si="747"/>
        <v>0</v>
      </c>
      <c r="ES357" s="156">
        <f t="shared" si="748"/>
        <v>0</v>
      </c>
      <c r="ET357" s="156">
        <f t="shared" si="749"/>
        <v>0</v>
      </c>
      <c r="EU357" s="156">
        <f t="shared" si="750"/>
        <v>0</v>
      </c>
      <c r="EV357" s="156">
        <f t="shared" si="751"/>
        <v>0</v>
      </c>
      <c r="EW357" s="156">
        <f t="shared" si="752"/>
        <v>0</v>
      </c>
      <c r="EX357" s="156">
        <f t="shared" si="753"/>
        <v>0</v>
      </c>
      <c r="EY357" s="156">
        <f t="shared" si="754"/>
        <v>0</v>
      </c>
      <c r="EZ357" s="156">
        <f t="shared" si="755"/>
        <v>0</v>
      </c>
    </row>
    <row r="358" spans="15:156" ht="20.100000000000001" customHeight="1" x14ac:dyDescent="0.2">
      <c r="O358" s="158">
        <v>348</v>
      </c>
      <c r="P358" s="158">
        <f t="shared" si="756"/>
        <v>-0.10471975511965977</v>
      </c>
      <c r="Q358" s="147">
        <f t="shared" si="757"/>
        <v>3.0368728984701332</v>
      </c>
      <c r="R358" s="147">
        <f t="shared" si="661"/>
        <v>33.999881193640775</v>
      </c>
      <c r="S358" s="147">
        <f t="shared" si="662"/>
        <v>29.56511408142676</v>
      </c>
      <c r="T358" s="147">
        <f t="shared" si="663"/>
        <v>36.956392601783449</v>
      </c>
      <c r="U358" s="147">
        <f t="shared" si="664"/>
        <v>1</v>
      </c>
      <c r="V358" s="147">
        <f t="shared" si="665"/>
        <v>1</v>
      </c>
      <c r="W358" s="147">
        <f t="shared" si="666"/>
        <v>0.42353089171068425</v>
      </c>
      <c r="X358" s="147">
        <f t="shared" si="667"/>
        <v>0.4870605254672869</v>
      </c>
      <c r="Y358" s="147">
        <f t="shared" si="668"/>
        <v>0.38964842037382952</v>
      </c>
      <c r="Z358" s="147">
        <f t="shared" si="669"/>
        <v>2.5</v>
      </c>
      <c r="AA358" s="147">
        <f t="shared" si="670"/>
        <v>2.5</v>
      </c>
      <c r="AB358" s="147">
        <f t="shared" si="671"/>
        <v>2.5</v>
      </c>
      <c r="AC358" s="147">
        <f t="shared" si="672"/>
        <v>2.5</v>
      </c>
      <c r="AD358" s="147">
        <f t="shared" si="673"/>
        <v>5.9859966193766345</v>
      </c>
      <c r="AE358" s="147">
        <f t="shared" si="674"/>
        <v>8.7186318165384193</v>
      </c>
      <c r="AF358" s="147">
        <f t="shared" si="675"/>
        <v>2.4717612119327375</v>
      </c>
      <c r="AG358" s="147">
        <f t="shared" si="676"/>
        <v>2.8214381335718595</v>
      </c>
      <c r="AH358" s="147">
        <f t="shared" si="677"/>
        <v>2.1452862867728926</v>
      </c>
      <c r="AI358" s="147">
        <f t="shared" si="678"/>
        <v>4.971761211932737</v>
      </c>
      <c r="AJ358" s="147">
        <f t="shared" si="679"/>
        <v>5.7717612119327368</v>
      </c>
      <c r="AK358" s="147">
        <f t="shared" si="680"/>
        <v>6.1214381335718597</v>
      </c>
      <c r="AL358" s="147">
        <f t="shared" si="681"/>
        <v>5.4452862867728919</v>
      </c>
      <c r="AM358" s="147">
        <f t="shared" si="758"/>
        <v>173.25734091919219</v>
      </c>
      <c r="AN358" s="147">
        <f t="shared" si="790"/>
        <v>163.36030491196027</v>
      </c>
      <c r="AO358" s="147">
        <f t="shared" si="791"/>
        <v>183.64507343334606</v>
      </c>
      <c r="AP358" s="147">
        <f t="shared" si="682"/>
        <v>0.36401188674878077</v>
      </c>
      <c r="AQ358" s="147">
        <f t="shared" si="683"/>
        <v>3.3454058699477651E-2</v>
      </c>
      <c r="AR358" s="147">
        <f t="shared" si="684"/>
        <v>3.3205879935462541E-2</v>
      </c>
      <c r="AS358" s="147">
        <f t="shared" si="685"/>
        <v>3.1560198865494903E-2</v>
      </c>
      <c r="AT358" s="147">
        <f t="shared" si="686"/>
        <v>4.1047874087320373E-6</v>
      </c>
      <c r="AU358" s="147">
        <f t="shared" si="687"/>
        <v>3.3826864032287466E-3</v>
      </c>
      <c r="AV358" s="147">
        <f t="shared" si="688"/>
        <v>3.1423096524721469E-3</v>
      </c>
      <c r="AW358" s="147">
        <f t="shared" si="689"/>
        <v>3.1910322481536425E-3</v>
      </c>
      <c r="AX358" s="147">
        <f t="shared" si="759"/>
        <v>7.1633632819158187E-3</v>
      </c>
      <c r="AY358" s="147">
        <f t="shared" si="760"/>
        <v>7.6524775603715465E-3</v>
      </c>
      <c r="AZ358" s="147">
        <f t="shared" si="761"/>
        <v>6.2169056196765054E-3</v>
      </c>
      <c r="BA358" s="147">
        <f t="shared" si="762"/>
        <v>1.3015561226944689E-2</v>
      </c>
      <c r="BB358" s="147">
        <f t="shared" si="763"/>
        <v>1.2251736221336181E-2</v>
      </c>
      <c r="BC358" s="147">
        <f t="shared" si="690"/>
        <v>-2.2357834464416509E-2</v>
      </c>
      <c r="BD358" s="147">
        <f t="shared" si="691"/>
        <v>-1.9441595186449133E-2</v>
      </c>
      <c r="BE358" s="147">
        <f t="shared" si="692"/>
        <v>-2.4301993983061418E-2</v>
      </c>
      <c r="BF358" s="147">
        <f t="shared" si="693"/>
        <v>0</v>
      </c>
      <c r="BG358" s="147">
        <f t="shared" si="694"/>
        <v>0</v>
      </c>
      <c r="BH358" s="147">
        <f t="shared" si="695"/>
        <v>0</v>
      </c>
      <c r="BI358" s="147">
        <f t="shared" si="764"/>
        <v>0</v>
      </c>
      <c r="BJ358" s="147">
        <f t="shared" si="765"/>
        <v>0</v>
      </c>
      <c r="BK358" s="147">
        <f t="shared" si="766"/>
        <v>0</v>
      </c>
      <c r="BL358" s="147">
        <f t="shared" si="696"/>
        <v>0</v>
      </c>
      <c r="BM358" s="147">
        <f t="shared" si="697"/>
        <v>0</v>
      </c>
      <c r="BN358" s="147">
        <f t="shared" si="698"/>
        <v>0</v>
      </c>
      <c r="BO358" s="150">
        <f t="shared" si="767"/>
        <v>0</v>
      </c>
      <c r="BP358" s="150">
        <f t="shared" si="767"/>
        <v>0</v>
      </c>
      <c r="BQ358" s="150">
        <f t="shared" si="767"/>
        <v>0</v>
      </c>
      <c r="BR358" s="147" t="e">
        <f t="shared" si="699"/>
        <v>#NUM!</v>
      </c>
      <c r="BS358" s="147">
        <f t="shared" si="700"/>
        <v>10.905596385244237</v>
      </c>
      <c r="BT358" s="147">
        <f t="shared" si="701"/>
        <v>6.0905261973075275E-2</v>
      </c>
      <c r="BU358" s="147">
        <f t="shared" si="702"/>
        <v>6.0905261973075275E-2</v>
      </c>
      <c r="BV358" s="147">
        <f t="shared" si="703"/>
        <v>2.0301753991025091E-2</v>
      </c>
      <c r="BW358" s="147">
        <f t="shared" si="704"/>
        <v>2.5</v>
      </c>
      <c r="CA358" s="150">
        <f t="shared" si="705"/>
        <v>8.0401838450743102E-3</v>
      </c>
      <c r="CB358" s="150">
        <f t="shared" si="768"/>
        <v>8.0401838450743102E-3</v>
      </c>
      <c r="CC358" s="150">
        <f t="shared" si="769"/>
        <v>1.9797485520881937E-3</v>
      </c>
      <c r="CD358" s="150">
        <f t="shared" si="770"/>
        <v>1.7026332843903789E-2</v>
      </c>
      <c r="CE358" s="150">
        <f t="shared" si="706"/>
        <v>0</v>
      </c>
      <c r="CI358" s="152">
        <f t="shared" si="707"/>
        <v>5.5172981992335411E-2</v>
      </c>
      <c r="CJ358" s="152">
        <f t="shared" si="708"/>
        <v>5.5172981992335411E-2</v>
      </c>
      <c r="CK358" s="152">
        <f t="shared" si="709"/>
        <v>5.5172981992335411E-2</v>
      </c>
      <c r="CL358" s="152">
        <f t="shared" si="710"/>
        <v>5.5172981992335411E-2</v>
      </c>
      <c r="CM358" s="152">
        <f t="shared" si="711"/>
        <v>5.5172981992335411E-2</v>
      </c>
      <c r="CN358" s="152">
        <f t="shared" si="712"/>
        <v>5.5172981992335411E-2</v>
      </c>
      <c r="CO358" s="152">
        <f t="shared" si="713"/>
        <v>5.5172981992335411E-2</v>
      </c>
      <c r="CP358" s="152">
        <f t="shared" si="714"/>
        <v>5.5172981992335411E-2</v>
      </c>
      <c r="CQ358" s="152">
        <f t="shared" si="715"/>
        <v>5.1077749894155762E-2</v>
      </c>
      <c r="CR358" s="152">
        <f t="shared" si="716"/>
        <v>4.3113935442444441E-2</v>
      </c>
      <c r="CS358" s="152">
        <f t="shared" si="717"/>
        <v>3.5150120990733114E-2</v>
      </c>
      <c r="CT358" s="152">
        <f t="shared" si="718"/>
        <v>2.7186306539021789E-2</v>
      </c>
      <c r="CU358" s="152">
        <f t="shared" si="719"/>
        <v>1.9222492087310479E-2</v>
      </c>
      <c r="CV358" s="152">
        <f t="shared" si="720"/>
        <v>1.4569474010285223E-2</v>
      </c>
      <c r="CW358" s="152">
        <f t="shared" si="721"/>
        <v>1.4569474010285223E-2</v>
      </c>
      <c r="CX358" s="152">
        <f t="shared" si="722"/>
        <v>1.4569474010285223E-2</v>
      </c>
      <c r="CY358" s="152">
        <f t="shared" si="723"/>
        <v>1.4569474010285223E-2</v>
      </c>
      <c r="CZ358" s="152">
        <f t="shared" si="724"/>
        <v>1.4569474010285223E-2</v>
      </c>
      <c r="DA358" s="152">
        <f t="shared" si="725"/>
        <v>1.4569474010285223E-2</v>
      </c>
      <c r="DC358" s="154">
        <f t="shared" si="771"/>
        <v>7.1520320885834409E-3</v>
      </c>
      <c r="DD358" s="154">
        <f t="shared" si="772"/>
        <v>7.1520320885834409E-3</v>
      </c>
      <c r="DE358" s="154">
        <f t="shared" si="773"/>
        <v>7.1520320885834409E-3</v>
      </c>
      <c r="DF358" s="154">
        <f t="shared" si="774"/>
        <v>7.1520320885834409E-3</v>
      </c>
      <c r="DG358" s="154">
        <f t="shared" si="775"/>
        <v>7.1520320885834409E-3</v>
      </c>
      <c r="DH358" s="154">
        <f t="shared" si="776"/>
        <v>7.1520320885834409E-3</v>
      </c>
      <c r="DI358" s="154">
        <f t="shared" si="777"/>
        <v>7.1520320885834409E-3</v>
      </c>
      <c r="DJ358" s="154">
        <f t="shared" si="778"/>
        <v>7.1520320885834409E-3</v>
      </c>
      <c r="DK358" s="154">
        <f t="shared" si="779"/>
        <v>6.5209332834573882E-3</v>
      </c>
      <c r="DL358" s="154">
        <f t="shared" si="780"/>
        <v>5.3043799844961969E-3</v>
      </c>
      <c r="DM358" s="154">
        <f t="shared" si="781"/>
        <v>4.1078560614754194E-3</v>
      </c>
      <c r="DN358" s="154">
        <f t="shared" si="782"/>
        <v>2.9432436293152999E-3</v>
      </c>
      <c r="DO358" s="154">
        <f t="shared" si="783"/>
        <v>1.8341399103661549E-3</v>
      </c>
      <c r="DP358" s="154">
        <f t="shared" si="784"/>
        <v>1.2309322385818204E-3</v>
      </c>
      <c r="DQ358" s="154">
        <f t="shared" si="785"/>
        <v>1.2309322385818204E-3</v>
      </c>
      <c r="DR358" s="154">
        <f t="shared" si="786"/>
        <v>1.2309322385818204E-3</v>
      </c>
      <c r="DS358" s="154">
        <f t="shared" si="787"/>
        <v>1.2309322385818204E-3</v>
      </c>
      <c r="DT358" s="154">
        <f t="shared" si="788"/>
        <v>1.2309322385818204E-3</v>
      </c>
      <c r="DU358" s="154">
        <f t="shared" si="789"/>
        <v>-1.72052607660199E-9</v>
      </c>
      <c r="DW358" s="155">
        <f t="shared" si="726"/>
        <v>0</v>
      </c>
      <c r="DX358" s="155">
        <f t="shared" si="727"/>
        <v>0</v>
      </c>
      <c r="DY358" s="155">
        <f t="shared" si="728"/>
        <v>0</v>
      </c>
      <c r="DZ358" s="155">
        <f t="shared" si="729"/>
        <v>0</v>
      </c>
      <c r="EA358" s="156">
        <f t="shared" si="730"/>
        <v>0</v>
      </c>
      <c r="EB358" s="156">
        <f t="shared" si="731"/>
        <v>0</v>
      </c>
      <c r="EC358" s="156">
        <f t="shared" si="732"/>
        <v>0</v>
      </c>
      <c r="ED358" s="156">
        <f t="shared" si="733"/>
        <v>0</v>
      </c>
      <c r="EE358" s="156">
        <f t="shared" si="734"/>
        <v>0</v>
      </c>
      <c r="EF358" s="156">
        <f t="shared" si="735"/>
        <v>0</v>
      </c>
      <c r="EG358" s="156">
        <f t="shared" si="736"/>
        <v>0</v>
      </c>
      <c r="EH358" s="156">
        <f t="shared" si="737"/>
        <v>0</v>
      </c>
      <c r="EI358" s="156">
        <f t="shared" si="738"/>
        <v>0</v>
      </c>
      <c r="EJ358" s="156">
        <f t="shared" si="739"/>
        <v>0</v>
      </c>
      <c r="EK358" s="156">
        <f t="shared" si="740"/>
        <v>0</v>
      </c>
      <c r="EL358" s="156">
        <f t="shared" si="741"/>
        <v>0</v>
      </c>
      <c r="EM358" s="156">
        <f t="shared" si="742"/>
        <v>0</v>
      </c>
      <c r="EN358" s="156">
        <f t="shared" si="743"/>
        <v>0</v>
      </c>
      <c r="EO358" s="156">
        <f t="shared" si="744"/>
        <v>0</v>
      </c>
      <c r="EP358" s="156">
        <f t="shared" si="745"/>
        <v>0</v>
      </c>
      <c r="EQ358" s="156">
        <f t="shared" si="746"/>
        <v>0</v>
      </c>
      <c r="ER358" s="156">
        <f t="shared" si="747"/>
        <v>0</v>
      </c>
      <c r="ES358" s="156">
        <f t="shared" si="748"/>
        <v>0</v>
      </c>
      <c r="ET358" s="156">
        <f t="shared" si="749"/>
        <v>0</v>
      </c>
      <c r="EU358" s="156">
        <f t="shared" si="750"/>
        <v>0</v>
      </c>
      <c r="EV358" s="156">
        <f t="shared" si="751"/>
        <v>0</v>
      </c>
      <c r="EW358" s="156">
        <f t="shared" si="752"/>
        <v>0</v>
      </c>
      <c r="EX358" s="156">
        <f t="shared" si="753"/>
        <v>0</v>
      </c>
      <c r="EY358" s="156">
        <f t="shared" si="754"/>
        <v>0</v>
      </c>
      <c r="EZ358" s="156">
        <f t="shared" si="755"/>
        <v>0</v>
      </c>
    </row>
    <row r="359" spans="15:156" ht="20.100000000000001" customHeight="1" x14ac:dyDescent="0.2">
      <c r="O359" s="158">
        <v>349</v>
      </c>
      <c r="P359" s="158">
        <f t="shared" si="756"/>
        <v>-9.599310885968812E-2</v>
      </c>
      <c r="Q359" s="147">
        <f t="shared" si="757"/>
        <v>3.0455995447301052</v>
      </c>
      <c r="R359" s="147">
        <f t="shared" si="661"/>
        <v>31.175663515289862</v>
      </c>
      <c r="S359" s="147">
        <f t="shared" si="662"/>
        <v>27.109272621991185</v>
      </c>
      <c r="T359" s="147">
        <f t="shared" si="663"/>
        <v>33.886590777488976</v>
      </c>
      <c r="U359" s="147">
        <f t="shared" si="664"/>
        <v>1</v>
      </c>
      <c r="V359" s="147">
        <f t="shared" si="665"/>
        <v>1</v>
      </c>
      <c r="W359" s="147">
        <f t="shared" si="666"/>
        <v>0.46189874973912365</v>
      </c>
      <c r="X359" s="147">
        <f t="shared" si="667"/>
        <v>0.53118356219999219</v>
      </c>
      <c r="Y359" s="147">
        <f t="shared" si="668"/>
        <v>0.42494684975999381</v>
      </c>
      <c r="Z359" s="147">
        <f t="shared" si="669"/>
        <v>2.5</v>
      </c>
      <c r="AA359" s="147">
        <f t="shared" si="670"/>
        <v>2.5</v>
      </c>
      <c r="AB359" s="147">
        <f t="shared" si="671"/>
        <v>2.5</v>
      </c>
      <c r="AC359" s="147">
        <f t="shared" si="672"/>
        <v>2.5</v>
      </c>
      <c r="AD359" s="147">
        <f t="shared" si="673"/>
        <v>5.1356583591213569</v>
      </c>
      <c r="AE359" s="147">
        <f t="shared" si="674"/>
        <v>7.510856672664727</v>
      </c>
      <c r="AF359" s="147">
        <f t="shared" si="675"/>
        <v>2.4612701644288943</v>
      </c>
      <c r="AG359" s="147">
        <f t="shared" si="676"/>
        <v>2.8094629308922641</v>
      </c>
      <c r="AH359" s="147">
        <f t="shared" si="677"/>
        <v>2.1361809167900541</v>
      </c>
      <c r="AI359" s="147">
        <f t="shared" si="678"/>
        <v>4.9612701644288943</v>
      </c>
      <c r="AJ359" s="147">
        <f t="shared" si="679"/>
        <v>5.7612701644288942</v>
      </c>
      <c r="AK359" s="147">
        <f t="shared" si="680"/>
        <v>6.1094629308922643</v>
      </c>
      <c r="AL359" s="147">
        <f t="shared" si="681"/>
        <v>5.4361809167900539</v>
      </c>
      <c r="AM359" s="147">
        <f t="shared" si="758"/>
        <v>173.57283575663189</v>
      </c>
      <c r="AN359" s="147">
        <f t="shared" si="790"/>
        <v>163.68050863252455</v>
      </c>
      <c r="AO359" s="147">
        <f t="shared" si="791"/>
        <v>183.95267105835731</v>
      </c>
      <c r="AP359" s="147">
        <f t="shared" si="682"/>
        <v>0.33296360123941376</v>
      </c>
      <c r="AQ359" s="147">
        <f t="shared" si="683"/>
        <v>3.0544983502805614E-2</v>
      </c>
      <c r="AR359" s="147">
        <f t="shared" si="684"/>
        <v>3.0318385698315405E-2</v>
      </c>
      <c r="AS359" s="147">
        <f t="shared" si="685"/>
        <v>2.8815808639292496E-2</v>
      </c>
      <c r="AT359" s="147">
        <f t="shared" si="686"/>
        <v>3.4165279495415199E-6</v>
      </c>
      <c r="AU359" s="147">
        <f t="shared" si="687"/>
        <v>2.8251010155449703E-3</v>
      </c>
      <c r="AV359" s="147">
        <f t="shared" si="688"/>
        <v>2.6247112801695825E-3</v>
      </c>
      <c r="AW359" s="147">
        <f t="shared" si="689"/>
        <v>2.6646497713039992E-3</v>
      </c>
      <c r="AX359" s="147">
        <f t="shared" si="759"/>
        <v>6.5245557336123189E-3</v>
      </c>
      <c r="AY359" s="147">
        <f t="shared" si="760"/>
        <v>6.9710203423291161E-3</v>
      </c>
      <c r="AZ359" s="147">
        <f t="shared" si="761"/>
        <v>5.6616751226040828E-3</v>
      </c>
      <c r="BA359" s="147">
        <f t="shared" si="762"/>
        <v>1.1870132923982975E-2</v>
      </c>
      <c r="BB359" s="147">
        <f t="shared" si="763"/>
        <v>1.1197315971375181E-2</v>
      </c>
      <c r="BC359" s="147">
        <f t="shared" si="690"/>
        <v>-2.2377489659352195E-2</v>
      </c>
      <c r="BD359" s="147">
        <f t="shared" si="691"/>
        <v>-1.9458686660306257E-2</v>
      </c>
      <c r="BE359" s="147">
        <f t="shared" si="692"/>
        <v>-2.4323358325382821E-2</v>
      </c>
      <c r="BF359" s="147">
        <f t="shared" si="693"/>
        <v>0</v>
      </c>
      <c r="BG359" s="147">
        <f t="shared" si="694"/>
        <v>0</v>
      </c>
      <c r="BH359" s="147">
        <f t="shared" si="695"/>
        <v>0</v>
      </c>
      <c r="BI359" s="147">
        <f t="shared" si="764"/>
        <v>0</v>
      </c>
      <c r="BJ359" s="147">
        <f t="shared" si="765"/>
        <v>0</v>
      </c>
      <c r="BK359" s="147">
        <f t="shared" si="766"/>
        <v>0</v>
      </c>
      <c r="BL359" s="147">
        <f t="shared" si="696"/>
        <v>0</v>
      </c>
      <c r="BM359" s="147">
        <f t="shared" si="697"/>
        <v>0</v>
      </c>
      <c r="BN359" s="147">
        <f t="shared" si="698"/>
        <v>0</v>
      </c>
      <c r="BO359" s="150">
        <f t="shared" si="767"/>
        <v>0</v>
      </c>
      <c r="BP359" s="150">
        <f t="shared" si="767"/>
        <v>0</v>
      </c>
      <c r="BQ359" s="150">
        <f t="shared" si="767"/>
        <v>0</v>
      </c>
      <c r="BR359" s="147" t="e">
        <f t="shared" si="699"/>
        <v>#NUM!</v>
      </c>
      <c r="BS359" s="147">
        <f t="shared" si="700"/>
        <v>9.4200702229992821</v>
      </c>
      <c r="BT359" s="147">
        <f t="shared" si="701"/>
        <v>5.5846134954680722E-2</v>
      </c>
      <c r="BU359" s="147">
        <f t="shared" si="702"/>
        <v>5.5846134954680722E-2</v>
      </c>
      <c r="BV359" s="147">
        <f t="shared" si="703"/>
        <v>1.8615378318226908E-2</v>
      </c>
      <c r="BW359" s="147">
        <f t="shared" si="704"/>
        <v>2.5</v>
      </c>
      <c r="CA359" s="150">
        <f t="shared" si="705"/>
        <v>6.8779905582269912E-3</v>
      </c>
      <c r="CB359" s="150">
        <f t="shared" si="768"/>
        <v>6.8779905582269912E-3</v>
      </c>
      <c r="CC359" s="150">
        <f t="shared" si="769"/>
        <v>1.6739453412806253E-3</v>
      </c>
      <c r="CD359" s="150">
        <f t="shared" si="770"/>
        <v>1.5884678090549102E-2</v>
      </c>
      <c r="CE359" s="150">
        <f t="shared" si="706"/>
        <v>0</v>
      </c>
      <c r="CI359" s="152">
        <f t="shared" si="707"/>
        <v>5.0113854973940858E-2</v>
      </c>
      <c r="CJ359" s="152">
        <f t="shared" si="708"/>
        <v>5.0113854973940858E-2</v>
      </c>
      <c r="CK359" s="152">
        <f t="shared" si="709"/>
        <v>5.0113854973940858E-2</v>
      </c>
      <c r="CL359" s="152">
        <f t="shared" si="710"/>
        <v>5.0113854973940858E-2</v>
      </c>
      <c r="CM359" s="152">
        <f t="shared" si="711"/>
        <v>5.0113854973940858E-2</v>
      </c>
      <c r="CN359" s="152">
        <f t="shared" si="712"/>
        <v>5.0113854973940858E-2</v>
      </c>
      <c r="CO359" s="152">
        <f t="shared" si="713"/>
        <v>5.0113854973940858E-2</v>
      </c>
      <c r="CP359" s="152">
        <f t="shared" si="714"/>
        <v>5.0113854973940858E-2</v>
      </c>
      <c r="CQ359" s="152">
        <f t="shared" si="715"/>
        <v>4.6358795443505137E-2</v>
      </c>
      <c r="CR359" s="152">
        <f t="shared" si="716"/>
        <v>3.9056499349270787E-2</v>
      </c>
      <c r="CS359" s="152">
        <f t="shared" si="717"/>
        <v>3.1754203255036438E-2</v>
      </c>
      <c r="CT359" s="152">
        <f t="shared" si="718"/>
        <v>2.4451907160802096E-2</v>
      </c>
      <c r="CU359" s="152">
        <f t="shared" si="719"/>
        <v>1.7149611066567757E-2</v>
      </c>
      <c r="CV359" s="152">
        <f t="shared" si="720"/>
        <v>1.2883098337487044E-2</v>
      </c>
      <c r="CW359" s="152">
        <f t="shared" si="721"/>
        <v>1.2883098337487044E-2</v>
      </c>
      <c r="CX359" s="152">
        <f t="shared" si="722"/>
        <v>1.2883098337487044E-2</v>
      </c>
      <c r="CY359" s="152">
        <f t="shared" si="723"/>
        <v>1.2883098337487044E-2</v>
      </c>
      <c r="CZ359" s="152">
        <f t="shared" si="724"/>
        <v>1.2883098337487044E-2</v>
      </c>
      <c r="DA359" s="152">
        <f t="shared" si="725"/>
        <v>1.2883098337487044E-2</v>
      </c>
      <c r="DC359" s="154">
        <f t="shared" si="771"/>
        <v>6.0442343506925704E-3</v>
      </c>
      <c r="DD359" s="154">
        <f t="shared" si="772"/>
        <v>6.0442343506925704E-3</v>
      </c>
      <c r="DE359" s="154">
        <f t="shared" si="773"/>
        <v>6.0442343506925704E-3</v>
      </c>
      <c r="DF359" s="154">
        <f t="shared" si="774"/>
        <v>6.0442343506925704E-3</v>
      </c>
      <c r="DG359" s="154">
        <f t="shared" si="775"/>
        <v>6.0442343506925704E-3</v>
      </c>
      <c r="DH359" s="154">
        <f t="shared" si="776"/>
        <v>6.0442343506925704E-3</v>
      </c>
      <c r="DI359" s="154">
        <f t="shared" si="777"/>
        <v>6.0442343506925704E-3</v>
      </c>
      <c r="DJ359" s="154">
        <f t="shared" si="778"/>
        <v>6.0442343506925704E-3</v>
      </c>
      <c r="DK359" s="154">
        <f t="shared" si="779"/>
        <v>5.501462506277365E-3</v>
      </c>
      <c r="DL359" s="154">
        <f t="shared" si="780"/>
        <v>4.456163420835056E-3</v>
      </c>
      <c r="DM359" s="154">
        <f t="shared" si="781"/>
        <v>3.4299148613450275E-3</v>
      </c>
      <c r="DN359" s="154">
        <f t="shared" si="782"/>
        <v>2.433962042852266E-3</v>
      </c>
      <c r="DO359" s="154">
        <f t="shared" si="783"/>
        <v>1.4905686844750288E-3</v>
      </c>
      <c r="DP359" s="154">
        <f t="shared" si="784"/>
        <v>9.8166906242274439E-4</v>
      </c>
      <c r="DQ359" s="154">
        <f t="shared" si="785"/>
        <v>9.8166906242274439E-4</v>
      </c>
      <c r="DR359" s="154">
        <f t="shared" si="786"/>
        <v>9.8166906242274439E-4</v>
      </c>
      <c r="DS359" s="154">
        <f t="shared" si="787"/>
        <v>9.8166906242274439E-4</v>
      </c>
      <c r="DT359" s="154">
        <f t="shared" si="788"/>
        <v>9.8166906242274439E-4</v>
      </c>
      <c r="DU359" s="154">
        <f t="shared" si="789"/>
        <v>-1.7553657644924895E-9</v>
      </c>
      <c r="DW359" s="155">
        <f t="shared" si="726"/>
        <v>0</v>
      </c>
      <c r="DX359" s="155">
        <f t="shared" si="727"/>
        <v>0</v>
      </c>
      <c r="DY359" s="155">
        <f t="shared" si="728"/>
        <v>0</v>
      </c>
      <c r="DZ359" s="155">
        <f t="shared" si="729"/>
        <v>0</v>
      </c>
      <c r="EA359" s="156">
        <f t="shared" si="730"/>
        <v>0</v>
      </c>
      <c r="EB359" s="156">
        <f t="shared" si="731"/>
        <v>0</v>
      </c>
      <c r="EC359" s="156">
        <f t="shared" si="732"/>
        <v>0</v>
      </c>
      <c r="ED359" s="156">
        <f t="shared" si="733"/>
        <v>0</v>
      </c>
      <c r="EE359" s="156">
        <f t="shared" si="734"/>
        <v>0</v>
      </c>
      <c r="EF359" s="156">
        <f t="shared" si="735"/>
        <v>0</v>
      </c>
      <c r="EG359" s="156">
        <f t="shared" si="736"/>
        <v>0</v>
      </c>
      <c r="EH359" s="156">
        <f t="shared" si="737"/>
        <v>0</v>
      </c>
      <c r="EI359" s="156">
        <f t="shared" si="738"/>
        <v>0</v>
      </c>
      <c r="EJ359" s="156">
        <f t="shared" si="739"/>
        <v>0</v>
      </c>
      <c r="EK359" s="156">
        <f t="shared" si="740"/>
        <v>0</v>
      </c>
      <c r="EL359" s="156">
        <f t="shared" si="741"/>
        <v>0</v>
      </c>
      <c r="EM359" s="156">
        <f t="shared" si="742"/>
        <v>0</v>
      </c>
      <c r="EN359" s="156">
        <f t="shared" si="743"/>
        <v>0</v>
      </c>
      <c r="EO359" s="156">
        <f t="shared" si="744"/>
        <v>0</v>
      </c>
      <c r="EP359" s="156">
        <f t="shared" si="745"/>
        <v>0</v>
      </c>
      <c r="EQ359" s="156">
        <f t="shared" si="746"/>
        <v>0</v>
      </c>
      <c r="ER359" s="156">
        <f t="shared" si="747"/>
        <v>0</v>
      </c>
      <c r="ES359" s="156">
        <f t="shared" si="748"/>
        <v>0</v>
      </c>
      <c r="ET359" s="156">
        <f t="shared" si="749"/>
        <v>0</v>
      </c>
      <c r="EU359" s="156">
        <f t="shared" si="750"/>
        <v>0</v>
      </c>
      <c r="EV359" s="156">
        <f t="shared" si="751"/>
        <v>0</v>
      </c>
      <c r="EW359" s="156">
        <f t="shared" si="752"/>
        <v>0</v>
      </c>
      <c r="EX359" s="156">
        <f t="shared" si="753"/>
        <v>0</v>
      </c>
      <c r="EY359" s="156">
        <f t="shared" si="754"/>
        <v>0</v>
      </c>
      <c r="EZ359" s="156">
        <f t="shared" si="755"/>
        <v>0</v>
      </c>
    </row>
    <row r="360" spans="15:156" ht="20.100000000000001" customHeight="1" x14ac:dyDescent="0.2">
      <c r="O360" s="158">
        <v>350</v>
      </c>
      <c r="P360" s="158">
        <f t="shared" si="756"/>
        <v>-8.7266462599716474E-2</v>
      </c>
      <c r="Q360" s="147">
        <f t="shared" si="757"/>
        <v>3.0543261909900763</v>
      </c>
      <c r="R360" s="147">
        <f t="shared" si="661"/>
        <v>28.349071689461056</v>
      </c>
      <c r="S360" s="147">
        <f t="shared" si="662"/>
        <v>24.651366686487872</v>
      </c>
      <c r="T360" s="147">
        <f t="shared" si="663"/>
        <v>30.814208358109841</v>
      </c>
      <c r="U360" s="147">
        <f t="shared" si="664"/>
        <v>1</v>
      </c>
      <c r="V360" s="147">
        <f t="shared" si="665"/>
        <v>1</v>
      </c>
      <c r="W360" s="147">
        <f t="shared" si="666"/>
        <v>0.50795314067914576</v>
      </c>
      <c r="X360" s="147">
        <f t="shared" si="667"/>
        <v>0.58414611178101772</v>
      </c>
      <c r="Y360" s="147">
        <f t="shared" si="668"/>
        <v>0.46731688942481414</v>
      </c>
      <c r="Z360" s="147">
        <f t="shared" si="669"/>
        <v>2.5</v>
      </c>
      <c r="AA360" s="147">
        <f t="shared" si="670"/>
        <v>2.5</v>
      </c>
      <c r="AB360" s="147">
        <f t="shared" si="671"/>
        <v>2.5</v>
      </c>
      <c r="AC360" s="147">
        <f t="shared" si="672"/>
        <v>2.5</v>
      </c>
      <c r="AD360" s="147">
        <f t="shared" si="673"/>
        <v>4.3360273134284215</v>
      </c>
      <c r="AE360" s="147">
        <f t="shared" si="674"/>
        <v>6.368936206102636</v>
      </c>
      <c r="AF360" s="147">
        <f t="shared" si="675"/>
        <v>2.4507702977415429</v>
      </c>
      <c r="AG360" s="147">
        <f t="shared" si="676"/>
        <v>2.7974776613904626</v>
      </c>
      <c r="AH360" s="147">
        <f t="shared" si="677"/>
        <v>2.1270678924782498</v>
      </c>
      <c r="AI360" s="147">
        <f t="shared" si="678"/>
        <v>4.9507702977415429</v>
      </c>
      <c r="AJ360" s="147">
        <f t="shared" si="679"/>
        <v>5.7507702977415427</v>
      </c>
      <c r="AK360" s="147">
        <f t="shared" si="680"/>
        <v>6.0974776613904629</v>
      </c>
      <c r="AL360" s="147">
        <f t="shared" si="681"/>
        <v>5.4270678924782496</v>
      </c>
      <c r="AM360" s="147">
        <f t="shared" si="758"/>
        <v>173.88974836861811</v>
      </c>
      <c r="AN360" s="147">
        <f t="shared" si="790"/>
        <v>164.00224084986004</v>
      </c>
      <c r="AO360" s="147">
        <f t="shared" si="791"/>
        <v>184.26156071973404</v>
      </c>
      <c r="AP360" s="147">
        <f t="shared" si="682"/>
        <v>0.30203372447497179</v>
      </c>
      <c r="AQ360" s="147">
        <f t="shared" si="683"/>
        <v>2.7657081707089238E-2</v>
      </c>
      <c r="AR360" s="147">
        <f t="shared" si="684"/>
        <v>2.7451907787356823E-2</v>
      </c>
      <c r="AS360" s="147">
        <f t="shared" si="685"/>
        <v>2.6091393171633517E-2</v>
      </c>
      <c r="AT360" s="147">
        <f t="shared" si="686"/>
        <v>2.7966232799384772E-6</v>
      </c>
      <c r="AU360" s="147">
        <f t="shared" si="687"/>
        <v>2.3203797930951096E-3</v>
      </c>
      <c r="AV360" s="147">
        <f t="shared" si="688"/>
        <v>2.1560916851028444E-3</v>
      </c>
      <c r="AW360" s="147">
        <f t="shared" si="689"/>
        <v>2.1882737554986321E-3</v>
      </c>
      <c r="AX360" s="147">
        <f t="shared" si="759"/>
        <v>5.8932239387621222E-3</v>
      </c>
      <c r="AY360" s="147">
        <f t="shared" si="760"/>
        <v>6.2973661456735119E-3</v>
      </c>
      <c r="AZ360" s="147">
        <f t="shared" si="761"/>
        <v>5.1130892210070446E-3</v>
      </c>
      <c r="BA360" s="147">
        <f t="shared" si="762"/>
        <v>1.0735446419354651E-2</v>
      </c>
      <c r="BB360" s="147">
        <f t="shared" si="763"/>
        <v>1.0148615516078608E-2</v>
      </c>
      <c r="BC360" s="147">
        <f t="shared" si="690"/>
        <v>-2.2395440721812345E-2</v>
      </c>
      <c r="BD360" s="147">
        <f t="shared" si="691"/>
        <v>-1.9474296279836819E-2</v>
      </c>
      <c r="BE360" s="147">
        <f t="shared" si="692"/>
        <v>-2.4342870349796032E-2</v>
      </c>
      <c r="BF360" s="147">
        <f t="shared" si="693"/>
        <v>0</v>
      </c>
      <c r="BG360" s="147">
        <f t="shared" si="694"/>
        <v>0</v>
      </c>
      <c r="BH360" s="147">
        <f t="shared" si="695"/>
        <v>0</v>
      </c>
      <c r="BI360" s="147">
        <f t="shared" si="764"/>
        <v>0</v>
      </c>
      <c r="BJ360" s="147">
        <f t="shared" si="765"/>
        <v>0</v>
      </c>
      <c r="BK360" s="147">
        <f t="shared" si="766"/>
        <v>0</v>
      </c>
      <c r="BL360" s="147">
        <f t="shared" si="696"/>
        <v>0</v>
      </c>
      <c r="BM360" s="147">
        <f t="shared" si="697"/>
        <v>0</v>
      </c>
      <c r="BN360" s="147">
        <f t="shared" si="698"/>
        <v>0</v>
      </c>
      <c r="BO360" s="150">
        <f t="shared" si="767"/>
        <v>0</v>
      </c>
      <c r="BP360" s="150">
        <f t="shared" si="767"/>
        <v>0</v>
      </c>
      <c r="BQ360" s="150">
        <f t="shared" si="767"/>
        <v>0</v>
      </c>
      <c r="BR360" s="147" t="e">
        <f t="shared" si="699"/>
        <v>#NUM!</v>
      </c>
      <c r="BS360" s="147">
        <f t="shared" si="700"/>
        <v>8.0087424041273518</v>
      </c>
      <c r="BT360" s="147">
        <f t="shared" si="701"/>
        <v>5.0782755036892786E-2</v>
      </c>
      <c r="BU360" s="147">
        <f t="shared" si="702"/>
        <v>5.0782755036892786E-2</v>
      </c>
      <c r="BV360" s="147">
        <f t="shared" si="703"/>
        <v>1.6927585012297595E-2</v>
      </c>
      <c r="BW360" s="147">
        <f t="shared" si="704"/>
        <v>2.5</v>
      </c>
      <c r="CA360" s="150">
        <f t="shared" si="705"/>
        <v>5.7828016164472853E-3</v>
      </c>
      <c r="CB360" s="150">
        <f t="shared" si="768"/>
        <v>5.7828016164472853E-3</v>
      </c>
      <c r="CC360" s="150">
        <f t="shared" si="769"/>
        <v>1.3890997542492093E-3</v>
      </c>
      <c r="CD360" s="150">
        <f t="shared" si="770"/>
        <v>1.4686963374484585E-2</v>
      </c>
      <c r="CE360" s="150">
        <f t="shared" si="706"/>
        <v>0</v>
      </c>
      <c r="CI360" s="152">
        <f t="shared" si="707"/>
        <v>4.5050475056152922E-2</v>
      </c>
      <c r="CJ360" s="152">
        <f t="shared" si="708"/>
        <v>4.5050475056152922E-2</v>
      </c>
      <c r="CK360" s="152">
        <f t="shared" si="709"/>
        <v>4.5050475056152922E-2</v>
      </c>
      <c r="CL360" s="152">
        <f t="shared" si="710"/>
        <v>4.5050475056152922E-2</v>
      </c>
      <c r="CM360" s="152">
        <f t="shared" si="711"/>
        <v>4.5050475056152922E-2</v>
      </c>
      <c r="CN360" s="152">
        <f t="shared" si="712"/>
        <v>4.5050475056152922E-2</v>
      </c>
      <c r="CO360" s="152">
        <f t="shared" si="713"/>
        <v>4.5050475056152922E-2</v>
      </c>
      <c r="CP360" s="152">
        <f t="shared" si="714"/>
        <v>4.5050475056152922E-2</v>
      </c>
      <c r="CQ360" s="152">
        <f t="shared" si="715"/>
        <v>4.1635874055782639E-2</v>
      </c>
      <c r="CR360" s="152">
        <f t="shared" si="716"/>
        <v>3.4995652417144751E-2</v>
      </c>
      <c r="CS360" s="152">
        <f t="shared" si="717"/>
        <v>2.8355430778506885E-2</v>
      </c>
      <c r="CT360" s="152">
        <f t="shared" si="718"/>
        <v>2.1715209139869015E-2</v>
      </c>
      <c r="CU360" s="152">
        <f t="shared" si="719"/>
        <v>1.507498750123115E-2</v>
      </c>
      <c r="CV360" s="152">
        <f t="shared" si="720"/>
        <v>1.119530503155773E-2</v>
      </c>
      <c r="CW360" s="152">
        <f t="shared" si="721"/>
        <v>1.119530503155773E-2</v>
      </c>
      <c r="CX360" s="152">
        <f t="shared" si="722"/>
        <v>1.119530503155773E-2</v>
      </c>
      <c r="CY360" s="152">
        <f t="shared" si="723"/>
        <v>1.119530503155773E-2</v>
      </c>
      <c r="CZ360" s="152">
        <f t="shared" si="724"/>
        <v>1.119530503155773E-2</v>
      </c>
      <c r="DA360" s="152">
        <f t="shared" si="725"/>
        <v>1.119530503155773E-2</v>
      </c>
      <c r="DC360" s="154">
        <f t="shared" si="771"/>
        <v>5.0065698470961491E-3</v>
      </c>
      <c r="DD360" s="154">
        <f t="shared" si="772"/>
        <v>5.0065698470961491E-3</v>
      </c>
      <c r="DE360" s="154">
        <f t="shared" si="773"/>
        <v>5.0065698470961491E-3</v>
      </c>
      <c r="DF360" s="154">
        <f t="shared" si="774"/>
        <v>5.0065698470961491E-3</v>
      </c>
      <c r="DG360" s="154">
        <f t="shared" si="775"/>
        <v>5.0065698470961491E-3</v>
      </c>
      <c r="DH360" s="154">
        <f t="shared" si="776"/>
        <v>5.0065698470961491E-3</v>
      </c>
      <c r="DI360" s="154">
        <f t="shared" si="777"/>
        <v>5.0065698470961491E-3</v>
      </c>
      <c r="DJ360" s="154">
        <f t="shared" si="778"/>
        <v>5.0065698470961491E-3</v>
      </c>
      <c r="DK360" s="154">
        <f t="shared" si="779"/>
        <v>4.5475708444868562E-3</v>
      </c>
      <c r="DL360" s="154">
        <f t="shared" si="780"/>
        <v>3.6646359965944414E-3</v>
      </c>
      <c r="DM360" s="154">
        <f t="shared" si="781"/>
        <v>2.7997111016825351E-3</v>
      </c>
      <c r="DN360" s="154">
        <f t="shared" si="782"/>
        <v>1.9633715317293353E-3</v>
      </c>
      <c r="DO360" s="154">
        <f t="shared" si="783"/>
        <v>1.1764874291998611E-3</v>
      </c>
      <c r="DP360" s="154">
        <f t="shared" si="784"/>
        <v>7.5640534691901644E-4</v>
      </c>
      <c r="DQ360" s="154">
        <f t="shared" si="785"/>
        <v>7.5640534691901644E-4</v>
      </c>
      <c r="DR360" s="154">
        <f t="shared" si="786"/>
        <v>7.5640534691901644E-4</v>
      </c>
      <c r="DS360" s="154">
        <f t="shared" si="787"/>
        <v>7.5640534691901644E-4</v>
      </c>
      <c r="DT360" s="154">
        <f t="shared" si="788"/>
        <v>7.5640534691901644E-4</v>
      </c>
      <c r="DU360" s="154">
        <f t="shared" si="789"/>
        <v>-1.7917602523798972E-9</v>
      </c>
      <c r="DW360" s="155">
        <f t="shared" si="726"/>
        <v>0</v>
      </c>
      <c r="DX360" s="155">
        <f t="shared" si="727"/>
        <v>0</v>
      </c>
      <c r="DY360" s="155">
        <f t="shared" si="728"/>
        <v>0</v>
      </c>
      <c r="DZ360" s="155">
        <f t="shared" si="729"/>
        <v>0</v>
      </c>
      <c r="EA360" s="156">
        <f t="shared" si="730"/>
        <v>0</v>
      </c>
      <c r="EB360" s="156">
        <f t="shared" si="731"/>
        <v>0</v>
      </c>
      <c r="EC360" s="156">
        <f t="shared" si="732"/>
        <v>0</v>
      </c>
      <c r="ED360" s="156">
        <f t="shared" si="733"/>
        <v>0</v>
      </c>
      <c r="EE360" s="156">
        <f t="shared" si="734"/>
        <v>0</v>
      </c>
      <c r="EF360" s="156">
        <f t="shared" si="735"/>
        <v>0</v>
      </c>
      <c r="EG360" s="156">
        <f t="shared" si="736"/>
        <v>0</v>
      </c>
      <c r="EH360" s="156">
        <f t="shared" si="737"/>
        <v>0</v>
      </c>
      <c r="EI360" s="156">
        <f t="shared" si="738"/>
        <v>0</v>
      </c>
      <c r="EJ360" s="156">
        <f t="shared" si="739"/>
        <v>0</v>
      </c>
      <c r="EK360" s="156">
        <f t="shared" si="740"/>
        <v>0</v>
      </c>
      <c r="EL360" s="156">
        <f t="shared" si="741"/>
        <v>0</v>
      </c>
      <c r="EM360" s="156">
        <f t="shared" si="742"/>
        <v>0</v>
      </c>
      <c r="EN360" s="156">
        <f t="shared" si="743"/>
        <v>0</v>
      </c>
      <c r="EO360" s="156">
        <f t="shared" si="744"/>
        <v>0</v>
      </c>
      <c r="EP360" s="156">
        <f t="shared" si="745"/>
        <v>0</v>
      </c>
      <c r="EQ360" s="156">
        <f t="shared" si="746"/>
        <v>0</v>
      </c>
      <c r="ER360" s="156">
        <f t="shared" si="747"/>
        <v>0</v>
      </c>
      <c r="ES360" s="156">
        <f t="shared" si="748"/>
        <v>0</v>
      </c>
      <c r="ET360" s="156">
        <f t="shared" si="749"/>
        <v>0</v>
      </c>
      <c r="EU360" s="156">
        <f t="shared" si="750"/>
        <v>0</v>
      </c>
      <c r="EV360" s="156">
        <f t="shared" si="751"/>
        <v>0</v>
      </c>
      <c r="EW360" s="156">
        <f t="shared" si="752"/>
        <v>0</v>
      </c>
      <c r="EX360" s="156">
        <f t="shared" si="753"/>
        <v>0</v>
      </c>
      <c r="EY360" s="156">
        <f t="shared" si="754"/>
        <v>0</v>
      </c>
      <c r="EZ360" s="156">
        <f t="shared" si="755"/>
        <v>0</v>
      </c>
    </row>
    <row r="361" spans="15:156" ht="20.100000000000001" customHeight="1" x14ac:dyDescent="0.2">
      <c r="O361" s="158">
        <v>351</v>
      </c>
      <c r="P361" s="158">
        <f t="shared" si="756"/>
        <v>-7.8539816339744828E-2</v>
      </c>
      <c r="Q361" s="147">
        <f t="shared" si="757"/>
        <v>3.0630528372500483</v>
      </c>
      <c r="R361" s="147">
        <f t="shared" si="661"/>
        <v>25.520320972064916</v>
      </c>
      <c r="S361" s="147">
        <f t="shared" si="662"/>
        <v>22.191583453969493</v>
      </c>
      <c r="T361" s="147">
        <f t="shared" si="663"/>
        <v>27.739479317461864</v>
      </c>
      <c r="U361" s="147">
        <f t="shared" si="664"/>
        <v>1</v>
      </c>
      <c r="V361" s="147">
        <f t="shared" si="665"/>
        <v>1</v>
      </c>
      <c r="W361" s="147">
        <f t="shared" si="666"/>
        <v>0.56425622607813375</v>
      </c>
      <c r="X361" s="147">
        <f t="shared" si="667"/>
        <v>0.64889465998985385</v>
      </c>
      <c r="Y361" s="147">
        <f t="shared" si="668"/>
        <v>0.5191157279918831</v>
      </c>
      <c r="Z361" s="147">
        <f t="shared" si="669"/>
        <v>2.5</v>
      </c>
      <c r="AA361" s="147">
        <f t="shared" si="670"/>
        <v>2.5</v>
      </c>
      <c r="AB361" s="147">
        <f t="shared" si="671"/>
        <v>2.5</v>
      </c>
      <c r="AC361" s="147">
        <f t="shared" si="672"/>
        <v>2.5</v>
      </c>
      <c r="AD361" s="147">
        <f t="shared" si="673"/>
        <v>3.5901815694764609</v>
      </c>
      <c r="AE361" s="147">
        <f t="shared" si="674"/>
        <v>5.2976277741017501</v>
      </c>
      <c r="AF361" s="147">
        <f t="shared" si="675"/>
        <v>2.4402624114761822</v>
      </c>
      <c r="AG361" s="147">
        <f t="shared" si="676"/>
        <v>2.7854832377911278</v>
      </c>
      <c r="AH361" s="147">
        <f t="shared" si="677"/>
        <v>2.1179479078295618</v>
      </c>
      <c r="AI361" s="147">
        <f t="shared" si="678"/>
        <v>4.9402624114761817</v>
      </c>
      <c r="AJ361" s="147">
        <f t="shared" si="679"/>
        <v>5.7402624114761815</v>
      </c>
      <c r="AK361" s="147">
        <f t="shared" si="680"/>
        <v>6.0854832377911281</v>
      </c>
      <c r="AL361" s="147">
        <f t="shared" si="681"/>
        <v>5.4179479078295616</v>
      </c>
      <c r="AM361" s="147">
        <f t="shared" si="758"/>
        <v>174.20806372906517</v>
      </c>
      <c r="AN361" s="147">
        <f t="shared" si="790"/>
        <v>164.32548754550081</v>
      </c>
      <c r="AO361" s="147">
        <f t="shared" si="791"/>
        <v>184.57172660425258</v>
      </c>
      <c r="AP361" s="147">
        <f t="shared" si="682"/>
        <v>0.27122575386288911</v>
      </c>
      <c r="AQ361" s="147">
        <f t="shared" si="683"/>
        <v>2.4790630076485722E-2</v>
      </c>
      <c r="AR361" s="147">
        <f t="shared" si="684"/>
        <v>2.4606720913570489E-2</v>
      </c>
      <c r="AS361" s="147">
        <f t="shared" si="685"/>
        <v>2.3387213558844652E-2</v>
      </c>
      <c r="AT361" s="147">
        <f t="shared" si="686"/>
        <v>2.243450445363552E-6</v>
      </c>
      <c r="AU361" s="147">
        <f t="shared" si="687"/>
        <v>1.8677369670798843E-3</v>
      </c>
      <c r="AV361" s="147">
        <f t="shared" si="688"/>
        <v>1.7357402468320365E-3</v>
      </c>
      <c r="AW361" s="147">
        <f t="shared" si="689"/>
        <v>1.7611422694460668E-3</v>
      </c>
      <c r="AX361" s="147">
        <f t="shared" si="759"/>
        <v>5.2694143922334905E-3</v>
      </c>
      <c r="AY361" s="147">
        <f t="shared" si="760"/>
        <v>5.6315666286046494E-3</v>
      </c>
      <c r="AZ361" s="147">
        <f t="shared" si="761"/>
        <v>4.5711864408420587E-3</v>
      </c>
      <c r="BA361" s="147">
        <f t="shared" si="762"/>
        <v>9.6116036933230412E-3</v>
      </c>
      <c r="BB361" s="147">
        <f t="shared" si="763"/>
        <v>9.1057471230065693E-3</v>
      </c>
      <c r="BC361" s="147">
        <f t="shared" si="690"/>
        <v>-2.2411686284754061E-2</v>
      </c>
      <c r="BD361" s="147">
        <f t="shared" si="691"/>
        <v>-1.9488422856307877E-2</v>
      </c>
      <c r="BE361" s="147">
        <f t="shared" si="692"/>
        <v>-2.4360528570384846E-2</v>
      </c>
      <c r="BF361" s="147">
        <f t="shared" si="693"/>
        <v>0</v>
      </c>
      <c r="BG361" s="147">
        <f t="shared" si="694"/>
        <v>0</v>
      </c>
      <c r="BH361" s="147">
        <f t="shared" si="695"/>
        <v>0</v>
      </c>
      <c r="BI361" s="147">
        <f t="shared" si="764"/>
        <v>0</v>
      </c>
      <c r="BJ361" s="147">
        <f t="shared" si="765"/>
        <v>0</v>
      </c>
      <c r="BK361" s="147">
        <f t="shared" si="766"/>
        <v>0</v>
      </c>
      <c r="BL361" s="147">
        <f t="shared" si="696"/>
        <v>0</v>
      </c>
      <c r="BM361" s="147">
        <f t="shared" si="697"/>
        <v>0</v>
      </c>
      <c r="BN361" s="147">
        <f t="shared" si="698"/>
        <v>0</v>
      </c>
      <c r="BO361" s="150">
        <f t="shared" si="767"/>
        <v>0</v>
      </c>
      <c r="BP361" s="150">
        <f t="shared" si="767"/>
        <v>0</v>
      </c>
      <c r="BQ361" s="150">
        <f t="shared" si="767"/>
        <v>0</v>
      </c>
      <c r="BR361" s="147" t="e">
        <f t="shared" si="699"/>
        <v>#NUM!</v>
      </c>
      <c r="BS361" s="147">
        <f t="shared" si="700"/>
        <v>6.6784725073226534</v>
      </c>
      <c r="BT361" s="147">
        <f t="shared" si="701"/>
        <v>4.5715507815694841E-2</v>
      </c>
      <c r="BU361" s="147">
        <f t="shared" si="702"/>
        <v>4.5715507815694841E-2</v>
      </c>
      <c r="BV361" s="147">
        <f t="shared" si="703"/>
        <v>1.5238502605231611E-2</v>
      </c>
      <c r="BW361" s="147">
        <f t="shared" si="704"/>
        <v>2.5</v>
      </c>
      <c r="CA361" s="150">
        <f t="shared" si="705"/>
        <v>4.7600540684485096E-3</v>
      </c>
      <c r="CB361" s="150">
        <f t="shared" si="768"/>
        <v>4.7600540684485096E-3</v>
      </c>
      <c r="CC361" s="150">
        <f t="shared" si="769"/>
        <v>1.1265365535764356E-3</v>
      </c>
      <c r="CD361" s="150">
        <f t="shared" si="770"/>
        <v>1.3429453218987527E-2</v>
      </c>
      <c r="CE361" s="150">
        <f t="shared" si="706"/>
        <v>0</v>
      </c>
      <c r="CI361" s="152">
        <f t="shared" si="707"/>
        <v>3.9983227834954976E-2</v>
      </c>
      <c r="CJ361" s="152">
        <f t="shared" si="708"/>
        <v>3.9983227834954976E-2</v>
      </c>
      <c r="CK361" s="152">
        <f t="shared" si="709"/>
        <v>3.9983227834954976E-2</v>
      </c>
      <c r="CL361" s="152">
        <f t="shared" si="710"/>
        <v>3.9983227834954976E-2</v>
      </c>
      <c r="CM361" s="152">
        <f t="shared" si="711"/>
        <v>3.9983227834954976E-2</v>
      </c>
      <c r="CN361" s="152">
        <f t="shared" si="712"/>
        <v>3.9983227834954976E-2</v>
      </c>
      <c r="CO361" s="152">
        <f t="shared" si="713"/>
        <v>3.9983227834954976E-2</v>
      </c>
      <c r="CP361" s="152">
        <f t="shared" si="714"/>
        <v>3.9983227834954976E-2</v>
      </c>
      <c r="CQ361" s="152">
        <f t="shared" si="715"/>
        <v>3.6909345399736497E-2</v>
      </c>
      <c r="CR361" s="152">
        <f t="shared" si="716"/>
        <v>3.0931703895281611E-2</v>
      </c>
      <c r="CS361" s="152">
        <f t="shared" si="717"/>
        <v>2.4954062390826728E-2</v>
      </c>
      <c r="CT361" s="152">
        <f t="shared" si="718"/>
        <v>1.8976420886371841E-2</v>
      </c>
      <c r="CU361" s="152">
        <f t="shared" si="719"/>
        <v>1.2998779381916967E-2</v>
      </c>
      <c r="CV361" s="152">
        <f t="shared" si="720"/>
        <v>9.5062226244917464E-3</v>
      </c>
      <c r="CW361" s="152">
        <f t="shared" si="721"/>
        <v>9.5062226244917464E-3</v>
      </c>
      <c r="CX361" s="152">
        <f t="shared" si="722"/>
        <v>9.5062226244917464E-3</v>
      </c>
      <c r="CY361" s="152">
        <f t="shared" si="723"/>
        <v>9.5062226244917464E-3</v>
      </c>
      <c r="CZ361" s="152">
        <f t="shared" si="724"/>
        <v>9.5062226244917464E-3</v>
      </c>
      <c r="DA361" s="152">
        <f t="shared" si="725"/>
        <v>9.5062226244917464E-3</v>
      </c>
      <c r="DC361" s="154">
        <f t="shared" si="771"/>
        <v>4.0447594110650797E-3</v>
      </c>
      <c r="DD361" s="154">
        <f t="shared" si="772"/>
        <v>4.0447594110650797E-3</v>
      </c>
      <c r="DE361" s="154">
        <f t="shared" si="773"/>
        <v>4.0447594110650797E-3</v>
      </c>
      <c r="DF361" s="154">
        <f t="shared" si="774"/>
        <v>4.0447594110650797E-3</v>
      </c>
      <c r="DG361" s="154">
        <f t="shared" si="775"/>
        <v>4.0447594110650797E-3</v>
      </c>
      <c r="DH361" s="154">
        <f t="shared" si="776"/>
        <v>4.0447594110650797E-3</v>
      </c>
      <c r="DI361" s="154">
        <f t="shared" si="777"/>
        <v>4.0447594110650797E-3</v>
      </c>
      <c r="DJ361" s="154">
        <f t="shared" si="778"/>
        <v>4.0447594110650797E-3</v>
      </c>
      <c r="DK361" s="154">
        <f t="shared" si="779"/>
        <v>3.6645628832244104E-3</v>
      </c>
      <c r="DL361" s="154">
        <f t="shared" si="780"/>
        <v>2.9342920953725625E-3</v>
      </c>
      <c r="DM361" s="154">
        <f t="shared" si="781"/>
        <v>2.2209279317880371E-3</v>
      </c>
      <c r="DN361" s="154">
        <f t="shared" si="782"/>
        <v>1.5343432137064769E-3</v>
      </c>
      <c r="DO361" s="154">
        <f t="shared" si="783"/>
        <v>8.939558918564344E-4</v>
      </c>
      <c r="DP361" s="154">
        <f t="shared" si="784"/>
        <v>5.5672918113404001E-4</v>
      </c>
      <c r="DQ361" s="154">
        <f t="shared" si="785"/>
        <v>5.5672918113404001E-4</v>
      </c>
      <c r="DR361" s="154">
        <f t="shared" si="786"/>
        <v>5.5672918113404001E-4</v>
      </c>
      <c r="DS361" s="154">
        <f t="shared" si="787"/>
        <v>5.5672918113404001E-4</v>
      </c>
      <c r="DT361" s="154">
        <f t="shared" si="788"/>
        <v>5.5672918113404001E-4</v>
      </c>
      <c r="DU361" s="154">
        <f t="shared" si="789"/>
        <v>-1.8298415690321792E-9</v>
      </c>
      <c r="DW361" s="155">
        <f t="shared" si="726"/>
        <v>0</v>
      </c>
      <c r="DX361" s="155">
        <f t="shared" si="727"/>
        <v>0</v>
      </c>
      <c r="DY361" s="155">
        <f t="shared" si="728"/>
        <v>0</v>
      </c>
      <c r="DZ361" s="155">
        <f t="shared" si="729"/>
        <v>0</v>
      </c>
      <c r="EA361" s="156">
        <f t="shared" si="730"/>
        <v>0</v>
      </c>
      <c r="EB361" s="156">
        <f t="shared" si="731"/>
        <v>0</v>
      </c>
      <c r="EC361" s="156">
        <f t="shared" si="732"/>
        <v>0</v>
      </c>
      <c r="ED361" s="156">
        <f t="shared" si="733"/>
        <v>0</v>
      </c>
      <c r="EE361" s="156">
        <f t="shared" si="734"/>
        <v>0</v>
      </c>
      <c r="EF361" s="156">
        <f t="shared" si="735"/>
        <v>0</v>
      </c>
      <c r="EG361" s="156">
        <f t="shared" si="736"/>
        <v>0</v>
      </c>
      <c r="EH361" s="156">
        <f t="shared" si="737"/>
        <v>0</v>
      </c>
      <c r="EI361" s="156">
        <f t="shared" si="738"/>
        <v>0</v>
      </c>
      <c r="EJ361" s="156">
        <f t="shared" si="739"/>
        <v>0</v>
      </c>
      <c r="EK361" s="156">
        <f t="shared" si="740"/>
        <v>0</v>
      </c>
      <c r="EL361" s="156">
        <f t="shared" si="741"/>
        <v>0</v>
      </c>
      <c r="EM361" s="156">
        <f t="shared" si="742"/>
        <v>0</v>
      </c>
      <c r="EN361" s="156">
        <f t="shared" si="743"/>
        <v>0</v>
      </c>
      <c r="EO361" s="156">
        <f t="shared" si="744"/>
        <v>0</v>
      </c>
      <c r="EP361" s="156">
        <f t="shared" si="745"/>
        <v>0</v>
      </c>
      <c r="EQ361" s="156">
        <f t="shared" si="746"/>
        <v>0</v>
      </c>
      <c r="ER361" s="156">
        <f t="shared" si="747"/>
        <v>0</v>
      </c>
      <c r="ES361" s="156">
        <f t="shared" si="748"/>
        <v>0</v>
      </c>
      <c r="ET361" s="156">
        <f t="shared" si="749"/>
        <v>0</v>
      </c>
      <c r="EU361" s="156">
        <f t="shared" si="750"/>
        <v>0</v>
      </c>
      <c r="EV361" s="156">
        <f t="shared" si="751"/>
        <v>0</v>
      </c>
      <c r="EW361" s="156">
        <f t="shared" si="752"/>
        <v>0</v>
      </c>
      <c r="EX361" s="156">
        <f t="shared" si="753"/>
        <v>0</v>
      </c>
      <c r="EY361" s="156">
        <f t="shared" si="754"/>
        <v>0</v>
      </c>
      <c r="EZ361" s="156">
        <f t="shared" si="755"/>
        <v>0</v>
      </c>
    </row>
    <row r="362" spans="15:156" ht="20.100000000000001" customHeight="1" x14ac:dyDescent="0.2">
      <c r="O362" s="158">
        <v>352</v>
      </c>
      <c r="P362" s="158">
        <f t="shared" si="756"/>
        <v>-6.9813170079773182E-2</v>
      </c>
      <c r="Q362" s="147">
        <f t="shared" si="757"/>
        <v>3.0717794835100198</v>
      </c>
      <c r="R362" s="147">
        <f t="shared" si="661"/>
        <v>22.689626783420959</v>
      </c>
      <c r="S362" s="147">
        <f t="shared" si="662"/>
        <v>19.730110246453005</v>
      </c>
      <c r="T362" s="147">
        <f t="shared" si="663"/>
        <v>24.662637808066258</v>
      </c>
      <c r="U362" s="147">
        <f t="shared" si="664"/>
        <v>1</v>
      </c>
      <c r="V362" s="147">
        <f t="shared" si="665"/>
        <v>1</v>
      </c>
      <c r="W362" s="147">
        <f t="shared" si="666"/>
        <v>0.63465124999420042</v>
      </c>
      <c r="X362" s="147">
        <f t="shared" si="667"/>
        <v>0.72984893749333057</v>
      </c>
      <c r="Y362" s="147">
        <f t="shared" si="668"/>
        <v>0.58387914999466439</v>
      </c>
      <c r="Z362" s="147">
        <f t="shared" si="669"/>
        <v>2.5</v>
      </c>
      <c r="AA362" s="147">
        <f t="shared" si="670"/>
        <v>2.5</v>
      </c>
      <c r="AB362" s="147">
        <f t="shared" si="671"/>
        <v>2.5</v>
      </c>
      <c r="AC362" s="147">
        <f t="shared" si="672"/>
        <v>2.5</v>
      </c>
      <c r="AD362" s="147">
        <f t="shared" si="673"/>
        <v>2.9015069460491536</v>
      </c>
      <c r="AE362" s="147">
        <f t="shared" si="674"/>
        <v>4.302262585584284</v>
      </c>
      <c r="AF362" s="147">
        <f t="shared" si="675"/>
        <v>2.4297473058490349</v>
      </c>
      <c r="AG362" s="147">
        <f t="shared" si="676"/>
        <v>2.7734805735160579</v>
      </c>
      <c r="AH362" s="147">
        <f t="shared" si="677"/>
        <v>2.1088216573661325</v>
      </c>
      <c r="AI362" s="147">
        <f t="shared" si="678"/>
        <v>4.9297473058490349</v>
      </c>
      <c r="AJ362" s="147">
        <f t="shared" si="679"/>
        <v>5.7297473058490347</v>
      </c>
      <c r="AK362" s="147">
        <f t="shared" si="680"/>
        <v>6.0734805735160577</v>
      </c>
      <c r="AL362" s="147">
        <f t="shared" si="681"/>
        <v>5.4088216573661319</v>
      </c>
      <c r="AM362" s="147">
        <f t="shared" si="758"/>
        <v>174.52776651758813</v>
      </c>
      <c r="AN362" s="147">
        <f t="shared" si="790"/>
        <v>164.65023439122984</v>
      </c>
      <c r="AO362" s="147">
        <f t="shared" si="791"/>
        <v>184.88315262495786</v>
      </c>
      <c r="AP362" s="147">
        <f t="shared" si="682"/>
        <v>0.2405431540212051</v>
      </c>
      <c r="AQ362" s="147">
        <f t="shared" si="683"/>
        <v>2.1945898380728513E-2</v>
      </c>
      <c r="AR362" s="147">
        <f t="shared" si="684"/>
        <v>2.1783092845404469E-2</v>
      </c>
      <c r="AS362" s="147">
        <f t="shared" si="685"/>
        <v>2.0703524298788561E-2</v>
      </c>
      <c r="AT362" s="147">
        <f t="shared" si="686"/>
        <v>1.7553845235201119E-6</v>
      </c>
      <c r="AU362" s="147">
        <f t="shared" si="687"/>
        <v>1.46636978611665E-3</v>
      </c>
      <c r="AV362" s="147">
        <f t="shared" si="688"/>
        <v>1.3629303531031247E-3</v>
      </c>
      <c r="AW362" s="147">
        <f t="shared" si="689"/>
        <v>1.3824776140610433E-3</v>
      </c>
      <c r="AX362" s="147">
        <f t="shared" si="759"/>
        <v>4.6531709531569291E-3</v>
      </c>
      <c r="AY362" s="147">
        <f t="shared" si="760"/>
        <v>4.9736707071453175E-3</v>
      </c>
      <c r="AZ362" s="147">
        <f t="shared" si="761"/>
        <v>4.0360029587619903E-3</v>
      </c>
      <c r="BA362" s="147">
        <f t="shared" si="762"/>
        <v>8.4987030695361579E-3</v>
      </c>
      <c r="BB362" s="147">
        <f t="shared" si="763"/>
        <v>8.0688212799796787E-3</v>
      </c>
      <c r="BC362" s="147">
        <f t="shared" si="690"/>
        <v>-2.2426225111014813E-2</v>
      </c>
      <c r="BD362" s="147">
        <f t="shared" si="691"/>
        <v>-1.9501065313925921E-2</v>
      </c>
      <c r="BE362" s="147">
        <f t="shared" si="692"/>
        <v>-2.4376331642407403E-2</v>
      </c>
      <c r="BF362" s="147">
        <f t="shared" si="693"/>
        <v>0</v>
      </c>
      <c r="BG362" s="147">
        <f t="shared" si="694"/>
        <v>0</v>
      </c>
      <c r="BH362" s="147">
        <f t="shared" si="695"/>
        <v>0</v>
      </c>
      <c r="BI362" s="147">
        <f t="shared" si="764"/>
        <v>0</v>
      </c>
      <c r="BJ362" s="147">
        <f t="shared" si="765"/>
        <v>0</v>
      </c>
      <c r="BK362" s="147">
        <f t="shared" si="766"/>
        <v>0</v>
      </c>
      <c r="BL362" s="147">
        <f t="shared" si="696"/>
        <v>0</v>
      </c>
      <c r="BM362" s="147">
        <f t="shared" si="697"/>
        <v>0</v>
      </c>
      <c r="BN362" s="147">
        <f t="shared" si="698"/>
        <v>0</v>
      </c>
      <c r="BO362" s="150">
        <f t="shared" si="767"/>
        <v>0</v>
      </c>
      <c r="BP362" s="150">
        <f t="shared" si="767"/>
        <v>0</v>
      </c>
      <c r="BQ362" s="150">
        <f t="shared" si="767"/>
        <v>0</v>
      </c>
      <c r="BR362" s="147" t="e">
        <f t="shared" si="699"/>
        <v>#NUM!</v>
      </c>
      <c r="BS362" s="147">
        <f t="shared" si="700"/>
        <v>5.436911951807085</v>
      </c>
      <c r="BT362" s="147">
        <f t="shared" si="701"/>
        <v>4.06447791815822E-2</v>
      </c>
      <c r="BU362" s="147">
        <f t="shared" si="702"/>
        <v>4.06447791815822E-2</v>
      </c>
      <c r="BV362" s="147">
        <f t="shared" si="703"/>
        <v>1.3548259727194067E-2</v>
      </c>
      <c r="BW362" s="147">
        <f t="shared" si="704"/>
        <v>2.5</v>
      </c>
      <c r="CA362" s="150">
        <f t="shared" si="705"/>
        <v>3.8157222948704086E-3</v>
      </c>
      <c r="CB362" s="150">
        <f t="shared" si="768"/>
        <v>3.8157222948704086E-3</v>
      </c>
      <c r="CC362" s="150">
        <f t="shared" si="769"/>
        <v>8.8766723036779252E-4</v>
      </c>
      <c r="CD362" s="150">
        <f t="shared" si="770"/>
        <v>1.2108267552149089E-2</v>
      </c>
      <c r="CE362" s="150">
        <f t="shared" si="706"/>
        <v>0</v>
      </c>
      <c r="CI362" s="152">
        <f t="shared" si="707"/>
        <v>3.4912499200842342E-2</v>
      </c>
      <c r="CJ362" s="152">
        <f t="shared" si="708"/>
        <v>3.4912499200842342E-2</v>
      </c>
      <c r="CK362" s="152">
        <f t="shared" si="709"/>
        <v>3.4912499200842342E-2</v>
      </c>
      <c r="CL362" s="152">
        <f t="shared" si="710"/>
        <v>3.4912499200842342E-2</v>
      </c>
      <c r="CM362" s="152">
        <f t="shared" si="711"/>
        <v>3.4912499200842342E-2</v>
      </c>
      <c r="CN362" s="152">
        <f t="shared" si="712"/>
        <v>3.4912499200842342E-2</v>
      </c>
      <c r="CO362" s="152">
        <f t="shared" si="713"/>
        <v>3.4912499200842342E-2</v>
      </c>
      <c r="CP362" s="152">
        <f t="shared" si="714"/>
        <v>3.4912499200842342E-2</v>
      </c>
      <c r="CQ362" s="152">
        <f t="shared" si="715"/>
        <v>3.2179569418824112E-2</v>
      </c>
      <c r="CR362" s="152">
        <f t="shared" si="716"/>
        <v>2.6864963269096133E-2</v>
      </c>
      <c r="CS362" s="152">
        <f t="shared" si="717"/>
        <v>2.1550357119368146E-2</v>
      </c>
      <c r="CT362" s="152">
        <f t="shared" si="718"/>
        <v>1.6235750969640157E-2</v>
      </c>
      <c r="CU362" s="152">
        <f t="shared" si="719"/>
        <v>1.0921144819912181E-2</v>
      </c>
      <c r="CV362" s="152">
        <f t="shared" si="720"/>
        <v>7.8159797464542012E-3</v>
      </c>
      <c r="CW362" s="152">
        <f t="shared" si="721"/>
        <v>7.8159797464542012E-3</v>
      </c>
      <c r="CX362" s="152">
        <f t="shared" si="722"/>
        <v>7.8159797464542012E-3</v>
      </c>
      <c r="CY362" s="152">
        <f t="shared" si="723"/>
        <v>7.8159797464542012E-3</v>
      </c>
      <c r="CZ362" s="152">
        <f t="shared" si="724"/>
        <v>7.8159797464542012E-3</v>
      </c>
      <c r="DA362" s="152">
        <f t="shared" si="725"/>
        <v>7.8159797464542012E-3</v>
      </c>
      <c r="DC362" s="154">
        <f t="shared" si="771"/>
        <v>3.1651026892752262E-3</v>
      </c>
      <c r="DD362" s="154">
        <f t="shared" si="772"/>
        <v>3.1651026892752262E-3</v>
      </c>
      <c r="DE362" s="154">
        <f t="shared" si="773"/>
        <v>3.1651026892752262E-3</v>
      </c>
      <c r="DF362" s="154">
        <f t="shared" si="774"/>
        <v>3.1651026892752262E-3</v>
      </c>
      <c r="DG362" s="154">
        <f t="shared" si="775"/>
        <v>3.1651026892752262E-3</v>
      </c>
      <c r="DH362" s="154">
        <f t="shared" si="776"/>
        <v>3.1651026892752262E-3</v>
      </c>
      <c r="DI362" s="154">
        <f t="shared" si="777"/>
        <v>3.1651026892752262E-3</v>
      </c>
      <c r="DJ362" s="154">
        <f t="shared" si="778"/>
        <v>3.1651026892752262E-3</v>
      </c>
      <c r="DK362" s="154">
        <f t="shared" si="779"/>
        <v>2.8582751153508881E-3</v>
      </c>
      <c r="DL362" s="154">
        <f t="shared" si="780"/>
        <v>2.2700671930705389E-3</v>
      </c>
      <c r="DM362" s="154">
        <f t="shared" si="781"/>
        <v>1.6975995643707215E-3</v>
      </c>
      <c r="DN362" s="154">
        <f t="shared" si="782"/>
        <v>1.1500105790797736E-3</v>
      </c>
      <c r="DO362" s="154">
        <f t="shared" si="783"/>
        <v>6.4521000379719087E-4</v>
      </c>
      <c r="DP362" s="154">
        <f t="shared" si="784"/>
        <v>3.8435662720741966E-4</v>
      </c>
      <c r="DQ362" s="154">
        <f t="shared" si="785"/>
        <v>3.8435662720741966E-4</v>
      </c>
      <c r="DR362" s="154">
        <f t="shared" si="786"/>
        <v>3.8435662720741966E-4</v>
      </c>
      <c r="DS362" s="154">
        <f t="shared" si="787"/>
        <v>3.8435662720741966E-4</v>
      </c>
      <c r="DT362" s="154">
        <f t="shared" si="788"/>
        <v>3.8435662720741966E-4</v>
      </c>
      <c r="DU362" s="154">
        <f t="shared" si="789"/>
        <v>-1.8697712766997228E-9</v>
      </c>
      <c r="DW362" s="155">
        <f t="shared" si="726"/>
        <v>0</v>
      </c>
      <c r="DX362" s="155">
        <f t="shared" si="727"/>
        <v>0</v>
      </c>
      <c r="DY362" s="155">
        <f t="shared" si="728"/>
        <v>0</v>
      </c>
      <c r="DZ362" s="155">
        <f t="shared" si="729"/>
        <v>0</v>
      </c>
      <c r="EA362" s="156">
        <f t="shared" si="730"/>
        <v>0</v>
      </c>
      <c r="EB362" s="156">
        <f t="shared" si="731"/>
        <v>0</v>
      </c>
      <c r="EC362" s="156">
        <f t="shared" si="732"/>
        <v>0</v>
      </c>
      <c r="ED362" s="156">
        <f t="shared" si="733"/>
        <v>0</v>
      </c>
      <c r="EE362" s="156">
        <f t="shared" si="734"/>
        <v>0</v>
      </c>
      <c r="EF362" s="156">
        <f t="shared" si="735"/>
        <v>0</v>
      </c>
      <c r="EG362" s="156">
        <f t="shared" si="736"/>
        <v>0</v>
      </c>
      <c r="EH362" s="156">
        <f t="shared" si="737"/>
        <v>0</v>
      </c>
      <c r="EI362" s="156">
        <f t="shared" si="738"/>
        <v>0</v>
      </c>
      <c r="EJ362" s="156">
        <f t="shared" si="739"/>
        <v>0</v>
      </c>
      <c r="EK362" s="156">
        <f t="shared" si="740"/>
        <v>0</v>
      </c>
      <c r="EL362" s="156">
        <f t="shared" si="741"/>
        <v>0</v>
      </c>
      <c r="EM362" s="156">
        <f t="shared" si="742"/>
        <v>0</v>
      </c>
      <c r="EN362" s="156">
        <f t="shared" si="743"/>
        <v>0</v>
      </c>
      <c r="EO362" s="156">
        <f t="shared" si="744"/>
        <v>0</v>
      </c>
      <c r="EP362" s="156">
        <f t="shared" si="745"/>
        <v>0</v>
      </c>
      <c r="EQ362" s="156">
        <f t="shared" si="746"/>
        <v>0</v>
      </c>
      <c r="ER362" s="156">
        <f t="shared" si="747"/>
        <v>0</v>
      </c>
      <c r="ES362" s="156">
        <f t="shared" si="748"/>
        <v>0</v>
      </c>
      <c r="ET362" s="156">
        <f t="shared" si="749"/>
        <v>0</v>
      </c>
      <c r="EU362" s="156">
        <f t="shared" si="750"/>
        <v>0</v>
      </c>
      <c r="EV362" s="156">
        <f t="shared" si="751"/>
        <v>0</v>
      </c>
      <c r="EW362" s="156">
        <f t="shared" si="752"/>
        <v>0</v>
      </c>
      <c r="EX362" s="156">
        <f t="shared" si="753"/>
        <v>0</v>
      </c>
      <c r="EY362" s="156">
        <f t="shared" si="754"/>
        <v>0</v>
      </c>
      <c r="EZ362" s="156">
        <f t="shared" si="755"/>
        <v>0</v>
      </c>
    </row>
    <row r="363" spans="15:156" ht="20.100000000000001" customHeight="1" x14ac:dyDescent="0.2">
      <c r="O363" s="158">
        <v>353</v>
      </c>
      <c r="P363" s="158">
        <f t="shared" si="756"/>
        <v>-6.1086523819801536E-2</v>
      </c>
      <c r="Q363" s="147">
        <f t="shared" si="757"/>
        <v>3.0805061297699914</v>
      </c>
      <c r="R363" s="147">
        <f t="shared" si="661"/>
        <v>19.857204691850978</v>
      </c>
      <c r="S363" s="147">
        <f t="shared" si="662"/>
        <v>17.267134514653026</v>
      </c>
      <c r="T363" s="147">
        <f t="shared" si="663"/>
        <v>21.583918143316282</v>
      </c>
      <c r="U363" s="147">
        <f t="shared" si="664"/>
        <v>1</v>
      </c>
      <c r="V363" s="147">
        <f t="shared" si="665"/>
        <v>0</v>
      </c>
      <c r="W363" s="147">
        <f t="shared" si="666"/>
        <v>0.72517759792794445</v>
      </c>
      <c r="X363" s="147">
        <f t="shared" si="667"/>
        <v>0.83395423761713605</v>
      </c>
      <c r="Y363" s="147">
        <f t="shared" si="668"/>
        <v>0.66716339009370884</v>
      </c>
      <c r="Z363" s="147">
        <f t="shared" si="669"/>
        <v>2.5</v>
      </c>
      <c r="AA363" s="147">
        <f t="shared" si="670"/>
        <v>2.5</v>
      </c>
      <c r="AB363" s="147">
        <f t="shared" si="671"/>
        <v>2.5</v>
      </c>
      <c r="AC363" s="147">
        <f t="shared" si="672"/>
        <v>2.5</v>
      </c>
      <c r="AD363" s="147">
        <f t="shared" si="673"/>
        <v>2.2737397244476449</v>
      </c>
      <c r="AE363" s="147">
        <f t="shared" si="674"/>
        <v>3.3888406299604763</v>
      </c>
      <c r="AF363" s="147">
        <f t="shared" si="675"/>
        <v>2.4192257816261051</v>
      </c>
      <c r="AG363" s="147">
        <f t="shared" si="676"/>
        <v>2.761470582614606</v>
      </c>
      <c r="AH363" s="147">
        <f t="shared" si="677"/>
        <v>2.099689836087268</v>
      </c>
      <c r="AI363" s="147">
        <f t="shared" si="678"/>
        <v>4.9192257816261051</v>
      </c>
      <c r="AJ363" s="147">
        <f t="shared" si="679"/>
        <v>5.719225781626105</v>
      </c>
      <c r="AK363" s="147">
        <f t="shared" si="680"/>
        <v>6.0614705826146063</v>
      </c>
      <c r="AL363" s="147">
        <f t="shared" si="681"/>
        <v>5.3996898360872683</v>
      </c>
      <c r="AM363" s="147">
        <f t="shared" si="758"/>
        <v>174.84884111633681</v>
      </c>
      <c r="AN363" s="147">
        <f t="shared" si="790"/>
        <v>164.97646674524509</v>
      </c>
      <c r="AO363" s="147">
        <f t="shared" si="791"/>
        <v>185.19582241868574</v>
      </c>
      <c r="AP363" s="147">
        <f t="shared" si="682"/>
        <v>0.20998935597142201</v>
      </c>
      <c r="AQ363" s="147">
        <f t="shared" si="683"/>
        <v>1.9123149358900918E-2</v>
      </c>
      <c r="AR363" s="147">
        <f t="shared" si="684"/>
        <v>1.8981284372813528E-2</v>
      </c>
      <c r="AS363" s="147">
        <f t="shared" si="685"/>
        <v>1.8040573256688227E-2</v>
      </c>
      <c r="AT363" s="147">
        <f t="shared" si="686"/>
        <v>1.3307998359206278E-6</v>
      </c>
      <c r="AU363" s="147">
        <f t="shared" si="687"/>
        <v>1.1154592395351375E-3</v>
      </c>
      <c r="AV363" s="147">
        <f t="shared" si="688"/>
        <v>1.0369200535070833E-3</v>
      </c>
      <c r="AW363" s="147">
        <f t="shared" si="689"/>
        <v>1.0514870240245222E-3</v>
      </c>
      <c r="AX363" s="147">
        <f t="shared" si="759"/>
        <v>4.0445348480180263E-3</v>
      </c>
      <c r="AY363" s="147">
        <f t="shared" si="760"/>
        <v>4.3237245567194701E-3</v>
      </c>
      <c r="AZ363" s="147">
        <f t="shared" si="761"/>
        <v>3.5075726064021885E-3</v>
      </c>
      <c r="BA363" s="147">
        <f t="shared" si="762"/>
        <v>7.3968392060757672E-3</v>
      </c>
      <c r="BB363" s="147">
        <f t="shared" si="763"/>
        <v>7.0379466724063361E-3</v>
      </c>
      <c r="BC363" s="147">
        <f t="shared" si="690"/>
        <v>-2.2439056093406705E-2</v>
      </c>
      <c r="BD363" s="147">
        <f t="shared" si="691"/>
        <v>-1.9512222689918875E-2</v>
      </c>
      <c r="BE363" s="147">
        <f t="shared" si="692"/>
        <v>-2.4390278362398595E-2</v>
      </c>
      <c r="BF363" s="147">
        <f t="shared" si="693"/>
        <v>0</v>
      </c>
      <c r="BG363" s="147">
        <f t="shared" si="694"/>
        <v>0</v>
      </c>
      <c r="BH363" s="147">
        <f t="shared" si="695"/>
        <v>0</v>
      </c>
      <c r="BI363" s="147">
        <f t="shared" si="764"/>
        <v>0</v>
      </c>
      <c r="BJ363" s="147">
        <f t="shared" si="765"/>
        <v>0</v>
      </c>
      <c r="BK363" s="147">
        <f t="shared" si="766"/>
        <v>0</v>
      </c>
      <c r="BL363" s="147">
        <f t="shared" si="696"/>
        <v>0</v>
      </c>
      <c r="BM363" s="147">
        <f t="shared" si="697"/>
        <v>0</v>
      </c>
      <c r="BN363" s="147">
        <f t="shared" si="698"/>
        <v>0</v>
      </c>
      <c r="BO363" s="150">
        <f t="shared" si="767"/>
        <v>0</v>
      </c>
      <c r="BP363" s="150">
        <f t="shared" si="767"/>
        <v>0</v>
      </c>
      <c r="BQ363" s="150">
        <f t="shared" si="767"/>
        <v>0</v>
      </c>
      <c r="BR363" s="147" t="e">
        <f t="shared" si="699"/>
        <v>#NUM!</v>
      </c>
      <c r="BS363" s="147">
        <f t="shared" si="700"/>
        <v>4.2926254886248367</v>
      </c>
      <c r="BT363" s="147">
        <f t="shared" si="701"/>
        <v>3.5570955290172221E-2</v>
      </c>
      <c r="BU363" s="147">
        <f t="shared" si="702"/>
        <v>3.5570955290172221E-2</v>
      </c>
      <c r="BV363" s="147">
        <f t="shared" si="703"/>
        <v>1.1856985096724072E-2</v>
      </c>
      <c r="BW363" s="147">
        <f t="shared" si="704"/>
        <v>2.5</v>
      </c>
      <c r="CA363" s="150">
        <f t="shared" si="705"/>
        <v>2.9563838739506579E-3</v>
      </c>
      <c r="CB363" s="150">
        <f t="shared" si="768"/>
        <v>2.9563838739506579E-3</v>
      </c>
      <c r="CC363" s="150">
        <f t="shared" si="769"/>
        <v>6.7398992954061348E-4</v>
      </c>
      <c r="CD363" s="150">
        <f t="shared" si="770"/>
        <v>1.0719520296125455E-2</v>
      </c>
      <c r="CE363" s="150">
        <f t="shared" si="706"/>
        <v>0</v>
      </c>
      <c r="CI363" s="152">
        <f t="shared" si="707"/>
        <v>2.9838675309432357E-2</v>
      </c>
      <c r="CJ363" s="152">
        <f t="shared" si="708"/>
        <v>2.9838675309432357E-2</v>
      </c>
      <c r="CK363" s="152">
        <f t="shared" si="709"/>
        <v>2.9838675309432357E-2</v>
      </c>
      <c r="CL363" s="152">
        <f t="shared" si="710"/>
        <v>2.9838675309432357E-2</v>
      </c>
      <c r="CM363" s="152">
        <f t="shared" si="711"/>
        <v>2.9838675309432357E-2</v>
      </c>
      <c r="CN363" s="152">
        <f t="shared" si="712"/>
        <v>2.9838675309432357E-2</v>
      </c>
      <c r="CO363" s="152">
        <f t="shared" si="713"/>
        <v>2.9838675309432357E-2</v>
      </c>
      <c r="CP363" s="152">
        <f t="shared" si="714"/>
        <v>2.9838675309432357E-2</v>
      </c>
      <c r="CQ363" s="152">
        <f t="shared" si="715"/>
        <v>2.7446906303798261E-2</v>
      </c>
      <c r="CR363" s="152">
        <f t="shared" si="716"/>
        <v>2.2795740236631806E-2</v>
      </c>
      <c r="CS363" s="152">
        <f t="shared" si="717"/>
        <v>1.8144574169465359E-2</v>
      </c>
      <c r="CT363" s="152">
        <f t="shared" si="718"/>
        <v>1.3493408102298907E-2</v>
      </c>
      <c r="CU363" s="152">
        <f t="shared" si="719"/>
        <v>8.8422420351324631E-3</v>
      </c>
      <c r="CV363" s="152">
        <f t="shared" si="720"/>
        <v>6.1247051159842069E-3</v>
      </c>
      <c r="CW363" s="152">
        <f t="shared" si="721"/>
        <v>6.1247051159842069E-3</v>
      </c>
      <c r="CX363" s="152">
        <f t="shared" si="722"/>
        <v>6.1247051159842069E-3</v>
      </c>
      <c r="CY363" s="152">
        <f t="shared" si="723"/>
        <v>6.1247051159842069E-3</v>
      </c>
      <c r="CZ363" s="152">
        <f t="shared" si="724"/>
        <v>6.1247051159842069E-3</v>
      </c>
      <c r="DA363" s="152">
        <f t="shared" si="725"/>
        <v>6.1247051159842069E-3</v>
      </c>
      <c r="DC363" s="154">
        <f t="shared" si="771"/>
        <v>2.3745558550551057E-3</v>
      </c>
      <c r="DD363" s="154">
        <f t="shared" si="772"/>
        <v>2.3745558550551057E-3</v>
      </c>
      <c r="DE363" s="154">
        <f t="shared" si="773"/>
        <v>2.3745558550551057E-3</v>
      </c>
      <c r="DF363" s="154">
        <f t="shared" si="774"/>
        <v>2.3745558550551057E-3</v>
      </c>
      <c r="DG363" s="154">
        <f t="shared" si="775"/>
        <v>2.3745558550551057E-3</v>
      </c>
      <c r="DH363" s="154">
        <f t="shared" si="776"/>
        <v>2.3745558550551057E-3</v>
      </c>
      <c r="DI363" s="154">
        <f t="shared" si="777"/>
        <v>2.3745558550551057E-3</v>
      </c>
      <c r="DJ363" s="154">
        <f t="shared" si="778"/>
        <v>2.3745558550551057E-3</v>
      </c>
      <c r="DK363" s="154">
        <f t="shared" si="779"/>
        <v>2.1351467159782971E-3</v>
      </c>
      <c r="DL363" s="154">
        <f t="shared" si="780"/>
        <v>1.6773952967957544E-3</v>
      </c>
      <c r="DM363" s="154">
        <f t="shared" si="781"/>
        <v>1.2341556716755407E-3</v>
      </c>
      <c r="DN363" s="154">
        <f t="shared" si="782"/>
        <v>8.1380130341143157E-4</v>
      </c>
      <c r="DO363" s="154">
        <f t="shared" si="783"/>
        <v>4.3268188366852309E-4</v>
      </c>
      <c r="DP363" s="154">
        <f t="shared" si="784"/>
        <v>2.411454174846732E-4</v>
      </c>
      <c r="DQ363" s="154">
        <f t="shared" si="785"/>
        <v>2.411454174846732E-4</v>
      </c>
      <c r="DR363" s="154">
        <f t="shared" si="786"/>
        <v>2.411454174846732E-4</v>
      </c>
      <c r="DS363" s="154">
        <f t="shared" si="787"/>
        <v>2.411454174846732E-4</v>
      </c>
      <c r="DT363" s="154">
        <f t="shared" si="788"/>
        <v>2.411454174846732E-4</v>
      </c>
      <c r="DU363" s="154">
        <f t="shared" si="789"/>
        <v>-1.9117570970406542E-9</v>
      </c>
      <c r="DW363" s="155">
        <f t="shared" si="726"/>
        <v>0</v>
      </c>
      <c r="DX363" s="155">
        <f t="shared" si="727"/>
        <v>0</v>
      </c>
      <c r="DY363" s="155">
        <f t="shared" si="728"/>
        <v>0</v>
      </c>
      <c r="DZ363" s="155">
        <f t="shared" si="729"/>
        <v>0</v>
      </c>
      <c r="EA363" s="156">
        <f t="shared" si="730"/>
        <v>0</v>
      </c>
      <c r="EB363" s="156">
        <f t="shared" si="731"/>
        <v>0</v>
      </c>
      <c r="EC363" s="156">
        <f t="shared" si="732"/>
        <v>0</v>
      </c>
      <c r="ED363" s="156">
        <f t="shared" si="733"/>
        <v>0</v>
      </c>
      <c r="EE363" s="156">
        <f t="shared" si="734"/>
        <v>0</v>
      </c>
      <c r="EF363" s="156">
        <f t="shared" si="735"/>
        <v>0</v>
      </c>
      <c r="EG363" s="156">
        <f t="shared" si="736"/>
        <v>0</v>
      </c>
      <c r="EH363" s="156">
        <f t="shared" si="737"/>
        <v>0</v>
      </c>
      <c r="EI363" s="156">
        <f t="shared" si="738"/>
        <v>0</v>
      </c>
      <c r="EJ363" s="156">
        <f t="shared" si="739"/>
        <v>0</v>
      </c>
      <c r="EK363" s="156">
        <f t="shared" si="740"/>
        <v>0</v>
      </c>
      <c r="EL363" s="156">
        <f t="shared" si="741"/>
        <v>0</v>
      </c>
      <c r="EM363" s="156">
        <f t="shared" si="742"/>
        <v>0</v>
      </c>
      <c r="EN363" s="156">
        <f t="shared" si="743"/>
        <v>0</v>
      </c>
      <c r="EO363" s="156">
        <f t="shared" si="744"/>
        <v>0</v>
      </c>
      <c r="EP363" s="156">
        <f t="shared" si="745"/>
        <v>0</v>
      </c>
      <c r="EQ363" s="156">
        <f t="shared" si="746"/>
        <v>0</v>
      </c>
      <c r="ER363" s="156">
        <f t="shared" si="747"/>
        <v>0</v>
      </c>
      <c r="ES363" s="156">
        <f t="shared" si="748"/>
        <v>0</v>
      </c>
      <c r="ET363" s="156">
        <f t="shared" si="749"/>
        <v>0</v>
      </c>
      <c r="EU363" s="156">
        <f t="shared" si="750"/>
        <v>0</v>
      </c>
      <c r="EV363" s="156">
        <f t="shared" si="751"/>
        <v>0</v>
      </c>
      <c r="EW363" s="156">
        <f t="shared" si="752"/>
        <v>0</v>
      </c>
      <c r="EX363" s="156">
        <f t="shared" si="753"/>
        <v>0</v>
      </c>
      <c r="EY363" s="156">
        <f t="shared" si="754"/>
        <v>0</v>
      </c>
      <c r="EZ363" s="156">
        <f t="shared" si="755"/>
        <v>0</v>
      </c>
    </row>
    <row r="364" spans="15:156" ht="20.100000000000001" customHeight="1" x14ac:dyDescent="0.2">
      <c r="O364" s="158">
        <v>354</v>
      </c>
      <c r="P364" s="158">
        <f t="shared" si="756"/>
        <v>-5.2359877559829883E-2</v>
      </c>
      <c r="Q364" s="147">
        <f t="shared" si="757"/>
        <v>3.0892327760299634</v>
      </c>
      <c r="R364" s="147">
        <f t="shared" si="661"/>
        <v>17.023270397263278</v>
      </c>
      <c r="S364" s="147">
        <f t="shared" si="662"/>
        <v>14.802843823707198</v>
      </c>
      <c r="T364" s="147">
        <f t="shared" si="663"/>
        <v>18.503554779633998</v>
      </c>
      <c r="U364" s="147">
        <f t="shared" si="664"/>
        <v>0</v>
      </c>
      <c r="V364" s="147">
        <f t="shared" si="665"/>
        <v>0</v>
      </c>
      <c r="W364" s="147">
        <f t="shared" si="666"/>
        <v>0.84590091468646333</v>
      </c>
      <c r="X364" s="147">
        <f t="shared" si="667"/>
        <v>0.97278605188943279</v>
      </c>
      <c r="Y364" s="147">
        <f t="shared" si="668"/>
        <v>0.77822884151154625</v>
      </c>
      <c r="Z364" s="147">
        <f t="shared" si="669"/>
        <v>2.5</v>
      </c>
      <c r="AA364" s="147">
        <f t="shared" si="670"/>
        <v>2.5</v>
      </c>
      <c r="AB364" s="147">
        <f t="shared" si="671"/>
        <v>2.5</v>
      </c>
      <c r="AC364" s="147">
        <f t="shared" si="672"/>
        <v>2.5</v>
      </c>
      <c r="AD364" s="147">
        <f t="shared" si="673"/>
        <v>1.7110166074939663</v>
      </c>
      <c r="AE364" s="147">
        <f t="shared" si="674"/>
        <v>2.564144920220611</v>
      </c>
      <c r="AF364" s="147">
        <f t="shared" si="675"/>
        <v>2.4086986400621977</v>
      </c>
      <c r="AG364" s="147">
        <f t="shared" si="676"/>
        <v>2.7494541796940775</v>
      </c>
      <c r="AH364" s="147">
        <f t="shared" si="677"/>
        <v>2.0905531394165129</v>
      </c>
      <c r="AI364" s="147">
        <f t="shared" si="678"/>
        <v>4.9086986400621981</v>
      </c>
      <c r="AJ364" s="147">
        <f t="shared" si="679"/>
        <v>5.708698640062198</v>
      </c>
      <c r="AK364" s="147">
        <f t="shared" si="680"/>
        <v>6.0494541796940773</v>
      </c>
      <c r="AL364" s="147">
        <f t="shared" si="681"/>
        <v>5.3905531394165127</v>
      </c>
      <c r="AM364" s="147">
        <f t="shared" si="758"/>
        <v>175.17127160685166</v>
      </c>
      <c r="AN364" s="147">
        <f t="shared" si="790"/>
        <v>165.30416964833847</v>
      </c>
      <c r="AO364" s="147">
        <f t="shared" si="791"/>
        <v>185.50971934361499</v>
      </c>
      <c r="AP364" s="147">
        <f t="shared" si="682"/>
        <v>0.17956775633392155</v>
      </c>
      <c r="AQ364" s="147">
        <f t="shared" si="683"/>
        <v>1.6322638685385065E-2</v>
      </c>
      <c r="AR364" s="147">
        <f t="shared" si="684"/>
        <v>1.6201549273460666E-2</v>
      </c>
      <c r="AS364" s="147">
        <f t="shared" si="685"/>
        <v>1.5398601633003547E-2</v>
      </c>
      <c r="AT364" s="147">
        <f t="shared" si="686"/>
        <v>9.6807113217489683E-7</v>
      </c>
      <c r="AU364" s="147">
        <f t="shared" si="687"/>
        <v>8.1417078441358586E-4</v>
      </c>
      <c r="AV364" s="147">
        <f t="shared" si="688"/>
        <v>7.5695271696484023E-4</v>
      </c>
      <c r="AW364" s="147">
        <f t="shared" si="689"/>
        <v>7.6736337236333089E-4</v>
      </c>
      <c r="AX364" s="147">
        <f t="shared" si="759"/>
        <v>3.4435446747706814E-3</v>
      </c>
      <c r="AY364" s="147">
        <f t="shared" si="760"/>
        <v>3.6817716147813395E-3</v>
      </c>
      <c r="AZ364" s="147">
        <f t="shared" si="761"/>
        <v>2.9859268755844512E-3</v>
      </c>
      <c r="BA364" s="147">
        <f t="shared" si="762"/>
        <v>6.3061030877771479E-3</v>
      </c>
      <c r="BB364" s="147">
        <f t="shared" si="763"/>
        <v>6.013230161031129E-3</v>
      </c>
      <c r="BC364" s="147">
        <f t="shared" si="690"/>
        <v>-2.2450178254800751E-2</v>
      </c>
      <c r="BD364" s="147">
        <f t="shared" si="691"/>
        <v>-1.9521894134609342E-2</v>
      </c>
      <c r="BE364" s="147">
        <f t="shared" si="692"/>
        <v>-2.440236766826168E-2</v>
      </c>
      <c r="BF364" s="147">
        <f t="shared" si="693"/>
        <v>0</v>
      </c>
      <c r="BG364" s="147">
        <f t="shared" si="694"/>
        <v>0</v>
      </c>
      <c r="BH364" s="147">
        <f t="shared" si="695"/>
        <v>0</v>
      </c>
      <c r="BI364" s="147">
        <f t="shared" si="764"/>
        <v>0</v>
      </c>
      <c r="BJ364" s="147">
        <f t="shared" si="765"/>
        <v>0</v>
      </c>
      <c r="BK364" s="147">
        <f t="shared" si="766"/>
        <v>0</v>
      </c>
      <c r="BL364" s="147">
        <f t="shared" si="696"/>
        <v>0</v>
      </c>
      <c r="BM364" s="147">
        <f t="shared" si="697"/>
        <v>0</v>
      </c>
      <c r="BN364" s="147">
        <f t="shared" si="698"/>
        <v>0</v>
      </c>
      <c r="BO364" s="150">
        <f t="shared" si="767"/>
        <v>0</v>
      </c>
      <c r="BP364" s="150">
        <f t="shared" si="767"/>
        <v>0</v>
      </c>
      <c r="BQ364" s="150">
        <f t="shared" si="767"/>
        <v>0</v>
      </c>
      <c r="BR364" s="147" t="e">
        <f t="shared" si="699"/>
        <v>#NUM!</v>
      </c>
      <c r="BS364" s="147">
        <f t="shared" si="700"/>
        <v>3.255235779646767</v>
      </c>
      <c r="BT364" s="147">
        <f t="shared" si="701"/>
        <v>3.0494422532798087E-2</v>
      </c>
      <c r="BU364" s="147">
        <f t="shared" si="702"/>
        <v>3.0494422532798087E-2</v>
      </c>
      <c r="BV364" s="147">
        <f t="shared" si="703"/>
        <v>1.0164807510932697E-2</v>
      </c>
      <c r="BW364" s="147">
        <f t="shared" si="704"/>
        <v>2.5</v>
      </c>
      <c r="CA364" s="150">
        <f t="shared" si="705"/>
        <v>2.189291050893528E-3</v>
      </c>
      <c r="CB364" s="150">
        <f t="shared" si="768"/>
        <v>2.189291050893528E-3</v>
      </c>
      <c r="CC364" s="150">
        <f t="shared" si="769"/>
        <v>4.8708251540133707E-4</v>
      </c>
      <c r="CD364" s="150">
        <f t="shared" si="770"/>
        <v>9.2596208409614182E-3</v>
      </c>
      <c r="CE364" s="150">
        <f t="shared" si="706"/>
        <v>0</v>
      </c>
      <c r="CI364" s="152">
        <f t="shared" si="707"/>
        <v>2.4762142552058223E-2</v>
      </c>
      <c r="CJ364" s="152">
        <f t="shared" si="708"/>
        <v>2.4762142552058223E-2</v>
      </c>
      <c r="CK364" s="152">
        <f t="shared" si="709"/>
        <v>2.4762142552058223E-2</v>
      </c>
      <c r="CL364" s="152">
        <f t="shared" si="710"/>
        <v>2.4762142552058223E-2</v>
      </c>
      <c r="CM364" s="152">
        <f t="shared" si="711"/>
        <v>2.4762142552058223E-2</v>
      </c>
      <c r="CN364" s="152">
        <f t="shared" si="712"/>
        <v>2.4762142552058223E-2</v>
      </c>
      <c r="CO364" s="152">
        <f t="shared" si="713"/>
        <v>2.4762142552058223E-2</v>
      </c>
      <c r="CP364" s="152">
        <f t="shared" si="714"/>
        <v>2.4762142552058223E-2</v>
      </c>
      <c r="CQ364" s="152">
        <f t="shared" si="715"/>
        <v>2.271171646527816E-2</v>
      </c>
      <c r="CR364" s="152">
        <f t="shared" si="716"/>
        <v>1.8724344684977013E-2</v>
      </c>
      <c r="CS364" s="152">
        <f t="shared" si="717"/>
        <v>1.4736972904675865E-2</v>
      </c>
      <c r="CT364" s="152">
        <f t="shared" si="718"/>
        <v>1.0749601124374718E-2</v>
      </c>
      <c r="CU364" s="152">
        <f t="shared" si="719"/>
        <v>6.7622293440735802E-3</v>
      </c>
      <c r="CV364" s="152">
        <f t="shared" si="720"/>
        <v>4.4325275301928284E-3</v>
      </c>
      <c r="CW364" s="152">
        <f t="shared" si="721"/>
        <v>4.4325275301928284E-3</v>
      </c>
      <c r="CX364" s="152">
        <f t="shared" si="722"/>
        <v>4.4325275301928284E-3</v>
      </c>
      <c r="CY364" s="152">
        <f t="shared" si="723"/>
        <v>4.4325275301928284E-3</v>
      </c>
      <c r="CZ364" s="152">
        <f t="shared" si="724"/>
        <v>4.4325275301928284E-3</v>
      </c>
      <c r="DA364" s="152">
        <f t="shared" si="725"/>
        <v>4.4325275301928284E-3</v>
      </c>
      <c r="DC364" s="154">
        <f t="shared" si="771"/>
        <v>1.6808221961935423E-3</v>
      </c>
      <c r="DD364" s="154">
        <f t="shared" si="772"/>
        <v>1.6808221961935423E-3</v>
      </c>
      <c r="DE364" s="154">
        <f t="shared" si="773"/>
        <v>1.6808221961935423E-3</v>
      </c>
      <c r="DF364" s="154">
        <f t="shared" si="774"/>
        <v>1.6808221961935423E-3</v>
      </c>
      <c r="DG364" s="154">
        <f t="shared" si="775"/>
        <v>1.6808221961935423E-3</v>
      </c>
      <c r="DH364" s="154">
        <f t="shared" si="776"/>
        <v>1.6808221961935423E-3</v>
      </c>
      <c r="DI364" s="154">
        <f t="shared" si="777"/>
        <v>1.6808221961935423E-3</v>
      </c>
      <c r="DJ364" s="154">
        <f t="shared" si="778"/>
        <v>1.6808221961935423E-3</v>
      </c>
      <c r="DK364" s="154">
        <f t="shared" si="779"/>
        <v>1.5023019340665304E-3</v>
      </c>
      <c r="DL364" s="154">
        <f t="shared" si="780"/>
        <v>1.1622756057060527E-3</v>
      </c>
      <c r="DM364" s="154">
        <f t="shared" si="781"/>
        <v>8.3547269879572742E-4</v>
      </c>
      <c r="DN364" s="154">
        <f t="shared" si="782"/>
        <v>5.2947380788693197E-4</v>
      </c>
      <c r="DO364" s="154">
        <f t="shared" si="783"/>
        <v>2.5902263193344554E-4</v>
      </c>
      <c r="DP364" s="154">
        <f t="shared" si="784"/>
        <v>1.2911045131605732E-4</v>
      </c>
      <c r="DQ364" s="154">
        <f t="shared" si="785"/>
        <v>1.2911045131605732E-4</v>
      </c>
      <c r="DR364" s="154">
        <f t="shared" si="786"/>
        <v>1.2911045131605732E-4</v>
      </c>
      <c r="DS364" s="154">
        <f t="shared" si="787"/>
        <v>1.2911045131605732E-4</v>
      </c>
      <c r="DT364" s="154">
        <f t="shared" si="788"/>
        <v>1.2911045131605732E-4</v>
      </c>
      <c r="DU364" s="154">
        <f t="shared" si="789"/>
        <v>-1.956085478085728E-9</v>
      </c>
      <c r="DW364" s="155">
        <f t="shared" si="726"/>
        <v>0</v>
      </c>
      <c r="DX364" s="155">
        <f t="shared" si="727"/>
        <v>0</v>
      </c>
      <c r="DY364" s="155">
        <f t="shared" si="728"/>
        <v>0</v>
      </c>
      <c r="DZ364" s="155">
        <f t="shared" si="729"/>
        <v>0</v>
      </c>
      <c r="EA364" s="156">
        <f t="shared" si="730"/>
        <v>0</v>
      </c>
      <c r="EB364" s="156">
        <f t="shared" si="731"/>
        <v>0</v>
      </c>
      <c r="EC364" s="156">
        <f t="shared" si="732"/>
        <v>0</v>
      </c>
      <c r="ED364" s="156">
        <f t="shared" si="733"/>
        <v>0</v>
      </c>
      <c r="EE364" s="156">
        <f t="shared" si="734"/>
        <v>0</v>
      </c>
      <c r="EF364" s="156">
        <f t="shared" si="735"/>
        <v>0</v>
      </c>
      <c r="EG364" s="156">
        <f t="shared" si="736"/>
        <v>0</v>
      </c>
      <c r="EH364" s="156">
        <f t="shared" si="737"/>
        <v>0</v>
      </c>
      <c r="EI364" s="156">
        <f t="shared" si="738"/>
        <v>0</v>
      </c>
      <c r="EJ364" s="156">
        <f t="shared" si="739"/>
        <v>0</v>
      </c>
      <c r="EK364" s="156">
        <f t="shared" si="740"/>
        <v>0</v>
      </c>
      <c r="EL364" s="156">
        <f t="shared" si="741"/>
        <v>0</v>
      </c>
      <c r="EM364" s="156">
        <f t="shared" si="742"/>
        <v>0</v>
      </c>
      <c r="EN364" s="156">
        <f t="shared" si="743"/>
        <v>0</v>
      </c>
      <c r="EO364" s="156">
        <f t="shared" si="744"/>
        <v>0</v>
      </c>
      <c r="EP364" s="156">
        <f t="shared" si="745"/>
        <v>0</v>
      </c>
      <c r="EQ364" s="156">
        <f t="shared" si="746"/>
        <v>0</v>
      </c>
      <c r="ER364" s="156">
        <f t="shared" si="747"/>
        <v>0</v>
      </c>
      <c r="ES364" s="156">
        <f t="shared" si="748"/>
        <v>0</v>
      </c>
      <c r="ET364" s="156">
        <f t="shared" si="749"/>
        <v>0</v>
      </c>
      <c r="EU364" s="156">
        <f t="shared" si="750"/>
        <v>0</v>
      </c>
      <c r="EV364" s="156">
        <f t="shared" si="751"/>
        <v>0</v>
      </c>
      <c r="EW364" s="156">
        <f t="shared" si="752"/>
        <v>0</v>
      </c>
      <c r="EX364" s="156">
        <f t="shared" si="753"/>
        <v>0</v>
      </c>
      <c r="EY364" s="156">
        <f t="shared" si="754"/>
        <v>0</v>
      </c>
      <c r="EZ364" s="156">
        <f t="shared" si="755"/>
        <v>0</v>
      </c>
    </row>
    <row r="365" spans="15:156" ht="20.100000000000001" customHeight="1" x14ac:dyDescent="0.2">
      <c r="O365" s="158">
        <v>355</v>
      </c>
      <c r="P365" s="158">
        <f t="shared" si="756"/>
        <v>-4.3633231299858237E-2</v>
      </c>
      <c r="Q365" s="147">
        <f t="shared" si="757"/>
        <v>3.0979594222899349</v>
      </c>
      <c r="R365" s="147">
        <f t="shared" si="661"/>
        <v>14.188039714726697</v>
      </c>
      <c r="S365" s="147">
        <f t="shared" si="662"/>
        <v>12.337425838892779</v>
      </c>
      <c r="T365" s="147">
        <f t="shared" si="663"/>
        <v>15.421782298615975</v>
      </c>
      <c r="U365" s="147">
        <f t="shared" si="664"/>
        <v>0</v>
      </c>
      <c r="V365" s="147">
        <f t="shared" si="665"/>
        <v>0</v>
      </c>
      <c r="W365" s="147">
        <f t="shared" si="666"/>
        <v>1.0149393636848434</v>
      </c>
      <c r="X365" s="147">
        <f t="shared" si="667"/>
        <v>1.16718026823757</v>
      </c>
      <c r="Y365" s="147">
        <f t="shared" si="668"/>
        <v>0.93374421459005585</v>
      </c>
      <c r="Z365" s="147">
        <f t="shared" si="669"/>
        <v>2.5</v>
      </c>
      <c r="AA365" s="147">
        <f t="shared" si="670"/>
        <v>2.5</v>
      </c>
      <c r="AB365" s="147">
        <f t="shared" si="671"/>
        <v>2.5</v>
      </c>
      <c r="AC365" s="147">
        <f t="shared" si="672"/>
        <v>2.5</v>
      </c>
      <c r="AD365" s="147">
        <f t="shared" si="673"/>
        <v>1.2179333731461015</v>
      </c>
      <c r="AE365" s="147">
        <f t="shared" si="674"/>
        <v>1.8358797936572735</v>
      </c>
      <c r="AF365" s="147">
        <f t="shared" si="675"/>
        <v>2.3981666828399013</v>
      </c>
      <c r="AG365" s="147">
        <f t="shared" si="676"/>
        <v>2.7374322798500792</v>
      </c>
      <c r="AH365" s="147">
        <f t="shared" si="677"/>
        <v>2.0814122631486938</v>
      </c>
      <c r="AI365" s="147">
        <f t="shared" si="678"/>
        <v>4.8981666828399018</v>
      </c>
      <c r="AJ365" s="147">
        <f t="shared" si="679"/>
        <v>5.6981666828399016</v>
      </c>
      <c r="AK365" s="147">
        <f t="shared" si="680"/>
        <v>6.037432279850079</v>
      </c>
      <c r="AL365" s="147">
        <f t="shared" si="681"/>
        <v>5.381412263148694</v>
      </c>
      <c r="AM365" s="147">
        <f t="shared" si="758"/>
        <v>175.49504176694447</v>
      </c>
      <c r="AN365" s="147">
        <f t="shared" si="790"/>
        <v>165.63332782008976</v>
      </c>
      <c r="AO365" s="147">
        <f t="shared" si="791"/>
        <v>185.82482647685023</v>
      </c>
      <c r="AP365" s="147">
        <f t="shared" si="682"/>
        <v>0.14928171652618755</v>
      </c>
      <c r="AQ365" s="147">
        <f t="shared" si="683"/>
        <v>1.3544614937990694E-2</v>
      </c>
      <c r="AR365" s="147">
        <f t="shared" si="684"/>
        <v>1.344413428108243E-2</v>
      </c>
      <c r="AS365" s="147">
        <f t="shared" si="685"/>
        <v>1.277784393336447E-2</v>
      </c>
      <c r="AT365" s="147">
        <f t="shared" si="686"/>
        <v>6.6557474656905527E-7</v>
      </c>
      <c r="AU365" s="147">
        <f t="shared" si="687"/>
        <v>5.6165507511239101E-4</v>
      </c>
      <c r="AV365" s="147">
        <f t="shared" si="688"/>
        <v>5.2225769179899812E-4</v>
      </c>
      <c r="AW365" s="147">
        <f t="shared" si="689"/>
        <v>5.292858768389336E-4</v>
      </c>
      <c r="AX365" s="147">
        <f t="shared" si="759"/>
        <v>2.8502364079665827E-3</v>
      </c>
      <c r="AY365" s="147">
        <f t="shared" si="760"/>
        <v>3.0478525844920908E-3</v>
      </c>
      <c r="AZ365" s="147">
        <f t="shared" si="761"/>
        <v>2.4710949244337865E-3</v>
      </c>
      <c r="BA365" s="147">
        <f t="shared" si="762"/>
        <v>5.2265820198198242E-3</v>
      </c>
      <c r="BB365" s="147">
        <f t="shared" si="763"/>
        <v>4.9947767601114601E-3</v>
      </c>
      <c r="BC365" s="147">
        <f t="shared" si="690"/>
        <v>-2.2459590748201287E-2</v>
      </c>
      <c r="BD365" s="147">
        <f t="shared" si="691"/>
        <v>-1.9530078911479377E-2</v>
      </c>
      <c r="BE365" s="147">
        <f t="shared" si="692"/>
        <v>-2.4412598639349224E-2</v>
      </c>
      <c r="BF365" s="147">
        <f t="shared" si="693"/>
        <v>0</v>
      </c>
      <c r="BG365" s="147">
        <f t="shared" si="694"/>
        <v>0</v>
      </c>
      <c r="BH365" s="147">
        <f t="shared" si="695"/>
        <v>0</v>
      </c>
      <c r="BI365" s="147">
        <f t="shared" si="764"/>
        <v>0</v>
      </c>
      <c r="BJ365" s="147">
        <f t="shared" si="765"/>
        <v>0</v>
      </c>
      <c r="BK365" s="147">
        <f t="shared" si="766"/>
        <v>0</v>
      </c>
      <c r="BL365" s="147">
        <f t="shared" si="696"/>
        <v>0</v>
      </c>
      <c r="BM365" s="147">
        <f t="shared" si="697"/>
        <v>0</v>
      </c>
      <c r="BN365" s="147">
        <f t="shared" si="698"/>
        <v>0</v>
      </c>
      <c r="BO365" s="150">
        <f t="shared" si="767"/>
        <v>0</v>
      </c>
      <c r="BP365" s="150">
        <f t="shared" si="767"/>
        <v>0</v>
      </c>
      <c r="BQ365" s="150">
        <f t="shared" si="767"/>
        <v>0</v>
      </c>
      <c r="BR365" s="147" t="e">
        <f t="shared" si="699"/>
        <v>#NUM!</v>
      </c>
      <c r="BS365" s="147">
        <f t="shared" si="700"/>
        <v>2.3355963497133163</v>
      </c>
      <c r="BT365" s="147">
        <f t="shared" si="701"/>
        <v>2.5415567507084378E-2</v>
      </c>
      <c r="BU365" s="147">
        <f t="shared" si="702"/>
        <v>2.5415567507084378E-2</v>
      </c>
      <c r="BV365" s="147">
        <f t="shared" si="703"/>
        <v>8.4718558356947932E-3</v>
      </c>
      <c r="BW365" s="147">
        <f t="shared" si="704"/>
        <v>2.5</v>
      </c>
      <c r="CA365" s="150">
        <f t="shared" si="705"/>
        <v>1.5224425648898499E-3</v>
      </c>
      <c r="CB365" s="150">
        <f t="shared" si="768"/>
        <v>1.5224425648898499E-3</v>
      </c>
      <c r="CC365" s="150">
        <f t="shared" si="769"/>
        <v>3.2858086886268094E-4</v>
      </c>
      <c r="CD365" s="150">
        <f t="shared" si="770"/>
        <v>7.7259399718135856E-3</v>
      </c>
      <c r="CE365" s="150">
        <f t="shared" si="706"/>
        <v>0</v>
      </c>
      <c r="CI365" s="152">
        <f t="shared" si="707"/>
        <v>1.9683287526344514E-2</v>
      </c>
      <c r="CJ365" s="152">
        <f t="shared" si="708"/>
        <v>1.9683287526344514E-2</v>
      </c>
      <c r="CK365" s="152">
        <f t="shared" si="709"/>
        <v>1.9683287526344514E-2</v>
      </c>
      <c r="CL365" s="152">
        <f t="shared" si="710"/>
        <v>1.9683287526344514E-2</v>
      </c>
      <c r="CM365" s="152">
        <f t="shared" si="711"/>
        <v>1.9683287526344514E-2</v>
      </c>
      <c r="CN365" s="152">
        <f t="shared" si="712"/>
        <v>1.9683287526344514E-2</v>
      </c>
      <c r="CO365" s="152">
        <f t="shared" si="713"/>
        <v>1.9683287526344514E-2</v>
      </c>
      <c r="CP365" s="152">
        <f t="shared" si="714"/>
        <v>1.9683287526344514E-2</v>
      </c>
      <c r="CQ365" s="152">
        <f t="shared" si="715"/>
        <v>1.7974360506303522E-2</v>
      </c>
      <c r="CR365" s="152">
        <f t="shared" si="716"/>
        <v>1.4651086666666454E-2</v>
      </c>
      <c r="CS365" s="152">
        <f t="shared" si="717"/>
        <v>1.1327812827029386E-2</v>
      </c>
      <c r="CT365" s="152">
        <f t="shared" si="718"/>
        <v>8.0045389873923175E-3</v>
      </c>
      <c r="CU365" s="152">
        <f t="shared" si="719"/>
        <v>4.6812651477552546E-3</v>
      </c>
      <c r="CV365" s="152">
        <f t="shared" si="720"/>
        <v>2.739575854954926E-3</v>
      </c>
      <c r="CW365" s="152">
        <f t="shared" si="721"/>
        <v>2.739575854954926E-3</v>
      </c>
      <c r="CX365" s="152">
        <f t="shared" si="722"/>
        <v>2.739575854954926E-3</v>
      </c>
      <c r="CY365" s="152">
        <f t="shared" si="723"/>
        <v>2.739575854954926E-3</v>
      </c>
      <c r="CZ365" s="152">
        <f t="shared" si="724"/>
        <v>2.739575854954926E-3</v>
      </c>
      <c r="DA365" s="152">
        <f t="shared" si="725"/>
        <v>2.739575854954926E-3</v>
      </c>
      <c r="DC365" s="154">
        <f t="shared" si="771"/>
        <v>1.0924581358345042E-3</v>
      </c>
      <c r="DD365" s="154">
        <f t="shared" si="772"/>
        <v>1.0924581358345042E-3</v>
      </c>
      <c r="DE365" s="154">
        <f t="shared" si="773"/>
        <v>1.0924581358345042E-3</v>
      </c>
      <c r="DF365" s="154">
        <f t="shared" si="774"/>
        <v>1.0924581358345042E-3</v>
      </c>
      <c r="DG365" s="154">
        <f t="shared" si="775"/>
        <v>1.0924581358345042E-3</v>
      </c>
      <c r="DH365" s="154">
        <f t="shared" si="776"/>
        <v>1.0924581358345042E-3</v>
      </c>
      <c r="DI365" s="154">
        <f t="shared" si="777"/>
        <v>1.0924581358345042E-3</v>
      </c>
      <c r="DJ365" s="154">
        <f t="shared" si="778"/>
        <v>1.0924581358345042E-3</v>
      </c>
      <c r="DK365" s="154">
        <f t="shared" si="779"/>
        <v>9.6764638784770768E-4</v>
      </c>
      <c r="DL365" s="154">
        <f t="shared" si="780"/>
        <v>7.3135016827036679E-4</v>
      </c>
      <c r="DM365" s="154">
        <f t="shared" si="781"/>
        <v>5.0693338474678607E-4</v>
      </c>
      <c r="DN365" s="154">
        <f t="shared" si="782"/>
        <v>3.0115941475832464E-4</v>
      </c>
      <c r="DO365" s="154">
        <f t="shared" si="783"/>
        <v>1.2712838172868426E-4</v>
      </c>
      <c r="DP365" s="154">
        <f t="shared" si="784"/>
        <v>5.0441373446509387E-5</v>
      </c>
      <c r="DQ365" s="154">
        <f t="shared" si="785"/>
        <v>5.0441373446509387E-5</v>
      </c>
      <c r="DR365" s="154">
        <f t="shared" si="786"/>
        <v>5.0441373446509387E-5</v>
      </c>
      <c r="DS365" s="154">
        <f t="shared" si="787"/>
        <v>5.0441373446509387E-5</v>
      </c>
      <c r="DT365" s="154">
        <f t="shared" si="788"/>
        <v>5.0441373446509387E-5</v>
      </c>
      <c r="DU365" s="154">
        <f t="shared" si="789"/>
        <v>-2.0031922909410723E-9</v>
      </c>
      <c r="DW365" s="155">
        <f t="shared" si="726"/>
        <v>0</v>
      </c>
      <c r="DX365" s="155">
        <f t="shared" si="727"/>
        <v>0</v>
      </c>
      <c r="DY365" s="155">
        <f t="shared" si="728"/>
        <v>0</v>
      </c>
      <c r="DZ365" s="155">
        <f t="shared" si="729"/>
        <v>0</v>
      </c>
      <c r="EA365" s="156">
        <f t="shared" si="730"/>
        <v>0</v>
      </c>
      <c r="EB365" s="156">
        <f t="shared" si="731"/>
        <v>0</v>
      </c>
      <c r="EC365" s="156">
        <f t="shared" si="732"/>
        <v>0</v>
      </c>
      <c r="ED365" s="156">
        <f t="shared" si="733"/>
        <v>0</v>
      </c>
      <c r="EE365" s="156">
        <f t="shared" si="734"/>
        <v>0</v>
      </c>
      <c r="EF365" s="156">
        <f t="shared" si="735"/>
        <v>0</v>
      </c>
      <c r="EG365" s="156">
        <f t="shared" si="736"/>
        <v>0</v>
      </c>
      <c r="EH365" s="156">
        <f t="shared" si="737"/>
        <v>0</v>
      </c>
      <c r="EI365" s="156">
        <f t="shared" si="738"/>
        <v>0</v>
      </c>
      <c r="EJ365" s="156">
        <f t="shared" si="739"/>
        <v>0</v>
      </c>
      <c r="EK365" s="156">
        <f t="shared" si="740"/>
        <v>0</v>
      </c>
      <c r="EL365" s="156">
        <f t="shared" si="741"/>
        <v>0</v>
      </c>
      <c r="EM365" s="156">
        <f t="shared" si="742"/>
        <v>0</v>
      </c>
      <c r="EN365" s="156">
        <f t="shared" si="743"/>
        <v>0</v>
      </c>
      <c r="EO365" s="156">
        <f t="shared" si="744"/>
        <v>0</v>
      </c>
      <c r="EP365" s="156">
        <f t="shared" si="745"/>
        <v>0</v>
      </c>
      <c r="EQ365" s="156">
        <f t="shared" si="746"/>
        <v>0</v>
      </c>
      <c r="ER365" s="156">
        <f t="shared" si="747"/>
        <v>0</v>
      </c>
      <c r="ES365" s="156">
        <f t="shared" si="748"/>
        <v>0</v>
      </c>
      <c r="ET365" s="156">
        <f t="shared" si="749"/>
        <v>0</v>
      </c>
      <c r="EU365" s="156">
        <f t="shared" si="750"/>
        <v>0</v>
      </c>
      <c r="EV365" s="156">
        <f t="shared" si="751"/>
        <v>0</v>
      </c>
      <c r="EW365" s="156">
        <f t="shared" si="752"/>
        <v>0</v>
      </c>
      <c r="EX365" s="156">
        <f t="shared" si="753"/>
        <v>0</v>
      </c>
      <c r="EY365" s="156">
        <f t="shared" si="754"/>
        <v>0</v>
      </c>
      <c r="EZ365" s="156">
        <f t="shared" si="755"/>
        <v>0</v>
      </c>
    </row>
    <row r="366" spans="15:156" ht="20.100000000000001" customHeight="1" x14ac:dyDescent="0.2">
      <c r="O366" s="158">
        <v>356</v>
      </c>
      <c r="P366" s="158">
        <f t="shared" si="756"/>
        <v>-3.4906585039886591E-2</v>
      </c>
      <c r="Q366" s="147">
        <f t="shared" si="757"/>
        <v>3.1066860685499069</v>
      </c>
      <c r="R366" s="147">
        <f t="shared" si="661"/>
        <v>11.351728558034468</v>
      </c>
      <c r="S366" s="147">
        <f t="shared" si="662"/>
        <v>9.8710683113343194</v>
      </c>
      <c r="T366" s="147">
        <f t="shared" si="663"/>
        <v>12.338835389167899</v>
      </c>
      <c r="U366" s="147">
        <f t="shared" si="664"/>
        <v>0</v>
      </c>
      <c r="V366" s="147">
        <f t="shared" si="665"/>
        <v>0</v>
      </c>
      <c r="W366" s="147">
        <f t="shared" si="666"/>
        <v>1.2685292752008277</v>
      </c>
      <c r="X366" s="147">
        <f t="shared" si="667"/>
        <v>1.4588086664809519</v>
      </c>
      <c r="Y366" s="147">
        <f t="shared" si="668"/>
        <v>1.1670469331847615</v>
      </c>
      <c r="Z366" s="147">
        <f t="shared" si="669"/>
        <v>2.5</v>
      </c>
      <c r="AA366" s="147">
        <f t="shared" si="670"/>
        <v>2.5</v>
      </c>
      <c r="AB366" s="147">
        <f t="shared" si="671"/>
        <v>2.5</v>
      </c>
      <c r="AC366" s="147">
        <f t="shared" si="672"/>
        <v>2.5</v>
      </c>
      <c r="AD366" s="147">
        <f t="shared" si="673"/>
        <v>0.79961403951231913</v>
      </c>
      <c r="AE366" s="147">
        <f t="shared" si="674"/>
        <v>1.2128393934259392</v>
      </c>
      <c r="AF366" s="147">
        <f t="shared" si="675"/>
        <v>2.3876307120085332</v>
      </c>
      <c r="AG366" s="147">
        <f t="shared" si="676"/>
        <v>2.7254057985968281</v>
      </c>
      <c r="AH366" s="147">
        <f t="shared" si="677"/>
        <v>2.0722679033969285</v>
      </c>
      <c r="AI366" s="147">
        <f t="shared" si="678"/>
        <v>4.8876307120085336</v>
      </c>
      <c r="AJ366" s="147">
        <f t="shared" si="679"/>
        <v>5.6876307120085334</v>
      </c>
      <c r="AK366" s="147">
        <f t="shared" si="680"/>
        <v>6.0254057985968279</v>
      </c>
      <c r="AL366" s="147">
        <f t="shared" si="681"/>
        <v>5.3722679033969287</v>
      </c>
      <c r="AM366" s="147">
        <f t="shared" si="758"/>
        <v>175.82013506760521</v>
      </c>
      <c r="AN366" s="147">
        <f t="shared" si="790"/>
        <v>165.96392565507801</v>
      </c>
      <c r="AO366" s="147">
        <f t="shared" si="791"/>
        <v>186.14112661203882</v>
      </c>
      <c r="AP366" s="147">
        <f t="shared" si="682"/>
        <v>0.11913456196409772</v>
      </c>
      <c r="AQ366" s="147">
        <f t="shared" si="683"/>
        <v>1.0789319568268847E-2</v>
      </c>
      <c r="AR366" s="147">
        <f t="shared" si="684"/>
        <v>1.0709279056022758E-2</v>
      </c>
      <c r="AS366" s="147">
        <f t="shared" si="685"/>
        <v>1.0178527940565171E-2</v>
      </c>
      <c r="AT366" s="147">
        <f t="shared" si="686"/>
        <v>4.2168972652678951E-7</v>
      </c>
      <c r="AU366" s="147">
        <f t="shared" si="687"/>
        <v>3.5704869276223186E-4</v>
      </c>
      <c r="AV366" s="147">
        <f t="shared" si="688"/>
        <v>3.3205096574039062E-4</v>
      </c>
      <c r="AW366" s="147">
        <f t="shared" si="689"/>
        <v>3.3642080566988083E-4</v>
      </c>
      <c r="AX366" s="147">
        <f t="shared" si="759"/>
        <v>2.2646434048964582E-3</v>
      </c>
      <c r="AY366" s="147">
        <f t="shared" si="760"/>
        <v>2.4220054394405248E-3</v>
      </c>
      <c r="AZ366" s="147">
        <f t="shared" si="761"/>
        <v>1.9631035844028736E-3</v>
      </c>
      <c r="BA366" s="147">
        <f t="shared" si="762"/>
        <v>4.1583596225894656E-3</v>
      </c>
      <c r="BB366" s="147">
        <f t="shared" si="763"/>
        <v>3.9826896160297795E-3</v>
      </c>
      <c r="BC366" s="147">
        <f t="shared" si="690"/>
        <v>-2.2467292856810511E-2</v>
      </c>
      <c r="BD366" s="147">
        <f t="shared" si="691"/>
        <v>-1.9536776397226528E-2</v>
      </c>
      <c r="BE366" s="147">
        <f t="shared" si="692"/>
        <v>-2.4420970496533165E-2</v>
      </c>
      <c r="BF366" s="147">
        <f t="shared" si="693"/>
        <v>0</v>
      </c>
      <c r="BG366" s="147">
        <f t="shared" si="694"/>
        <v>0</v>
      </c>
      <c r="BH366" s="147">
        <f t="shared" si="695"/>
        <v>0</v>
      </c>
      <c r="BI366" s="147">
        <f t="shared" si="764"/>
        <v>0</v>
      </c>
      <c r="BJ366" s="147">
        <f t="shared" si="765"/>
        <v>0</v>
      </c>
      <c r="BK366" s="147">
        <f t="shared" si="766"/>
        <v>0</v>
      </c>
      <c r="BL366" s="147">
        <f t="shared" si="696"/>
        <v>0</v>
      </c>
      <c r="BM366" s="147">
        <f t="shared" si="697"/>
        <v>0</v>
      </c>
      <c r="BN366" s="147">
        <f t="shared" si="698"/>
        <v>0</v>
      </c>
      <c r="BO366" s="150">
        <f t="shared" si="767"/>
        <v>0</v>
      </c>
      <c r="BP366" s="150">
        <f t="shared" si="767"/>
        <v>0</v>
      </c>
      <c r="BQ366" s="150">
        <f t="shared" si="767"/>
        <v>0</v>
      </c>
      <c r="BR366" s="147" t="e">
        <f t="shared" si="699"/>
        <v>#NUM!</v>
      </c>
      <c r="BS366" s="147">
        <f t="shared" si="700"/>
        <v>1.5459996269372391</v>
      </c>
      <c r="BT366" s="147">
        <f t="shared" si="701"/>
        <v>2.0334776987504376E-2</v>
      </c>
      <c r="BU366" s="147">
        <f t="shared" si="702"/>
        <v>2.0334776987504376E-2</v>
      </c>
      <c r="BV366" s="147">
        <f t="shared" si="703"/>
        <v>6.7782589958347936E-3</v>
      </c>
      <c r="BW366" s="147">
        <f t="shared" si="704"/>
        <v>2.5</v>
      </c>
      <c r="CA366" s="150">
        <f t="shared" si="705"/>
        <v>9.6463880391936248E-4</v>
      </c>
      <c r="CB366" s="150">
        <f t="shared" si="768"/>
        <v>9.6463880391936248E-4</v>
      </c>
      <c r="CC366" s="150">
        <f t="shared" si="769"/>
        <v>2.0012395475583005E-4</v>
      </c>
      <c r="CD366" s="150">
        <f t="shared" si="770"/>
        <v>6.118370273371177E-3</v>
      </c>
      <c r="CE366" s="150">
        <f t="shared" si="706"/>
        <v>0</v>
      </c>
      <c r="CI366" s="152">
        <f t="shared" si="707"/>
        <v>1.4602497006764512E-2</v>
      </c>
      <c r="CJ366" s="152">
        <f t="shared" si="708"/>
        <v>1.4602497006764512E-2</v>
      </c>
      <c r="CK366" s="152">
        <f t="shared" si="709"/>
        <v>1.4602497006764512E-2</v>
      </c>
      <c r="CL366" s="152">
        <f t="shared" si="710"/>
        <v>1.4602497006764512E-2</v>
      </c>
      <c r="CM366" s="152">
        <f t="shared" si="711"/>
        <v>1.4602497006764512E-2</v>
      </c>
      <c r="CN366" s="152">
        <f t="shared" si="712"/>
        <v>1.4602497006764512E-2</v>
      </c>
      <c r="CO366" s="152">
        <f t="shared" si="713"/>
        <v>1.4602497006764512E-2</v>
      </c>
      <c r="CP366" s="152">
        <f t="shared" si="714"/>
        <v>1.4602497006764512E-2</v>
      </c>
      <c r="CQ366" s="152">
        <f t="shared" si="715"/>
        <v>1.3235199194871565E-2</v>
      </c>
      <c r="CR366" s="152">
        <f t="shared" si="716"/>
        <v>1.0576276376068075E-2</v>
      </c>
      <c r="CS366" s="152">
        <f t="shared" si="717"/>
        <v>7.9173535572645854E-3</v>
      </c>
      <c r="CT366" s="152">
        <f t="shared" si="718"/>
        <v>5.2584307384610967E-3</v>
      </c>
      <c r="CU366" s="152">
        <f t="shared" si="719"/>
        <v>2.5995079196576114E-3</v>
      </c>
      <c r="CV366" s="152">
        <f t="shared" si="720"/>
        <v>1.0459790150949262E-3</v>
      </c>
      <c r="CW366" s="152">
        <f t="shared" si="721"/>
        <v>1.0459790150949262E-3</v>
      </c>
      <c r="CX366" s="152">
        <f t="shared" si="722"/>
        <v>1.0459790150949262E-3</v>
      </c>
      <c r="CY366" s="152">
        <f t="shared" si="723"/>
        <v>1.0459790150949262E-3</v>
      </c>
      <c r="CZ366" s="152">
        <f t="shared" si="724"/>
        <v>1.0459790150949262E-3</v>
      </c>
      <c r="DA366" s="152">
        <f t="shared" si="725"/>
        <v>1.0459790150949262E-3</v>
      </c>
      <c r="DC366" s="154">
        <f t="shared" si="771"/>
        <v>6.189978430353538E-4</v>
      </c>
      <c r="DD366" s="154">
        <f t="shared" si="772"/>
        <v>6.189978430353538E-4</v>
      </c>
      <c r="DE366" s="154">
        <f t="shared" si="773"/>
        <v>6.189978430353538E-4</v>
      </c>
      <c r="DF366" s="154">
        <f t="shared" si="774"/>
        <v>6.189978430353538E-4</v>
      </c>
      <c r="DG366" s="154">
        <f t="shared" si="775"/>
        <v>6.189978430353538E-4</v>
      </c>
      <c r="DH366" s="154">
        <f t="shared" si="776"/>
        <v>6.189978430353538E-4</v>
      </c>
      <c r="DI366" s="154">
        <f t="shared" si="777"/>
        <v>6.189978430353538E-4</v>
      </c>
      <c r="DJ366" s="154">
        <f t="shared" si="778"/>
        <v>6.189978430353538E-4</v>
      </c>
      <c r="DK366" s="154">
        <f t="shared" si="779"/>
        <v>5.3998008014917475E-4</v>
      </c>
      <c r="DL366" s="154">
        <f t="shared" si="780"/>
        <v>3.9199471165314261E-4</v>
      </c>
      <c r="DM366" s="154">
        <f t="shared" si="781"/>
        <v>2.5449606458010173E-4</v>
      </c>
      <c r="DN366" s="154">
        <f t="shared" si="782"/>
        <v>1.3341112271451661E-4</v>
      </c>
      <c r="DO366" s="154">
        <f t="shared" si="783"/>
        <v>4.0170161810705863E-5</v>
      </c>
      <c r="DP366" s="154">
        <f t="shared" si="784"/>
        <v>7.5225675102965613E-6</v>
      </c>
      <c r="DQ366" s="154">
        <f t="shared" si="785"/>
        <v>7.5225675102965613E-6</v>
      </c>
      <c r="DR366" s="154">
        <f t="shared" si="786"/>
        <v>7.5225675102965613E-6</v>
      </c>
      <c r="DS366" s="154">
        <f t="shared" si="787"/>
        <v>7.5225675102965613E-6</v>
      </c>
      <c r="DT366" s="154">
        <f t="shared" si="788"/>
        <v>7.5225675102965613E-6</v>
      </c>
      <c r="DU366" s="154">
        <f t="shared" si="789"/>
        <v>-2.0538381928475656E-9</v>
      </c>
      <c r="DW366" s="155">
        <f t="shared" si="726"/>
        <v>0</v>
      </c>
      <c r="DX366" s="155">
        <f t="shared" si="727"/>
        <v>0</v>
      </c>
      <c r="DY366" s="155">
        <f t="shared" si="728"/>
        <v>0</v>
      </c>
      <c r="DZ366" s="155">
        <f t="shared" si="729"/>
        <v>0</v>
      </c>
      <c r="EA366" s="156">
        <f t="shared" si="730"/>
        <v>0</v>
      </c>
      <c r="EB366" s="156">
        <f t="shared" si="731"/>
        <v>0</v>
      </c>
      <c r="EC366" s="156">
        <f t="shared" si="732"/>
        <v>0</v>
      </c>
      <c r="ED366" s="156">
        <f t="shared" si="733"/>
        <v>0</v>
      </c>
      <c r="EE366" s="156">
        <f t="shared" si="734"/>
        <v>0</v>
      </c>
      <c r="EF366" s="156">
        <f t="shared" si="735"/>
        <v>0</v>
      </c>
      <c r="EG366" s="156">
        <f t="shared" si="736"/>
        <v>0</v>
      </c>
      <c r="EH366" s="156">
        <f t="shared" si="737"/>
        <v>0</v>
      </c>
      <c r="EI366" s="156">
        <f t="shared" si="738"/>
        <v>0</v>
      </c>
      <c r="EJ366" s="156">
        <f t="shared" si="739"/>
        <v>0</v>
      </c>
      <c r="EK366" s="156">
        <f t="shared" si="740"/>
        <v>0</v>
      </c>
      <c r="EL366" s="156">
        <f t="shared" si="741"/>
        <v>0</v>
      </c>
      <c r="EM366" s="156">
        <f t="shared" si="742"/>
        <v>0</v>
      </c>
      <c r="EN366" s="156">
        <f t="shared" si="743"/>
        <v>0</v>
      </c>
      <c r="EO366" s="156">
        <f t="shared" si="744"/>
        <v>0</v>
      </c>
      <c r="EP366" s="156">
        <f t="shared" si="745"/>
        <v>0</v>
      </c>
      <c r="EQ366" s="156">
        <f t="shared" si="746"/>
        <v>0</v>
      </c>
      <c r="ER366" s="156">
        <f t="shared" si="747"/>
        <v>0</v>
      </c>
      <c r="ES366" s="156">
        <f t="shared" si="748"/>
        <v>0</v>
      </c>
      <c r="ET366" s="156">
        <f t="shared" si="749"/>
        <v>0</v>
      </c>
      <c r="EU366" s="156">
        <f t="shared" si="750"/>
        <v>0</v>
      </c>
      <c r="EV366" s="156">
        <f t="shared" si="751"/>
        <v>0</v>
      </c>
      <c r="EW366" s="156">
        <f t="shared" si="752"/>
        <v>0</v>
      </c>
      <c r="EX366" s="156">
        <f t="shared" si="753"/>
        <v>0</v>
      </c>
      <c r="EY366" s="156">
        <f t="shared" si="754"/>
        <v>0</v>
      </c>
      <c r="EZ366" s="156">
        <f t="shared" si="755"/>
        <v>0</v>
      </c>
    </row>
    <row r="367" spans="15:156" ht="20.100000000000001" customHeight="1" x14ac:dyDescent="0.2">
      <c r="O367" s="158">
        <v>357</v>
      </c>
      <c r="P367" s="158">
        <f t="shared" si="756"/>
        <v>-2.6179938779914941E-2</v>
      </c>
      <c r="Q367" s="147">
        <f t="shared" si="757"/>
        <v>3.115412714809878</v>
      </c>
      <c r="R367" s="147">
        <f t="shared" si="661"/>
        <v>8.5145529232628281</v>
      </c>
      <c r="S367" s="147">
        <f t="shared" si="662"/>
        <v>7.4039590637068073</v>
      </c>
      <c r="T367" s="147">
        <f t="shared" si="663"/>
        <v>9.2549488296335092</v>
      </c>
      <c r="U367" s="147">
        <f t="shared" si="664"/>
        <v>0</v>
      </c>
      <c r="V367" s="147">
        <f t="shared" si="665"/>
        <v>0</v>
      </c>
      <c r="W367" s="147">
        <f t="shared" si="666"/>
        <v>1.6912220911396758</v>
      </c>
      <c r="X367" s="147">
        <f t="shared" si="667"/>
        <v>1.9449054048106271</v>
      </c>
      <c r="Y367" s="147">
        <f t="shared" si="668"/>
        <v>1.5559243238485017</v>
      </c>
      <c r="Z367" s="147">
        <f t="shared" si="669"/>
        <v>2.5</v>
      </c>
      <c r="AA367" s="147">
        <f t="shared" si="670"/>
        <v>2.5</v>
      </c>
      <c r="AB367" s="147">
        <f t="shared" si="671"/>
        <v>2.5</v>
      </c>
      <c r="AC367" s="147">
        <f t="shared" si="672"/>
        <v>2.5</v>
      </c>
      <c r="AD367" s="147">
        <f t="shared" si="673"/>
        <v>0.46179280533226108</v>
      </c>
      <c r="AE367" s="147">
        <f t="shared" si="674"/>
        <v>0.70511430262618158</v>
      </c>
      <c r="AF367" s="147">
        <f t="shared" si="675"/>
        <v>2.3770915299230659</v>
      </c>
      <c r="AG367" s="147">
        <f t="shared" si="676"/>
        <v>2.7133756517974361</v>
      </c>
      <c r="AH367" s="147">
        <f t="shared" si="677"/>
        <v>2.0631207565396168</v>
      </c>
      <c r="AI367" s="147">
        <f t="shared" si="678"/>
        <v>4.8770915299230655</v>
      </c>
      <c r="AJ367" s="147">
        <f t="shared" si="679"/>
        <v>5.6770915299230653</v>
      </c>
      <c r="AK367" s="147">
        <f t="shared" si="680"/>
        <v>6.0133756517974364</v>
      </c>
      <c r="AL367" s="147">
        <f t="shared" si="681"/>
        <v>5.3631207565396162</v>
      </c>
      <c r="AM367" s="147">
        <f t="shared" si="758"/>
        <v>176.14653466993718</v>
      </c>
      <c r="AN367" s="147">
        <f t="shared" si="790"/>
        <v>166.29594721911204</v>
      </c>
      <c r="AO367" s="147">
        <f t="shared" si="791"/>
        <v>186.45860225702214</v>
      </c>
      <c r="AP367" s="147">
        <f t="shared" si="682"/>
        <v>8.9129581266606944E-2</v>
      </c>
      <c r="AQ367" s="147">
        <f t="shared" si="683"/>
        <v>8.0569868740195654E-3</v>
      </c>
      <c r="AR367" s="147">
        <f t="shared" si="684"/>
        <v>7.9972161579446518E-3</v>
      </c>
      <c r="AS367" s="147">
        <f t="shared" si="685"/>
        <v>7.600874688628142E-3</v>
      </c>
      <c r="AT367" s="147">
        <f t="shared" si="686"/>
        <v>2.3479893258601768E-7</v>
      </c>
      <c r="AU367" s="147">
        <f t="shared" si="687"/>
        <v>1.9947486696162325E-4</v>
      </c>
      <c r="AV367" s="147">
        <f t="shared" si="688"/>
        <v>1.8553581756656793E-4</v>
      </c>
      <c r="AW367" s="147">
        <f t="shared" si="689"/>
        <v>1.8792217504950834E-4</v>
      </c>
      <c r="AX367" s="147">
        <f t="shared" si="759"/>
        <v>1.6867964127392509E-3</v>
      </c>
      <c r="AY367" s="147">
        <f t="shared" si="760"/>
        <v>1.8042654294050261E-3</v>
      </c>
      <c r="AZ367" s="147">
        <f t="shared" si="761"/>
        <v>1.4619773681996417E-3</v>
      </c>
      <c r="BA367" s="147">
        <f t="shared" si="762"/>
        <v>3.1015158278126752E-3</v>
      </c>
      <c r="BB367" s="147">
        <f t="shared" si="763"/>
        <v>2.9770699863506133E-3</v>
      </c>
      <c r="BC367" s="147">
        <f t="shared" si="690"/>
        <v>-2.2473283994083021E-2</v>
      </c>
      <c r="BD367" s="147">
        <f t="shared" si="691"/>
        <v>-1.9541986081811322E-2</v>
      </c>
      <c r="BE367" s="147">
        <f t="shared" si="692"/>
        <v>-2.4427482602264156E-2</v>
      </c>
      <c r="BF367" s="147">
        <f t="shared" si="693"/>
        <v>0</v>
      </c>
      <c r="BG367" s="147">
        <f t="shared" si="694"/>
        <v>0</v>
      </c>
      <c r="BH367" s="147">
        <f t="shared" si="695"/>
        <v>0</v>
      </c>
      <c r="BI367" s="147">
        <f t="shared" si="764"/>
        <v>0</v>
      </c>
      <c r="BJ367" s="147">
        <f t="shared" si="765"/>
        <v>0</v>
      </c>
      <c r="BK367" s="147">
        <f t="shared" si="766"/>
        <v>0</v>
      </c>
      <c r="BL367" s="147">
        <f t="shared" si="696"/>
        <v>0</v>
      </c>
      <c r="BM367" s="147">
        <f t="shared" si="697"/>
        <v>0</v>
      </c>
      <c r="BN367" s="147">
        <f t="shared" si="698"/>
        <v>0</v>
      </c>
      <c r="BO367" s="150">
        <f t="shared" si="767"/>
        <v>0</v>
      </c>
      <c r="BP367" s="150">
        <f t="shared" si="767"/>
        <v>0</v>
      </c>
      <c r="BQ367" s="150">
        <f t="shared" si="767"/>
        <v>0</v>
      </c>
      <c r="BR367" s="147" t="e">
        <f t="shared" si="699"/>
        <v>#NUM!</v>
      </c>
      <c r="BS367" s="147">
        <f t="shared" si="700"/>
        <v>0.90042866600948424</v>
      </c>
      <c r="BT367" s="147">
        <f t="shared" si="701"/>
        <v>1.5252437895928004E-2</v>
      </c>
      <c r="BU367" s="147">
        <f t="shared" si="702"/>
        <v>1.5252437895928004E-2</v>
      </c>
      <c r="BV367" s="147">
        <f t="shared" si="703"/>
        <v>5.0841459653093359E-3</v>
      </c>
      <c r="BW367" s="147">
        <f t="shared" si="704"/>
        <v>2.5</v>
      </c>
      <c r="CA367" s="150">
        <f t="shared" si="705"/>
        <v>5.2546351850658879E-4</v>
      </c>
      <c r="CB367" s="150">
        <f t="shared" si="768"/>
        <v>5.2546351850658879E-4</v>
      </c>
      <c r="CC367" s="150">
        <f t="shared" si="769"/>
        <v>1.032180980075598E-4</v>
      </c>
      <c r="CD367" s="150">
        <f t="shared" si="770"/>
        <v>4.4433885085785356E-3</v>
      </c>
      <c r="CE367" s="150">
        <f t="shared" si="706"/>
        <v>0</v>
      </c>
      <c r="CI367" s="152">
        <f t="shared" si="707"/>
        <v>9.5201579151881384E-3</v>
      </c>
      <c r="CJ367" s="152">
        <f t="shared" si="708"/>
        <v>9.5201579151881384E-3</v>
      </c>
      <c r="CK367" s="152">
        <f t="shared" si="709"/>
        <v>9.5201579151881384E-3</v>
      </c>
      <c r="CL367" s="152">
        <f t="shared" si="710"/>
        <v>9.5201579151881384E-3</v>
      </c>
      <c r="CM367" s="152">
        <f t="shared" si="711"/>
        <v>9.5201579151881384E-3</v>
      </c>
      <c r="CN367" s="152">
        <f t="shared" si="712"/>
        <v>9.5201579151881384E-3</v>
      </c>
      <c r="CO367" s="152">
        <f t="shared" si="713"/>
        <v>9.5201579151881384E-3</v>
      </c>
      <c r="CP367" s="152">
        <f t="shared" si="714"/>
        <v>9.5201579151881384E-3</v>
      </c>
      <c r="CQ367" s="152">
        <f t="shared" si="715"/>
        <v>8.494593436465284E-3</v>
      </c>
      <c r="CR367" s="152">
        <f t="shared" si="716"/>
        <v>6.500224125762395E-3</v>
      </c>
      <c r="CS367" s="152">
        <f t="shared" si="717"/>
        <v>4.5058548150595078E-3</v>
      </c>
      <c r="CT367" s="152">
        <f t="shared" si="718"/>
        <v>2.5114855043566206E-3</v>
      </c>
      <c r="CU367" s="152">
        <f t="shared" si="719"/>
        <v>5.1711619365373592E-4</v>
      </c>
      <c r="CV367" s="152">
        <f t="shared" si="720"/>
        <v>-6.4813401543053117E-4</v>
      </c>
      <c r="CW367" s="152">
        <f t="shared" si="721"/>
        <v>-6.4813401543053117E-4</v>
      </c>
      <c r="CX367" s="152">
        <f t="shared" si="722"/>
        <v>-6.4813401543053117E-4</v>
      </c>
      <c r="CY367" s="152">
        <f t="shared" si="723"/>
        <v>-6.4813401543053117E-4</v>
      </c>
      <c r="CZ367" s="152">
        <f t="shared" si="724"/>
        <v>-6.4813401543053117E-4</v>
      </c>
      <c r="DA367" s="152">
        <f t="shared" si="725"/>
        <v>-6.4813401543053117E-4</v>
      </c>
      <c r="DC367" s="154">
        <f t="shared" si="771"/>
        <v>2.7110034956543186E-4</v>
      </c>
      <c r="DD367" s="154">
        <f t="shared" si="772"/>
        <v>2.7110034956543186E-4</v>
      </c>
      <c r="DE367" s="154">
        <f t="shared" si="773"/>
        <v>2.7110034956543186E-4</v>
      </c>
      <c r="DF367" s="154">
        <f t="shared" si="774"/>
        <v>2.7110034956543186E-4</v>
      </c>
      <c r="DG367" s="154">
        <f t="shared" si="775"/>
        <v>2.7110034956543186E-4</v>
      </c>
      <c r="DH367" s="154">
        <f t="shared" si="776"/>
        <v>2.7110034956543186E-4</v>
      </c>
      <c r="DI367" s="154">
        <f t="shared" si="777"/>
        <v>2.7110034956543186E-4</v>
      </c>
      <c r="DJ367" s="154">
        <f t="shared" si="778"/>
        <v>2.7110034956543186E-4</v>
      </c>
      <c r="DK367" s="154">
        <f t="shared" si="779"/>
        <v>2.291306208867648E-4</v>
      </c>
      <c r="DL367" s="154">
        <f t="shared" si="780"/>
        <v>1.5242532513645802E-4</v>
      </c>
      <c r="DM367" s="154">
        <f t="shared" si="781"/>
        <v>8.4775680077959483E-5</v>
      </c>
      <c r="DN367" s="154">
        <f t="shared" si="782"/>
        <v>3.1260247212092196E-5</v>
      </c>
      <c r="DO367" s="154">
        <f t="shared" si="783"/>
        <v>1.6282383218778278E-6</v>
      </c>
      <c r="DP367" s="154">
        <f t="shared" si="784"/>
        <v>2.9559604904174316E-6</v>
      </c>
      <c r="DQ367" s="154">
        <f t="shared" si="785"/>
        <v>2.9559604904174316E-6</v>
      </c>
      <c r="DR367" s="154">
        <f t="shared" si="786"/>
        <v>2.9559604904174316E-6</v>
      </c>
      <c r="DS367" s="154">
        <f t="shared" si="787"/>
        <v>2.9559604904174316E-6</v>
      </c>
      <c r="DT367" s="154">
        <f t="shared" si="788"/>
        <v>2.9559604904174316E-6</v>
      </c>
      <c r="DU367" s="154">
        <f t="shared" si="789"/>
        <v>-2.1096325766103481E-9</v>
      </c>
      <c r="DW367" s="155">
        <f t="shared" si="726"/>
        <v>0</v>
      </c>
      <c r="DX367" s="155">
        <f t="shared" si="727"/>
        <v>0</v>
      </c>
      <c r="DY367" s="155">
        <f t="shared" si="728"/>
        <v>0</v>
      </c>
      <c r="DZ367" s="155">
        <f t="shared" si="729"/>
        <v>0</v>
      </c>
      <c r="EA367" s="156">
        <f t="shared" si="730"/>
        <v>0</v>
      </c>
      <c r="EB367" s="156">
        <f t="shared" si="731"/>
        <v>0</v>
      </c>
      <c r="EC367" s="156">
        <f t="shared" si="732"/>
        <v>0</v>
      </c>
      <c r="ED367" s="156">
        <f t="shared" si="733"/>
        <v>0</v>
      </c>
      <c r="EE367" s="156">
        <f t="shared" si="734"/>
        <v>0</v>
      </c>
      <c r="EF367" s="156">
        <f t="shared" si="735"/>
        <v>0</v>
      </c>
      <c r="EG367" s="156">
        <f t="shared" si="736"/>
        <v>0</v>
      </c>
      <c r="EH367" s="156">
        <f t="shared" si="737"/>
        <v>0</v>
      </c>
      <c r="EI367" s="156">
        <f t="shared" si="738"/>
        <v>0</v>
      </c>
      <c r="EJ367" s="156">
        <f t="shared" si="739"/>
        <v>0</v>
      </c>
      <c r="EK367" s="156">
        <f t="shared" si="740"/>
        <v>0</v>
      </c>
      <c r="EL367" s="156">
        <f t="shared" si="741"/>
        <v>0</v>
      </c>
      <c r="EM367" s="156">
        <f t="shared" si="742"/>
        <v>0</v>
      </c>
      <c r="EN367" s="156">
        <f t="shared" si="743"/>
        <v>0</v>
      </c>
      <c r="EO367" s="156">
        <f t="shared" si="744"/>
        <v>0</v>
      </c>
      <c r="EP367" s="156">
        <f t="shared" si="745"/>
        <v>0</v>
      </c>
      <c r="EQ367" s="156">
        <f t="shared" si="746"/>
        <v>0</v>
      </c>
      <c r="ER367" s="156">
        <f t="shared" si="747"/>
        <v>0</v>
      </c>
      <c r="ES367" s="156">
        <f t="shared" si="748"/>
        <v>0</v>
      </c>
      <c r="ET367" s="156">
        <f t="shared" si="749"/>
        <v>0</v>
      </c>
      <c r="EU367" s="156">
        <f t="shared" si="750"/>
        <v>0</v>
      </c>
      <c r="EV367" s="156">
        <f t="shared" si="751"/>
        <v>0</v>
      </c>
      <c r="EW367" s="156">
        <f t="shared" si="752"/>
        <v>0</v>
      </c>
      <c r="EX367" s="156">
        <f t="shared" si="753"/>
        <v>0</v>
      </c>
      <c r="EY367" s="156">
        <f t="shared" si="754"/>
        <v>0</v>
      </c>
      <c r="EZ367" s="156">
        <f t="shared" si="755"/>
        <v>0</v>
      </c>
    </row>
    <row r="368" spans="15:156" ht="20.100000000000001" customHeight="1" x14ac:dyDescent="0.2">
      <c r="O368" s="158">
        <v>358</v>
      </c>
      <c r="P368" s="158">
        <f t="shared" si="756"/>
        <v>-1.7453292519943295E-2</v>
      </c>
      <c r="Q368" s="147">
        <f t="shared" si="757"/>
        <v>3.12413936106985</v>
      </c>
      <c r="R368" s="147">
        <f t="shared" si="661"/>
        <v>5.6767288723203624</v>
      </c>
      <c r="S368" s="147">
        <f t="shared" si="662"/>
        <v>4.9362859759307494</v>
      </c>
      <c r="T368" s="147">
        <f t="shared" si="663"/>
        <v>6.1703574699134371</v>
      </c>
      <c r="U368" s="147">
        <f t="shared" si="664"/>
        <v>0</v>
      </c>
      <c r="V368" s="147">
        <f t="shared" si="665"/>
        <v>0</v>
      </c>
      <c r="W368" s="147">
        <f t="shared" si="666"/>
        <v>2.5366721440959012</v>
      </c>
      <c r="X368" s="147">
        <f t="shared" si="667"/>
        <v>2.9171729657102867</v>
      </c>
      <c r="Y368" s="147">
        <f t="shared" si="668"/>
        <v>2.333738372568229</v>
      </c>
      <c r="Z368" s="147">
        <f t="shared" si="669"/>
        <v>2.5</v>
      </c>
      <c r="AA368" s="147">
        <f t="shared" si="670"/>
        <v>2.5</v>
      </c>
      <c r="AB368" s="147">
        <f t="shared" si="671"/>
        <v>2.5</v>
      </c>
      <c r="AC368" s="147">
        <f t="shared" si="672"/>
        <v>2.5</v>
      </c>
      <c r="AD368" s="147">
        <f t="shared" si="673"/>
        <v>0.21091160508468879</v>
      </c>
      <c r="AE368" s="147">
        <f t="shared" si="674"/>
        <v>0.32434680344391603</v>
      </c>
      <c r="AF368" s="147">
        <f t="shared" si="675"/>
        <v>2.3665499391830171</v>
      </c>
      <c r="AG368" s="147">
        <f t="shared" si="676"/>
        <v>2.7013427555941552</v>
      </c>
      <c r="AH368" s="147">
        <f t="shared" si="677"/>
        <v>2.0539715191674048</v>
      </c>
      <c r="AI368" s="147">
        <f t="shared" si="678"/>
        <v>4.8665499391830167</v>
      </c>
      <c r="AJ368" s="147">
        <f t="shared" si="679"/>
        <v>5.6665499391830165</v>
      </c>
      <c r="AK368" s="147">
        <f t="shared" si="680"/>
        <v>6.0013427555941545</v>
      </c>
      <c r="AL368" s="147">
        <f t="shared" si="681"/>
        <v>5.3539715191674047</v>
      </c>
      <c r="AM368" s="147">
        <f t="shared" si="758"/>
        <v>176.4742234221228</v>
      </c>
      <c r="AN368" s="147">
        <f t="shared" si="790"/>
        <v>166.62937624548266</v>
      </c>
      <c r="AO368" s="147">
        <f t="shared" si="791"/>
        <v>186.77723563152421</v>
      </c>
      <c r="AP368" s="147">
        <f t="shared" si="682"/>
        <v>5.9270025464053071E-2</v>
      </c>
      <c r="AQ368" s="147">
        <f t="shared" si="683"/>
        <v>5.347843973993311E-3</v>
      </c>
      <c r="AR368" s="147">
        <f t="shared" si="684"/>
        <v>5.3081710207192731E-3</v>
      </c>
      <c r="AS368" s="147">
        <f t="shared" si="685"/>
        <v>5.0450984389377798E-3</v>
      </c>
      <c r="AT368" s="147">
        <f t="shared" si="686"/>
        <v>1.0329010956398268E-7</v>
      </c>
      <c r="AU368" s="147">
        <f t="shared" si="687"/>
        <v>8.8044153322072756E-5</v>
      </c>
      <c r="AV368" s="147">
        <f t="shared" si="688"/>
        <v>8.1903420986151191E-5</v>
      </c>
      <c r="AW368" s="147">
        <f t="shared" si="689"/>
        <v>8.2932403065137525E-5</v>
      </c>
      <c r="AX368" s="147">
        <f t="shared" si="759"/>
        <v>1.1167235767129606E-3</v>
      </c>
      <c r="AY368" s="147">
        <f t="shared" si="760"/>
        <v>1.1946650871514177E-3</v>
      </c>
      <c r="AZ368" s="147">
        <f t="shared" si="761"/>
        <v>9.6773847861125739E-4</v>
      </c>
      <c r="BA368" s="147">
        <f t="shared" si="762"/>
        <v>2.0561268759623792E-3</v>
      </c>
      <c r="BB368" s="147">
        <f t="shared" si="763"/>
        <v>1.9780172193283496E-3</v>
      </c>
      <c r="BC368" s="147">
        <f t="shared" si="690"/>
        <v>-2.247756370377053E-2</v>
      </c>
      <c r="BD368" s="147">
        <f t="shared" si="691"/>
        <v>-1.9545707568496114E-2</v>
      </c>
      <c r="BE368" s="147">
        <f t="shared" si="692"/>
        <v>-2.443213446062014E-2</v>
      </c>
      <c r="BF368" s="147">
        <f t="shared" si="693"/>
        <v>0</v>
      </c>
      <c r="BG368" s="147">
        <f t="shared" si="694"/>
        <v>0</v>
      </c>
      <c r="BH368" s="147">
        <f t="shared" si="695"/>
        <v>0</v>
      </c>
      <c r="BI368" s="147">
        <f t="shared" si="764"/>
        <v>0</v>
      </c>
      <c r="BJ368" s="147">
        <f t="shared" si="765"/>
        <v>0</v>
      </c>
      <c r="BK368" s="147">
        <f t="shared" si="766"/>
        <v>0</v>
      </c>
      <c r="BL368" s="147">
        <f t="shared" si="696"/>
        <v>0</v>
      </c>
      <c r="BM368" s="147">
        <f t="shared" si="697"/>
        <v>0</v>
      </c>
      <c r="BN368" s="147">
        <f t="shared" si="698"/>
        <v>0</v>
      </c>
      <c r="BO368" s="150">
        <f t="shared" si="767"/>
        <v>0</v>
      </c>
      <c r="BP368" s="150">
        <f t="shared" si="767"/>
        <v>0</v>
      </c>
      <c r="BQ368" s="150">
        <f t="shared" si="767"/>
        <v>0</v>
      </c>
      <c r="BR368" s="147" t="e">
        <f t="shared" si="699"/>
        <v>#NUM!</v>
      </c>
      <c r="BS368" s="147">
        <f t="shared" si="700"/>
        <v>0.41486364265937675</v>
      </c>
      <c r="BT368" s="147">
        <f t="shared" si="701"/>
        <v>1.0168937272153128E-2</v>
      </c>
      <c r="BU368" s="147">
        <f t="shared" si="702"/>
        <v>1.0168937272153128E-2</v>
      </c>
      <c r="BV368" s="147">
        <f t="shared" si="703"/>
        <v>3.3896457573843763E-3</v>
      </c>
      <c r="BW368" s="147">
        <f t="shared" si="704"/>
        <v>2.5</v>
      </c>
      <c r="CA368" s="150">
        <f t="shared" si="705"/>
        <v>2.1497245827026523E-4</v>
      </c>
      <c r="CB368" s="150">
        <f t="shared" si="768"/>
        <v>2.1497245827026523E-4</v>
      </c>
      <c r="CC368" s="150">
        <f t="shared" si="769"/>
        <v>3.8880416719153468E-5</v>
      </c>
      <c r="CD368" s="150">
        <f t="shared" si="770"/>
        <v>2.7265920199059271E-3</v>
      </c>
      <c r="CE368" s="150">
        <f t="shared" si="706"/>
        <v>0</v>
      </c>
      <c r="CI368" s="152">
        <f t="shared" si="707"/>
        <v>4.4366572914132617E-3</v>
      </c>
      <c r="CJ368" s="152">
        <f t="shared" si="708"/>
        <v>4.4366572914132617E-3</v>
      </c>
      <c r="CK368" s="152">
        <f t="shared" si="709"/>
        <v>4.4366572914132617E-3</v>
      </c>
      <c r="CL368" s="152">
        <f t="shared" si="710"/>
        <v>4.4366572914132617E-3</v>
      </c>
      <c r="CM368" s="152">
        <f t="shared" si="711"/>
        <v>4.4366572914132617E-3</v>
      </c>
      <c r="CN368" s="152">
        <f t="shared" si="712"/>
        <v>4.4366572914132617E-3</v>
      </c>
      <c r="CO368" s="152">
        <f t="shared" si="713"/>
        <v>4.4366572914132617E-3</v>
      </c>
      <c r="CP368" s="152">
        <f t="shared" si="714"/>
        <v>4.4366572914132617E-3</v>
      </c>
      <c r="CQ368" s="152">
        <f t="shared" si="715"/>
        <v>3.7529042465662219E-3</v>
      </c>
      <c r="CR368" s="152">
        <f t="shared" si="716"/>
        <v>2.4232403229085282E-3</v>
      </c>
      <c r="CS368" s="152">
        <f t="shared" si="717"/>
        <v>1.0935763992508337E-3</v>
      </c>
      <c r="CT368" s="152">
        <f t="shared" si="718"/>
        <v>-2.3608752440686031E-4</v>
      </c>
      <c r="CU368" s="152">
        <f t="shared" si="719"/>
        <v>-1.5657514480645525E-3</v>
      </c>
      <c r="CV368" s="152">
        <f t="shared" si="720"/>
        <v>-2.3426342233554909E-3</v>
      </c>
      <c r="CW368" s="152">
        <f t="shared" si="721"/>
        <v>-2.3426342233554909E-3</v>
      </c>
      <c r="CX368" s="152">
        <f t="shared" si="722"/>
        <v>-2.3426342233554909E-3</v>
      </c>
      <c r="CY368" s="152">
        <f t="shared" si="723"/>
        <v>-2.3426342233554909E-3</v>
      </c>
      <c r="CZ368" s="152">
        <f t="shared" si="724"/>
        <v>-2.3426342233554909E-3</v>
      </c>
      <c r="DA368" s="152">
        <f t="shared" si="725"/>
        <v>-2.3426342233554909E-3</v>
      </c>
      <c r="DC368" s="154">
        <f t="shared" si="771"/>
        <v>6.0724061458734074E-5</v>
      </c>
      <c r="DD368" s="154">
        <f t="shared" si="772"/>
        <v>6.0724061458734074E-5</v>
      </c>
      <c r="DE368" s="154">
        <f t="shared" si="773"/>
        <v>6.0724061458734074E-5</v>
      </c>
      <c r="DF368" s="154">
        <f t="shared" si="774"/>
        <v>6.0724061458734074E-5</v>
      </c>
      <c r="DG368" s="154">
        <f t="shared" si="775"/>
        <v>6.0724061458734074E-5</v>
      </c>
      <c r="DH368" s="154">
        <f t="shared" si="776"/>
        <v>6.0724061458734074E-5</v>
      </c>
      <c r="DI368" s="154">
        <f t="shared" si="777"/>
        <v>6.0724061458734074E-5</v>
      </c>
      <c r="DJ368" s="154">
        <f t="shared" si="778"/>
        <v>6.0724061458734074E-5</v>
      </c>
      <c r="DK368" s="154">
        <f t="shared" si="779"/>
        <v>4.6111000376184353E-5</v>
      </c>
      <c r="DL368" s="154">
        <f t="shared" si="780"/>
        <v>2.1824321796282089E-5</v>
      </c>
      <c r="DM368" s="154">
        <f t="shared" si="781"/>
        <v>5.138872749281476E-6</v>
      </c>
      <c r="DN368" s="154">
        <f t="shared" si="782"/>
        <v>2.8244517683829455E-7</v>
      </c>
      <c r="DO368" s="154">
        <f t="shared" si="783"/>
        <v>1.5331738027774761E-5</v>
      </c>
      <c r="DP368" s="154">
        <f t="shared" si="784"/>
        <v>3.9587109050859413E-5</v>
      </c>
      <c r="DQ368" s="154">
        <f t="shared" si="785"/>
        <v>3.9587109050859413E-5</v>
      </c>
      <c r="DR368" s="154">
        <f t="shared" si="786"/>
        <v>3.9587109050859413E-5</v>
      </c>
      <c r="DS368" s="154">
        <f t="shared" si="787"/>
        <v>3.9587109050859413E-5</v>
      </c>
      <c r="DT368" s="154">
        <f t="shared" si="788"/>
        <v>3.9587109050859413E-5</v>
      </c>
      <c r="DU368" s="154">
        <f t="shared" si="789"/>
        <v>-2.1751256196704902E-9</v>
      </c>
      <c r="DW368" s="155">
        <f t="shared" si="726"/>
        <v>0</v>
      </c>
      <c r="DX368" s="155">
        <f t="shared" si="727"/>
        <v>0</v>
      </c>
      <c r="DY368" s="155">
        <f t="shared" si="728"/>
        <v>0</v>
      </c>
      <c r="DZ368" s="155">
        <f t="shared" si="729"/>
        <v>0</v>
      </c>
      <c r="EA368" s="156">
        <f t="shared" si="730"/>
        <v>0</v>
      </c>
      <c r="EB368" s="156">
        <f t="shared" si="731"/>
        <v>0</v>
      </c>
      <c r="EC368" s="156">
        <f t="shared" si="732"/>
        <v>0</v>
      </c>
      <c r="ED368" s="156">
        <f t="shared" si="733"/>
        <v>0</v>
      </c>
      <c r="EE368" s="156">
        <f t="shared" si="734"/>
        <v>0</v>
      </c>
      <c r="EF368" s="156">
        <f t="shared" si="735"/>
        <v>0</v>
      </c>
      <c r="EG368" s="156">
        <f t="shared" si="736"/>
        <v>0</v>
      </c>
      <c r="EH368" s="156">
        <f t="shared" si="737"/>
        <v>0</v>
      </c>
      <c r="EI368" s="156">
        <f t="shared" si="738"/>
        <v>0</v>
      </c>
      <c r="EJ368" s="156">
        <f t="shared" si="739"/>
        <v>0</v>
      </c>
      <c r="EK368" s="156">
        <f t="shared" si="740"/>
        <v>0</v>
      </c>
      <c r="EL368" s="156">
        <f t="shared" si="741"/>
        <v>0</v>
      </c>
      <c r="EM368" s="156">
        <f t="shared" si="742"/>
        <v>0</v>
      </c>
      <c r="EN368" s="156">
        <f t="shared" si="743"/>
        <v>0</v>
      </c>
      <c r="EO368" s="156">
        <f t="shared" si="744"/>
        <v>0</v>
      </c>
      <c r="EP368" s="156">
        <f t="shared" si="745"/>
        <v>0</v>
      </c>
      <c r="EQ368" s="156">
        <f t="shared" si="746"/>
        <v>0</v>
      </c>
      <c r="ER368" s="156">
        <f t="shared" si="747"/>
        <v>0</v>
      </c>
      <c r="ES368" s="156">
        <f t="shared" si="748"/>
        <v>0</v>
      </c>
      <c r="ET368" s="156">
        <f t="shared" si="749"/>
        <v>0</v>
      </c>
      <c r="EU368" s="156">
        <f t="shared" si="750"/>
        <v>0</v>
      </c>
      <c r="EV368" s="156">
        <f t="shared" si="751"/>
        <v>0</v>
      </c>
      <c r="EW368" s="156">
        <f t="shared" si="752"/>
        <v>0</v>
      </c>
      <c r="EX368" s="156">
        <f t="shared" si="753"/>
        <v>0</v>
      </c>
      <c r="EY368" s="156">
        <f t="shared" si="754"/>
        <v>0</v>
      </c>
      <c r="EZ368" s="156">
        <f t="shared" si="755"/>
        <v>0</v>
      </c>
    </row>
    <row r="369" spans="15:156" ht="20.100000000000001" customHeight="1" x14ac:dyDescent="0.2">
      <c r="O369" s="158">
        <v>359</v>
      </c>
      <c r="P369" s="158">
        <f t="shared" si="756"/>
        <v>-8.7266462599716477E-3</v>
      </c>
      <c r="Q369" s="147">
        <f t="shared" si="757"/>
        <v>3.1328660073298211</v>
      </c>
      <c r="R369" s="147">
        <f t="shared" si="661"/>
        <v>2.8384725164962075</v>
      </c>
      <c r="S369" s="147">
        <f t="shared" si="662"/>
        <v>2.4682369708662675</v>
      </c>
      <c r="T369" s="147">
        <f t="shared" si="663"/>
        <v>3.0852962135828346</v>
      </c>
      <c r="U369" s="147">
        <f t="shared" si="664"/>
        <v>0</v>
      </c>
      <c r="V369" s="147">
        <f t="shared" si="665"/>
        <v>0</v>
      </c>
      <c r="W369" s="147">
        <f t="shared" si="666"/>
        <v>4.5</v>
      </c>
      <c r="X369" s="147">
        <f t="shared" si="667"/>
        <v>4.5</v>
      </c>
      <c r="Y369" s="147">
        <f t="shared" si="668"/>
        <v>4.5</v>
      </c>
      <c r="Z369" s="147">
        <f t="shared" si="669"/>
        <v>2.5</v>
      </c>
      <c r="AA369" s="147">
        <f t="shared" si="670"/>
        <v>2.5</v>
      </c>
      <c r="AB369" s="147">
        <f t="shared" si="671"/>
        <v>2.5</v>
      </c>
      <c r="AC369" s="147">
        <f t="shared" si="672"/>
        <v>2.5</v>
      </c>
      <c r="AD369" s="147">
        <f t="shared" si="673"/>
        <v>5.4236862706212294E-2</v>
      </c>
      <c r="AE369" s="147">
        <f t="shared" si="674"/>
        <v>8.4048653419807343E-2</v>
      </c>
      <c r="AF369" s="147">
        <f t="shared" si="675"/>
        <v>2.3560067425713371</v>
      </c>
      <c r="AG369" s="147">
        <f t="shared" si="676"/>
        <v>2.689308026338622</v>
      </c>
      <c r="AH369" s="147">
        <f t="shared" si="677"/>
        <v>2.0448208880301433</v>
      </c>
      <c r="AI369" s="147">
        <f t="shared" si="678"/>
        <v>4.8560067425713367</v>
      </c>
      <c r="AJ369" s="147">
        <f t="shared" si="679"/>
        <v>5.6560067425713365</v>
      </c>
      <c r="AK369" s="147">
        <f t="shared" si="680"/>
        <v>5.9893080263386222</v>
      </c>
      <c r="AL369" s="147">
        <f t="shared" si="681"/>
        <v>5.3448208880301431</v>
      </c>
      <c r="AM369" s="147">
        <f t="shared" si="758"/>
        <v>176.80318385642155</v>
      </c>
      <c r="AN369" s="147">
        <f t="shared" si="790"/>
        <v>166.96419613123805</v>
      </c>
      <c r="AO369" s="147">
        <f t="shared" si="791"/>
        <v>187.09700866487864</v>
      </c>
      <c r="AP369" s="147">
        <f t="shared" si="682"/>
        <v>2.9559107210453218E-2</v>
      </c>
      <c r="AQ369" s="147">
        <f t="shared" si="683"/>
        <v>2.6621107847969814E-3</v>
      </c>
      <c r="AR369" s="147">
        <f t="shared" si="684"/>
        <v>2.6423619295033035E-3</v>
      </c>
      <c r="AS369" s="147">
        <f t="shared" si="685"/>
        <v>2.511406658453771E-3</v>
      </c>
      <c r="AT369" s="147">
        <f t="shared" si="686"/>
        <v>2.5556928624610442E-8</v>
      </c>
      <c r="AU369" s="147">
        <f t="shared" si="687"/>
        <v>2.1855034769453724E-5</v>
      </c>
      <c r="AV369" s="147">
        <f t="shared" si="688"/>
        <v>2.0333688990746078E-5</v>
      </c>
      <c r="AW369" s="147">
        <f t="shared" si="689"/>
        <v>2.0582695777048525E-5</v>
      </c>
      <c r="AX369" s="147">
        <f t="shared" si="759"/>
        <v>5.5445044922296238E-4</v>
      </c>
      <c r="AY369" s="147">
        <f t="shared" si="760"/>
        <v>5.9323423626359657E-4</v>
      </c>
      <c r="AZ369" s="147">
        <f t="shared" si="761"/>
        <v>4.8040681821958297E-4</v>
      </c>
      <c r="BA369" s="147">
        <f t="shared" si="762"/>
        <v>1.0222653149357054E-3</v>
      </c>
      <c r="BB369" s="147">
        <f t="shared" si="763"/>
        <v>9.8562873387603622E-4</v>
      </c>
      <c r="BC369" s="147">
        <f t="shared" si="690"/>
        <v>-2.2480131659956572E-2</v>
      </c>
      <c r="BD369" s="147">
        <f t="shared" si="691"/>
        <v>-1.954794057387528E-2</v>
      </c>
      <c r="BE369" s="147">
        <f t="shared" si="692"/>
        <v>-2.44349257173441E-2</v>
      </c>
      <c r="BF369" s="147">
        <f t="shared" si="693"/>
        <v>0</v>
      </c>
      <c r="BG369" s="147">
        <f t="shared" si="694"/>
        <v>0</v>
      </c>
      <c r="BH369" s="147">
        <f t="shared" si="695"/>
        <v>0</v>
      </c>
      <c r="BI369" s="147">
        <f t="shared" si="764"/>
        <v>0</v>
      </c>
      <c r="BJ369" s="147">
        <f t="shared" si="765"/>
        <v>0</v>
      </c>
      <c r="BK369" s="147">
        <f t="shared" si="766"/>
        <v>0</v>
      </c>
      <c r="BL369" s="147">
        <f t="shared" si="696"/>
        <v>0</v>
      </c>
      <c r="BM369" s="147">
        <f t="shared" si="697"/>
        <v>0</v>
      </c>
      <c r="BN369" s="147">
        <f t="shared" si="698"/>
        <v>0</v>
      </c>
      <c r="BO369" s="150">
        <f t="shared" si="767"/>
        <v>0</v>
      </c>
      <c r="BP369" s="150">
        <f t="shared" si="767"/>
        <v>0</v>
      </c>
      <c r="BQ369" s="150">
        <f t="shared" si="767"/>
        <v>0</v>
      </c>
      <c r="BR369" s="147" t="e">
        <f t="shared" si="699"/>
        <v>#NUM!</v>
      </c>
      <c r="BS369" s="147">
        <f t="shared" si="700"/>
        <v>0.1076575450564998</v>
      </c>
      <c r="BT369" s="147">
        <f t="shared" si="701"/>
        <v>5.0846622444348502E-3</v>
      </c>
      <c r="BU369" s="147">
        <f t="shared" si="702"/>
        <v>5.0846622444348502E-3</v>
      </c>
      <c r="BV369" s="147">
        <f t="shared" si="703"/>
        <v>1.6948874148116169E-3</v>
      </c>
      <c r="BW369" s="147">
        <f t="shared" si="704"/>
        <v>2.5</v>
      </c>
      <c r="CA369" s="150">
        <f t="shared" si="705"/>
        <v>4.1951446902003595E-5</v>
      </c>
      <c r="CB369" s="150">
        <f t="shared" si="768"/>
        <v>4.1951446902003595E-5</v>
      </c>
      <c r="CC369" s="150">
        <f t="shared" si="769"/>
        <v>6.5634008472016564E-6</v>
      </c>
      <c r="CD369" s="150">
        <f t="shared" si="770"/>
        <v>1.0641766276848848E-3</v>
      </c>
      <c r="CE369" s="150">
        <f t="shared" si="706"/>
        <v>0</v>
      </c>
      <c r="CI369" s="152">
        <f t="shared" si="707"/>
        <v>0</v>
      </c>
      <c r="CJ369" s="152">
        <f t="shared" si="708"/>
        <v>0</v>
      </c>
      <c r="CK369" s="152">
        <f t="shared" si="709"/>
        <v>0</v>
      </c>
      <c r="CL369" s="152">
        <f t="shared" si="710"/>
        <v>0</v>
      </c>
      <c r="CM369" s="152">
        <f t="shared" si="711"/>
        <v>0</v>
      </c>
      <c r="CN369" s="152">
        <f t="shared" si="712"/>
        <v>0</v>
      </c>
      <c r="CO369" s="152">
        <f t="shared" si="713"/>
        <v>0</v>
      </c>
      <c r="CP369" s="152">
        <f t="shared" si="714"/>
        <v>0</v>
      </c>
      <c r="CQ369" s="152">
        <f t="shared" si="715"/>
        <v>-3.4188954052963468E-4</v>
      </c>
      <c r="CR369" s="152">
        <f t="shared" si="716"/>
        <v>-1.0067468180864131E-3</v>
      </c>
      <c r="CS369" s="152">
        <f t="shared" si="717"/>
        <v>-1.671604095643191E-3</v>
      </c>
      <c r="CT369" s="152">
        <f t="shared" si="718"/>
        <v>-2.3364613731999694E-3</v>
      </c>
      <c r="CU369" s="152">
        <f t="shared" si="719"/>
        <v>-3.0013186507567469E-3</v>
      </c>
      <c r="CV369" s="152">
        <f t="shared" si="720"/>
        <v>-3.3897748296232337E-3</v>
      </c>
      <c r="CW369" s="152">
        <f t="shared" si="721"/>
        <v>-3.3897748296232337E-3</v>
      </c>
      <c r="CX369" s="152">
        <f t="shared" si="722"/>
        <v>-3.3897748296232337E-3</v>
      </c>
      <c r="CY369" s="152">
        <f t="shared" si="723"/>
        <v>-3.3897748296232337E-3</v>
      </c>
      <c r="CZ369" s="152">
        <f t="shared" si="724"/>
        <v>-3.3897748296232337E-3</v>
      </c>
      <c r="DA369" s="152">
        <f t="shared" si="725"/>
        <v>-3.3897748296232337E-3</v>
      </c>
      <c r="DC369" s="154">
        <f t="shared" si="771"/>
        <v>-8.8273802957219791E-10</v>
      </c>
      <c r="DD369" s="154">
        <f t="shared" si="772"/>
        <v>-8.8273802957219791E-10</v>
      </c>
      <c r="DE369" s="154">
        <f t="shared" si="773"/>
        <v>-8.8273802957219791E-10</v>
      </c>
      <c r="DF369" s="154">
        <f t="shared" si="774"/>
        <v>-8.8273802957219791E-10</v>
      </c>
      <c r="DG369" s="154">
        <f t="shared" si="775"/>
        <v>-8.8273802957219791E-10</v>
      </c>
      <c r="DH369" s="154">
        <f t="shared" si="776"/>
        <v>-8.8273802957219791E-10</v>
      </c>
      <c r="DI369" s="154">
        <f t="shared" si="777"/>
        <v>-8.8273802957219791E-10</v>
      </c>
      <c r="DJ369" s="154">
        <f t="shared" si="778"/>
        <v>-8.8273802957219791E-10</v>
      </c>
      <c r="DK369" s="154">
        <f t="shared" si="779"/>
        <v>3.5316740195200386E-7</v>
      </c>
      <c r="DL369" s="154">
        <f t="shared" si="780"/>
        <v>3.434186631188854E-6</v>
      </c>
      <c r="DM369" s="154">
        <f t="shared" si="781"/>
        <v>1.0746641827710166E-5</v>
      </c>
      <c r="DN369" s="154">
        <f t="shared" si="782"/>
        <v>2.4269188378930548E-5</v>
      </c>
      <c r="DO369" s="154">
        <f t="shared" si="783"/>
        <v>4.7441924038697964E-5</v>
      </c>
      <c r="DP369" s="154">
        <f t="shared" si="784"/>
        <v>6.7836375269722448E-5</v>
      </c>
      <c r="DQ369" s="154">
        <f t="shared" si="785"/>
        <v>6.7836375269722448E-5</v>
      </c>
      <c r="DR369" s="154">
        <f t="shared" si="786"/>
        <v>6.7836375269722448E-5</v>
      </c>
      <c r="DS369" s="154">
        <f t="shared" si="787"/>
        <v>6.7836375269722448E-5</v>
      </c>
      <c r="DT369" s="154">
        <f t="shared" si="788"/>
        <v>6.7836375269722448E-5</v>
      </c>
      <c r="DU369" s="154">
        <f t="shared" si="789"/>
        <v>-1.8142864900866855E-9</v>
      </c>
      <c r="DW369" s="155">
        <f t="shared" si="726"/>
        <v>0</v>
      </c>
      <c r="DX369" s="155">
        <f t="shared" si="727"/>
        <v>0</v>
      </c>
      <c r="DY369" s="155">
        <f t="shared" si="728"/>
        <v>0</v>
      </c>
      <c r="DZ369" s="155">
        <f t="shared" si="729"/>
        <v>0</v>
      </c>
      <c r="EA369" s="156">
        <f t="shared" si="730"/>
        <v>0</v>
      </c>
      <c r="EB369" s="156">
        <f t="shared" si="731"/>
        <v>0</v>
      </c>
      <c r="EC369" s="156">
        <f t="shared" si="732"/>
        <v>0</v>
      </c>
      <c r="ED369" s="156">
        <f t="shared" si="733"/>
        <v>0</v>
      </c>
      <c r="EE369" s="156">
        <f t="shared" si="734"/>
        <v>0</v>
      </c>
      <c r="EF369" s="156">
        <f t="shared" si="735"/>
        <v>0</v>
      </c>
      <c r="EG369" s="156">
        <f t="shared" si="736"/>
        <v>0</v>
      </c>
      <c r="EH369" s="156">
        <f t="shared" si="737"/>
        <v>0</v>
      </c>
      <c r="EI369" s="156">
        <f t="shared" si="738"/>
        <v>0</v>
      </c>
      <c r="EJ369" s="156">
        <f t="shared" si="739"/>
        <v>0</v>
      </c>
      <c r="EK369" s="156">
        <f t="shared" si="740"/>
        <v>0</v>
      </c>
      <c r="EL369" s="156">
        <f t="shared" si="741"/>
        <v>0</v>
      </c>
      <c r="EM369" s="156">
        <f t="shared" si="742"/>
        <v>0</v>
      </c>
      <c r="EN369" s="156">
        <f t="shared" si="743"/>
        <v>0</v>
      </c>
      <c r="EO369" s="156">
        <f t="shared" si="744"/>
        <v>0</v>
      </c>
      <c r="EP369" s="156">
        <f t="shared" si="745"/>
        <v>0</v>
      </c>
      <c r="EQ369" s="156">
        <f t="shared" si="746"/>
        <v>0</v>
      </c>
      <c r="ER369" s="156">
        <f t="shared" si="747"/>
        <v>0</v>
      </c>
      <c r="ES369" s="156">
        <f t="shared" si="748"/>
        <v>0</v>
      </c>
      <c r="ET369" s="156">
        <f t="shared" si="749"/>
        <v>0</v>
      </c>
      <c r="EU369" s="156">
        <f t="shared" si="750"/>
        <v>0</v>
      </c>
      <c r="EV369" s="156">
        <f t="shared" si="751"/>
        <v>0</v>
      </c>
      <c r="EW369" s="156">
        <f t="shared" si="752"/>
        <v>0</v>
      </c>
      <c r="EX369" s="156">
        <f t="shared" si="753"/>
        <v>0</v>
      </c>
      <c r="EY369" s="156">
        <f t="shared" si="754"/>
        <v>0</v>
      </c>
      <c r="EZ369" s="156">
        <f t="shared" si="755"/>
        <v>0</v>
      </c>
    </row>
    <row r="370" spans="15:156" ht="20.100000000000001" customHeight="1" x14ac:dyDescent="0.2">
      <c r="O370" s="158">
        <v>360</v>
      </c>
      <c r="P370" s="158">
        <f t="shared" si="756"/>
        <v>0</v>
      </c>
      <c r="Q370" s="147">
        <f>O370*PI()/360</f>
        <v>3.1415926535897931</v>
      </c>
      <c r="R370" s="147">
        <f t="shared" si="661"/>
        <v>3.9850295899600895E-14</v>
      </c>
      <c r="S370" s="147">
        <f t="shared" si="662"/>
        <v>3.4652431217044255E-14</v>
      </c>
      <c r="T370" s="147">
        <f t="shared" si="663"/>
        <v>4.3315539021305322E-14</v>
      </c>
      <c r="U370" s="147">
        <f t="shared" si="664"/>
        <v>0</v>
      </c>
      <c r="V370" s="147">
        <f t="shared" si="665"/>
        <v>0</v>
      </c>
      <c r="W370" s="147">
        <f t="shared" si="666"/>
        <v>4.5</v>
      </c>
      <c r="X370" s="147">
        <f t="shared" si="667"/>
        <v>4.5</v>
      </c>
      <c r="Y370" s="147">
        <f t="shared" si="668"/>
        <v>4.5</v>
      </c>
      <c r="Z370" s="147">
        <f t="shared" si="669"/>
        <v>2.5</v>
      </c>
      <c r="AA370" s="147">
        <f t="shared" si="670"/>
        <v>2.5</v>
      </c>
      <c r="AB370" s="147">
        <f t="shared" si="671"/>
        <v>2.5</v>
      </c>
      <c r="AC370" s="147">
        <f t="shared" si="672"/>
        <v>2.5</v>
      </c>
      <c r="AD370" s="147">
        <f t="shared" si="673"/>
        <v>1.1007250734809842E-29</v>
      </c>
      <c r="AE370" s="147">
        <f t="shared" si="674"/>
        <v>1.7198829273140377E-29</v>
      </c>
      <c r="AF370" s="147">
        <f t="shared" si="675"/>
        <v>2.3454627429932655</v>
      </c>
      <c r="AG370" s="147">
        <f t="shared" si="676"/>
        <v>2.6772723805220604</v>
      </c>
      <c r="AH370" s="147">
        <f t="shared" si="677"/>
        <v>2.0356695599838188</v>
      </c>
      <c r="AI370" s="147">
        <f t="shared" si="678"/>
        <v>4.8454627429932655</v>
      </c>
      <c r="AJ370" s="147">
        <f t="shared" si="679"/>
        <v>5.6454627429932653</v>
      </c>
      <c r="AK370" s="147">
        <f t="shared" si="680"/>
        <v>5.9772723805220602</v>
      </c>
      <c r="AL370" s="147">
        <f t="shared" si="681"/>
        <v>5.3356695599838186</v>
      </c>
      <c r="AM370" s="147">
        <f t="shared" si="758"/>
        <v>177.13339818620301</v>
      </c>
      <c r="AN370" s="147">
        <f t="shared" si="790"/>
        <v>167.30038993348654</v>
      </c>
      <c r="AO370" s="147">
        <f t="shared" si="791"/>
        <v>187.41790299379647</v>
      </c>
      <c r="AP370" s="147">
        <f t="shared" si="682"/>
        <v>4.1390488514770576E-16</v>
      </c>
      <c r="AQ370" s="147">
        <f t="shared" si="683"/>
        <v>3.7207028892060171E-17</v>
      </c>
      <c r="AR370" s="147">
        <f t="shared" si="684"/>
        <v>3.6931008737792612E-17</v>
      </c>
      <c r="AS370" s="147">
        <f t="shared" si="685"/>
        <v>3.5100710546848198E-17</v>
      </c>
      <c r="AT370" s="147">
        <f t="shared" si="686"/>
        <v>4.9850124502591892E-36</v>
      </c>
      <c r="AU370" s="147">
        <f t="shared" si="687"/>
        <v>-3.1984414318810636E-9</v>
      </c>
      <c r="AV370" s="147">
        <f t="shared" si="688"/>
        <v>-3.020889929354949E-9</v>
      </c>
      <c r="AW370" s="147">
        <f t="shared" si="689"/>
        <v>-3.3841454640952949E-9</v>
      </c>
      <c r="AX370" s="147">
        <f t="shared" si="759"/>
        <v>7.7290121303263741E-18</v>
      </c>
      <c r="AY370" s="147">
        <f t="shared" si="760"/>
        <v>8.270860300821297E-18</v>
      </c>
      <c r="AZ370" s="147">
        <f t="shared" si="761"/>
        <v>6.6958276923579346E-18</v>
      </c>
      <c r="BA370" s="147">
        <f t="shared" si="762"/>
        <v>1.4270043542066095E-17</v>
      </c>
      <c r="BB370" s="147">
        <f t="shared" si="763"/>
        <v>1.3789516021216105E-17</v>
      </c>
      <c r="BC370" s="147">
        <f t="shared" si="690"/>
        <v>-2.2480987667081336E-2</v>
      </c>
      <c r="BD370" s="147">
        <f t="shared" si="691"/>
        <v>-1.9548684927896815E-2</v>
      </c>
      <c r="BE370" s="147">
        <f t="shared" si="692"/>
        <v>-2.4435856159871018E-2</v>
      </c>
      <c r="BF370" s="147">
        <f t="shared" si="693"/>
        <v>0</v>
      </c>
      <c r="BG370" s="147">
        <f t="shared" si="694"/>
        <v>0</v>
      </c>
      <c r="BH370" s="147">
        <f t="shared" si="695"/>
        <v>0</v>
      </c>
      <c r="BI370" s="147">
        <f t="shared" si="764"/>
        <v>0</v>
      </c>
      <c r="BJ370" s="147">
        <f t="shared" si="765"/>
        <v>0</v>
      </c>
      <c r="BK370" s="147">
        <f t="shared" si="766"/>
        <v>0</v>
      </c>
      <c r="BL370" s="147">
        <f t="shared" si="696"/>
        <v>0</v>
      </c>
      <c r="BM370" s="147">
        <f t="shared" si="697"/>
        <v>0</v>
      </c>
      <c r="BN370" s="147">
        <f t="shared" si="698"/>
        <v>0</v>
      </c>
      <c r="BO370" s="150">
        <f t="shared" si="767"/>
        <v>0</v>
      </c>
      <c r="BP370" s="150">
        <f t="shared" si="767"/>
        <v>0</v>
      </c>
      <c r="BQ370" s="150">
        <f t="shared" si="767"/>
        <v>0</v>
      </c>
      <c r="BR370" s="147" t="e">
        <f t="shared" si="699"/>
        <v>#NUM!</v>
      </c>
      <c r="BS370" s="147">
        <f t="shared" si="700"/>
        <v>2.205619560119093E-29</v>
      </c>
      <c r="BT370" s="147">
        <f t="shared" si="701"/>
        <v>7.1385329191200687E-17</v>
      </c>
      <c r="BU370" s="147">
        <f t="shared" si="702"/>
        <v>0</v>
      </c>
      <c r="BV370" s="147">
        <f t="shared" si="703"/>
        <v>0</v>
      </c>
      <c r="BW370" s="147">
        <f t="shared" si="704"/>
        <v>2.5</v>
      </c>
      <c r="CA370" s="150">
        <f t="shared" si="705"/>
        <v>-2.8661399903699031E-9</v>
      </c>
      <c r="CB370" s="150">
        <f t="shared" si="768"/>
        <v>-2.8661399903699387E-9</v>
      </c>
      <c r="CC370" s="150">
        <f t="shared" si="769"/>
        <v>-2.8661399903699387E-9</v>
      </c>
      <c r="CD370" s="150">
        <f t="shared" si="770"/>
        <v>4.4448851424370656E-31</v>
      </c>
      <c r="CE370" s="150">
        <f t="shared" si="706"/>
        <v>0</v>
      </c>
      <c r="CI370" s="152">
        <f t="shared" si="707"/>
        <v>0</v>
      </c>
      <c r="CJ370" s="152">
        <f t="shared" si="708"/>
        <v>0</v>
      </c>
      <c r="CK370" s="152">
        <f t="shared" si="709"/>
        <v>0</v>
      </c>
      <c r="CL370" s="152">
        <f t="shared" si="710"/>
        <v>0</v>
      </c>
      <c r="CM370" s="152">
        <f t="shared" si="711"/>
        <v>0</v>
      </c>
      <c r="CN370" s="152">
        <f t="shared" si="712"/>
        <v>0</v>
      </c>
      <c r="CO370" s="152">
        <f t="shared" si="713"/>
        <v>0</v>
      </c>
      <c r="CP370" s="152">
        <f t="shared" si="714"/>
        <v>0</v>
      </c>
      <c r="CQ370" s="152">
        <f t="shared" si="715"/>
        <v>-4.7999053279199635E-18</v>
      </c>
      <c r="CR370" s="152">
        <f t="shared" si="716"/>
        <v>-1.4134066249916722E-17</v>
      </c>
      <c r="CS370" s="152">
        <f t="shared" si="717"/>
        <v>-2.3468227171913481E-17</v>
      </c>
      <c r="CT370" s="152">
        <f t="shared" si="718"/>
        <v>-3.2802388093910239E-17</v>
      </c>
      <c r="CU370" s="152">
        <f t="shared" si="719"/>
        <v>-4.2136549015906976E-17</v>
      </c>
      <c r="CV370" s="152">
        <f t="shared" si="720"/>
        <v>-4.759021946080046E-17</v>
      </c>
      <c r="CW370" s="152">
        <f t="shared" si="721"/>
        <v>-4.759021946080046E-17</v>
      </c>
      <c r="CX370" s="152">
        <f t="shared" si="722"/>
        <v>-4.759021946080046E-17</v>
      </c>
      <c r="CY370" s="152">
        <f t="shared" si="723"/>
        <v>-4.759021946080046E-17</v>
      </c>
      <c r="CZ370" s="152">
        <f t="shared" si="724"/>
        <v>-4.759021946080046E-17</v>
      </c>
      <c r="DA370" s="152">
        <f t="shared" si="725"/>
        <v>-4.759021946080046E-17</v>
      </c>
      <c r="DC370" s="154">
        <f t="shared" si="771"/>
        <v>-3.9807499866263229E-11</v>
      </c>
      <c r="DD370" s="154">
        <f t="shared" si="772"/>
        <v>-3.9807499866263229E-11</v>
      </c>
      <c r="DE370" s="154">
        <f t="shared" si="773"/>
        <v>-3.9807499866263229E-11</v>
      </c>
      <c r="DF370" s="154">
        <f t="shared" si="774"/>
        <v>-3.9807499866263229E-11</v>
      </c>
      <c r="DG370" s="154">
        <f t="shared" si="775"/>
        <v>-3.9807499866263229E-11</v>
      </c>
      <c r="DH370" s="154">
        <f t="shared" si="776"/>
        <v>-3.9807499866263229E-11</v>
      </c>
      <c r="DI370" s="154">
        <f t="shared" si="777"/>
        <v>-3.9807499866263229E-11</v>
      </c>
      <c r="DJ370" s="154">
        <f t="shared" si="778"/>
        <v>-3.9807499866263229E-11</v>
      </c>
      <c r="DK370" s="154">
        <f t="shared" si="779"/>
        <v>-3.9807499866263262E-11</v>
      </c>
      <c r="DL370" s="154">
        <f t="shared" si="780"/>
        <v>-3.9807499866263326E-11</v>
      </c>
      <c r="DM370" s="154">
        <f t="shared" si="781"/>
        <v>-3.9807499866263397E-11</v>
      </c>
      <c r="DN370" s="154">
        <f t="shared" si="782"/>
        <v>-3.9807499866263455E-11</v>
      </c>
      <c r="DO370" s="154">
        <f t="shared" si="783"/>
        <v>-3.980749986626352E-11</v>
      </c>
      <c r="DP370" s="154">
        <f t="shared" si="784"/>
        <v>-3.9807499866263559E-11</v>
      </c>
      <c r="DQ370" s="154">
        <f t="shared" si="785"/>
        <v>-3.9807499866263559E-11</v>
      </c>
      <c r="DR370" s="154">
        <f t="shared" si="786"/>
        <v>-3.9807499866263559E-11</v>
      </c>
      <c r="DS370" s="154">
        <f t="shared" si="787"/>
        <v>-3.9807499866263559E-11</v>
      </c>
      <c r="DT370" s="154">
        <f t="shared" si="788"/>
        <v>-3.9807499866263559E-11</v>
      </c>
      <c r="DU370" s="154">
        <f t="shared" si="789"/>
        <v>-3.9807499866263559E-11</v>
      </c>
      <c r="DW370" s="155">
        <f t="shared" si="726"/>
        <v>0</v>
      </c>
      <c r="DX370" s="155">
        <f t="shared" si="727"/>
        <v>0</v>
      </c>
      <c r="DY370" s="155">
        <f t="shared" si="728"/>
        <v>0</v>
      </c>
      <c r="DZ370" s="155">
        <f t="shared" si="729"/>
        <v>0</v>
      </c>
      <c r="EA370" s="156">
        <f t="shared" si="730"/>
        <v>0</v>
      </c>
      <c r="EB370" s="156">
        <f t="shared" si="731"/>
        <v>0</v>
      </c>
      <c r="EC370" s="156">
        <f t="shared" si="732"/>
        <v>0</v>
      </c>
      <c r="ED370" s="156">
        <f t="shared" si="733"/>
        <v>0</v>
      </c>
      <c r="EE370" s="156">
        <f t="shared" si="734"/>
        <v>0</v>
      </c>
      <c r="EF370" s="156">
        <f t="shared" si="735"/>
        <v>0</v>
      </c>
      <c r="EG370" s="156">
        <f t="shared" si="736"/>
        <v>0</v>
      </c>
      <c r="EH370" s="156">
        <f t="shared" si="737"/>
        <v>0</v>
      </c>
      <c r="EI370" s="156">
        <f t="shared" si="738"/>
        <v>0</v>
      </c>
      <c r="EJ370" s="156">
        <f t="shared" si="739"/>
        <v>0</v>
      </c>
      <c r="EK370" s="156">
        <f t="shared" si="740"/>
        <v>0</v>
      </c>
      <c r="EL370" s="156">
        <f t="shared" si="741"/>
        <v>0</v>
      </c>
      <c r="EM370" s="156">
        <f t="shared" si="742"/>
        <v>0</v>
      </c>
      <c r="EN370" s="156">
        <f t="shared" si="743"/>
        <v>0</v>
      </c>
      <c r="EO370" s="156">
        <f t="shared" si="744"/>
        <v>0</v>
      </c>
      <c r="EP370" s="156">
        <f t="shared" si="745"/>
        <v>0</v>
      </c>
      <c r="EQ370" s="156">
        <f t="shared" si="746"/>
        <v>0</v>
      </c>
      <c r="ER370" s="156">
        <f t="shared" si="747"/>
        <v>0</v>
      </c>
      <c r="ES370" s="156">
        <f t="shared" si="748"/>
        <v>0</v>
      </c>
      <c r="ET370" s="156">
        <f t="shared" si="749"/>
        <v>0</v>
      </c>
      <c r="EU370" s="156">
        <f t="shared" si="750"/>
        <v>0</v>
      </c>
      <c r="EV370" s="156">
        <f t="shared" si="751"/>
        <v>0</v>
      </c>
      <c r="EW370" s="156">
        <f t="shared" si="752"/>
        <v>0</v>
      </c>
      <c r="EX370" s="156">
        <f t="shared" si="753"/>
        <v>0</v>
      </c>
      <c r="EY370" s="156">
        <f t="shared" si="754"/>
        <v>0</v>
      </c>
      <c r="EZ370" s="156">
        <f t="shared" si="755"/>
        <v>0</v>
      </c>
    </row>
    <row r="371" spans="15:156" ht="20.100000000000001" customHeight="1" x14ac:dyDescent="0.2">
      <c r="O371" s="158"/>
      <c r="P371" s="158"/>
      <c r="AP371" s="147"/>
    </row>
    <row r="372" spans="15:156" ht="20.100000000000001" customHeight="1" x14ac:dyDescent="0.2">
      <c r="O372" s="158"/>
      <c r="P372" s="158"/>
      <c r="AP372" s="147"/>
    </row>
    <row r="373" spans="15:156" ht="20.100000000000001" customHeight="1" x14ac:dyDescent="0.2">
      <c r="O373" s="158"/>
      <c r="P373" s="158"/>
      <c r="AP373" s="147"/>
    </row>
    <row r="374" spans="15:156" ht="20.100000000000001" customHeight="1" x14ac:dyDescent="0.2">
      <c r="O374" s="158"/>
      <c r="P374" s="158"/>
      <c r="AP374" s="147"/>
    </row>
    <row r="375" spans="15:156" ht="20.100000000000001" customHeight="1" x14ac:dyDescent="0.2">
      <c r="O375" s="158"/>
      <c r="P375" s="158"/>
      <c r="AP375" s="147"/>
    </row>
    <row r="376" spans="15:156" ht="20.100000000000001" customHeight="1" x14ac:dyDescent="0.2">
      <c r="O376" s="158"/>
      <c r="P376" s="158"/>
      <c r="AP376" s="147"/>
    </row>
    <row r="377" spans="15:156" ht="20.100000000000001" customHeight="1" x14ac:dyDescent="0.2">
      <c r="O377" s="158"/>
      <c r="P377" s="158"/>
      <c r="AP377" s="147"/>
    </row>
    <row r="378" spans="15:156" ht="20.100000000000001" customHeight="1" x14ac:dyDescent="0.2">
      <c r="O378" s="158"/>
      <c r="P378" s="158"/>
      <c r="AP378" s="147"/>
    </row>
    <row r="379" spans="15:156" ht="20.100000000000001" customHeight="1" x14ac:dyDescent="0.2">
      <c r="O379" s="158"/>
      <c r="P379" s="158"/>
      <c r="AP379" s="147"/>
    </row>
    <row r="380" spans="15:156" ht="20.100000000000001" customHeight="1" x14ac:dyDescent="0.2">
      <c r="O380" s="158"/>
      <c r="P380" s="158"/>
      <c r="AP380" s="147"/>
    </row>
    <row r="381" spans="15:156" ht="20.100000000000001" customHeight="1" x14ac:dyDescent="0.2">
      <c r="O381" s="158"/>
      <c r="P381" s="158"/>
      <c r="AP381" s="147"/>
    </row>
    <row r="382" spans="15:156" ht="20.100000000000001" customHeight="1" x14ac:dyDescent="0.2">
      <c r="O382" s="158"/>
      <c r="P382" s="158"/>
      <c r="AP382" s="147"/>
    </row>
    <row r="383" spans="15:156" ht="20.100000000000001" customHeight="1" x14ac:dyDescent="0.2">
      <c r="O383" s="158"/>
      <c r="P383" s="158"/>
      <c r="AP383" s="147"/>
    </row>
    <row r="384" spans="15:156" ht="20.100000000000001" customHeight="1" x14ac:dyDescent="0.2">
      <c r="O384" s="158"/>
      <c r="P384" s="158"/>
      <c r="AP384" s="147"/>
    </row>
    <row r="385" spans="15:42" ht="20.100000000000001" customHeight="1" x14ac:dyDescent="0.2">
      <c r="O385" s="158"/>
      <c r="P385" s="158"/>
      <c r="AP385" s="147"/>
    </row>
    <row r="386" spans="15:42" ht="20.100000000000001" customHeight="1" x14ac:dyDescent="0.2">
      <c r="O386" s="158"/>
      <c r="P386" s="158"/>
      <c r="AP386" s="147"/>
    </row>
    <row r="387" spans="15:42" ht="20.100000000000001" customHeight="1" x14ac:dyDescent="0.2">
      <c r="O387" s="158"/>
      <c r="P387" s="158"/>
      <c r="AP387" s="147"/>
    </row>
    <row r="388" spans="15:42" ht="20.100000000000001" customHeight="1" x14ac:dyDescent="0.2">
      <c r="O388" s="158"/>
      <c r="P388" s="158"/>
      <c r="AP388" s="147"/>
    </row>
    <row r="389" spans="15:42" ht="20.100000000000001" customHeight="1" x14ac:dyDescent="0.2">
      <c r="O389" s="158"/>
      <c r="P389" s="158"/>
      <c r="AP389" s="147"/>
    </row>
    <row r="390" spans="15:42" ht="20.100000000000001" customHeight="1" x14ac:dyDescent="0.2">
      <c r="O390" s="158"/>
      <c r="P390" s="158"/>
      <c r="AP390" s="147"/>
    </row>
    <row r="391" spans="15:42" ht="20.100000000000001" customHeight="1" x14ac:dyDescent="0.2">
      <c r="O391" s="158"/>
      <c r="P391" s="158"/>
      <c r="AP391" s="147"/>
    </row>
    <row r="392" spans="15:42" ht="20.100000000000001" customHeight="1" x14ac:dyDescent="0.2">
      <c r="O392" s="158"/>
      <c r="P392" s="158"/>
      <c r="AP392" s="147"/>
    </row>
    <row r="393" spans="15:42" ht="20.100000000000001" customHeight="1" x14ac:dyDescent="0.2">
      <c r="O393" s="158"/>
      <c r="P393" s="158"/>
      <c r="AP393" s="147"/>
    </row>
    <row r="394" spans="15:42" ht="20.100000000000001" customHeight="1" x14ac:dyDescent="0.2">
      <c r="O394" s="158"/>
      <c r="P394" s="158"/>
      <c r="AP394" s="147"/>
    </row>
    <row r="395" spans="15:42" ht="20.100000000000001" customHeight="1" x14ac:dyDescent="0.2">
      <c r="O395" s="158"/>
      <c r="P395" s="158"/>
      <c r="AP395" s="147"/>
    </row>
    <row r="396" spans="15:42" ht="20.100000000000001" customHeight="1" x14ac:dyDescent="0.2">
      <c r="O396" s="158"/>
      <c r="P396" s="158"/>
    </row>
    <row r="397" spans="15:42" ht="20.100000000000001" customHeight="1" x14ac:dyDescent="0.2">
      <c r="O397" s="158"/>
      <c r="P397" s="158"/>
    </row>
    <row r="398" spans="15:42" ht="20.100000000000001" customHeight="1" x14ac:dyDescent="0.2">
      <c r="O398" s="158"/>
      <c r="P398" s="158"/>
    </row>
    <row r="399" spans="15:42" ht="20.100000000000001" customHeight="1" x14ac:dyDescent="0.2">
      <c r="O399" s="158"/>
      <c r="P399" s="158"/>
    </row>
    <row r="400" spans="15:42" ht="20.100000000000001" customHeight="1" x14ac:dyDescent="0.2">
      <c r="O400" s="158"/>
      <c r="P400" s="158"/>
    </row>
    <row r="401" spans="15:16" ht="20.100000000000001" customHeight="1" x14ac:dyDescent="0.2">
      <c r="O401" s="158"/>
      <c r="P401" s="158"/>
    </row>
    <row r="402" spans="15:16" ht="20.100000000000001" customHeight="1" x14ac:dyDescent="0.2">
      <c r="O402" s="158"/>
      <c r="P402" s="158"/>
    </row>
    <row r="403" spans="15:16" ht="20.100000000000001" customHeight="1" x14ac:dyDescent="0.2">
      <c r="O403" s="158"/>
      <c r="P403" s="158"/>
    </row>
    <row r="404" spans="15:16" ht="20.100000000000001" customHeight="1" x14ac:dyDescent="0.2">
      <c r="O404" s="158"/>
      <c r="P404" s="158"/>
    </row>
    <row r="405" spans="15:16" ht="20.100000000000001" customHeight="1" x14ac:dyDescent="0.2">
      <c r="O405" s="158"/>
      <c r="P405" s="158"/>
    </row>
    <row r="406" spans="15:16" ht="20.100000000000001" customHeight="1" x14ac:dyDescent="0.2">
      <c r="O406" s="158"/>
      <c r="P406" s="158"/>
    </row>
    <row r="407" spans="15:16" ht="20.100000000000001" customHeight="1" x14ac:dyDescent="0.2">
      <c r="O407" s="158"/>
      <c r="P407" s="158"/>
    </row>
    <row r="408" spans="15:16" ht="20.100000000000001" customHeight="1" x14ac:dyDescent="0.2">
      <c r="O408" s="158"/>
      <c r="P408" s="158"/>
    </row>
    <row r="409" spans="15:16" ht="20.100000000000001" customHeight="1" x14ac:dyDescent="0.2">
      <c r="O409" s="158"/>
      <c r="P409" s="158"/>
    </row>
    <row r="410" spans="15:16" ht="20.100000000000001" customHeight="1" x14ac:dyDescent="0.2">
      <c r="O410" s="158"/>
      <c r="P410" s="158"/>
    </row>
    <row r="411" spans="15:16" ht="20.100000000000001" customHeight="1" x14ac:dyDescent="0.2">
      <c r="O411" s="158"/>
      <c r="P411" s="158"/>
    </row>
    <row r="412" spans="15:16" ht="20.100000000000001" customHeight="1" x14ac:dyDescent="0.2">
      <c r="O412" s="158"/>
      <c r="P412" s="158"/>
    </row>
    <row r="413" spans="15:16" ht="20.100000000000001" customHeight="1" x14ac:dyDescent="0.2">
      <c r="O413" s="158"/>
      <c r="P413" s="158"/>
    </row>
    <row r="414" spans="15:16" ht="20.100000000000001" customHeight="1" x14ac:dyDescent="0.2">
      <c r="O414" s="158"/>
      <c r="P414" s="158"/>
    </row>
    <row r="415" spans="15:16" ht="20.100000000000001" customHeight="1" x14ac:dyDescent="0.2">
      <c r="O415" s="158"/>
      <c r="P415" s="158"/>
    </row>
    <row r="416" spans="15:16" ht="20.100000000000001" customHeight="1" x14ac:dyDescent="0.2">
      <c r="O416" s="158"/>
      <c r="P416" s="158"/>
    </row>
    <row r="417" spans="15:16" ht="20.100000000000001" customHeight="1" x14ac:dyDescent="0.2">
      <c r="O417" s="158"/>
      <c r="P417" s="158"/>
    </row>
    <row r="418" spans="15:16" ht="20.100000000000001" customHeight="1" x14ac:dyDescent="0.2">
      <c r="O418" s="158"/>
      <c r="P418" s="158"/>
    </row>
    <row r="419" spans="15:16" ht="20.100000000000001" customHeight="1" x14ac:dyDescent="0.2">
      <c r="O419" s="158"/>
      <c r="P419" s="158"/>
    </row>
    <row r="420" spans="15:16" ht="20.100000000000001" customHeight="1" x14ac:dyDescent="0.2">
      <c r="O420" s="158"/>
      <c r="P420" s="158"/>
    </row>
    <row r="421" spans="15:16" ht="20.100000000000001" customHeight="1" x14ac:dyDescent="0.2">
      <c r="O421" s="158"/>
      <c r="P421" s="158"/>
    </row>
    <row r="422" spans="15:16" ht="20.100000000000001" customHeight="1" x14ac:dyDescent="0.2">
      <c r="O422" s="158"/>
      <c r="P422" s="158"/>
    </row>
    <row r="423" spans="15:16" ht="20.100000000000001" customHeight="1" x14ac:dyDescent="0.2">
      <c r="O423" s="158"/>
      <c r="P423" s="158"/>
    </row>
    <row r="424" spans="15:16" ht="20.100000000000001" customHeight="1" x14ac:dyDescent="0.2">
      <c r="O424" s="158"/>
      <c r="P424" s="158"/>
    </row>
    <row r="425" spans="15:16" ht="20.100000000000001" customHeight="1" x14ac:dyDescent="0.2">
      <c r="O425" s="158"/>
      <c r="P425" s="158"/>
    </row>
    <row r="426" spans="15:16" ht="20.100000000000001" customHeight="1" x14ac:dyDescent="0.2">
      <c r="O426" s="158"/>
      <c r="P426" s="158"/>
    </row>
    <row r="427" spans="15:16" ht="20.100000000000001" customHeight="1" x14ac:dyDescent="0.2">
      <c r="O427" s="158"/>
      <c r="P427" s="158"/>
    </row>
    <row r="428" spans="15:16" ht="20.100000000000001" customHeight="1" x14ac:dyDescent="0.2">
      <c r="O428" s="158"/>
      <c r="P428" s="158"/>
    </row>
    <row r="429" spans="15:16" ht="20.100000000000001" customHeight="1" x14ac:dyDescent="0.2">
      <c r="O429" s="158"/>
      <c r="P429" s="158"/>
    </row>
    <row r="430" spans="15:16" ht="20.100000000000001" customHeight="1" x14ac:dyDescent="0.2">
      <c r="O430" s="158"/>
      <c r="P430" s="158"/>
    </row>
    <row r="431" spans="15:16" ht="20.100000000000001" customHeight="1" x14ac:dyDescent="0.2">
      <c r="O431" s="158"/>
      <c r="P431" s="158"/>
    </row>
    <row r="432" spans="15:16" ht="20.100000000000001" customHeight="1" x14ac:dyDescent="0.2">
      <c r="O432" s="158"/>
      <c r="P432" s="158"/>
    </row>
    <row r="433" spans="15:16" ht="20.100000000000001" customHeight="1" x14ac:dyDescent="0.2">
      <c r="O433" s="158"/>
      <c r="P433" s="158"/>
    </row>
    <row r="434" spans="15:16" ht="20.100000000000001" customHeight="1" x14ac:dyDescent="0.2">
      <c r="O434" s="158"/>
      <c r="P434" s="158"/>
    </row>
    <row r="435" spans="15:16" ht="20.100000000000001" customHeight="1" x14ac:dyDescent="0.2">
      <c r="O435" s="158"/>
      <c r="P435" s="158"/>
    </row>
    <row r="436" spans="15:16" ht="20.100000000000001" customHeight="1" x14ac:dyDescent="0.2">
      <c r="O436" s="158"/>
      <c r="P436" s="158"/>
    </row>
    <row r="437" spans="15:16" ht="20.100000000000001" customHeight="1" x14ac:dyDescent="0.2">
      <c r="O437" s="158"/>
      <c r="P437" s="158"/>
    </row>
    <row r="438" spans="15:16" ht="20.100000000000001" customHeight="1" x14ac:dyDescent="0.2">
      <c r="O438" s="158"/>
      <c r="P438" s="158"/>
    </row>
    <row r="439" spans="15:16" ht="20.100000000000001" customHeight="1" x14ac:dyDescent="0.2">
      <c r="O439" s="158"/>
      <c r="P439" s="158"/>
    </row>
    <row r="440" spans="15:16" ht="20.100000000000001" customHeight="1" x14ac:dyDescent="0.2">
      <c r="O440" s="158"/>
      <c r="P440" s="158"/>
    </row>
    <row r="441" spans="15:16" ht="20.100000000000001" customHeight="1" x14ac:dyDescent="0.2">
      <c r="O441" s="158"/>
      <c r="P441" s="158"/>
    </row>
    <row r="442" spans="15:16" ht="20.100000000000001" customHeight="1" x14ac:dyDescent="0.2">
      <c r="O442" s="158"/>
      <c r="P442" s="158"/>
    </row>
    <row r="443" spans="15:16" ht="20.100000000000001" customHeight="1" x14ac:dyDescent="0.2">
      <c r="O443" s="158"/>
      <c r="P443" s="158"/>
    </row>
    <row r="444" spans="15:16" ht="20.100000000000001" customHeight="1" x14ac:dyDescent="0.2">
      <c r="O444" s="158"/>
      <c r="P444" s="158"/>
    </row>
    <row r="445" spans="15:16" ht="20.100000000000001" customHeight="1" x14ac:dyDescent="0.2">
      <c r="O445" s="158"/>
      <c r="P445" s="158"/>
    </row>
    <row r="446" spans="15:16" ht="20.100000000000001" customHeight="1" x14ac:dyDescent="0.2">
      <c r="O446" s="158"/>
      <c r="P446" s="158"/>
    </row>
    <row r="447" spans="15:16" ht="20.100000000000001" customHeight="1" x14ac:dyDescent="0.2">
      <c r="O447" s="158"/>
      <c r="P447" s="158"/>
    </row>
    <row r="448" spans="15:16" ht="20.100000000000001" customHeight="1" x14ac:dyDescent="0.2">
      <c r="O448" s="158"/>
      <c r="P448" s="158"/>
    </row>
    <row r="449" spans="15:16" ht="20.100000000000001" customHeight="1" x14ac:dyDescent="0.2">
      <c r="O449" s="158"/>
      <c r="P449" s="158"/>
    </row>
    <row r="450" spans="15:16" ht="20.100000000000001" customHeight="1" x14ac:dyDescent="0.2">
      <c r="O450" s="158"/>
      <c r="P450" s="158"/>
    </row>
    <row r="451" spans="15:16" ht="20.100000000000001" customHeight="1" x14ac:dyDescent="0.2">
      <c r="O451" s="158"/>
      <c r="P451" s="158"/>
    </row>
    <row r="452" spans="15:16" ht="20.100000000000001" customHeight="1" x14ac:dyDescent="0.2">
      <c r="O452" s="158"/>
      <c r="P452" s="158"/>
    </row>
    <row r="453" spans="15:16" ht="20.100000000000001" customHeight="1" x14ac:dyDescent="0.2">
      <c r="O453" s="158"/>
      <c r="P453" s="158"/>
    </row>
    <row r="454" spans="15:16" ht="20.100000000000001" customHeight="1" x14ac:dyDescent="0.2">
      <c r="O454" s="158"/>
      <c r="P454" s="158"/>
    </row>
    <row r="455" spans="15:16" ht="20.100000000000001" customHeight="1" x14ac:dyDescent="0.2">
      <c r="O455" s="158"/>
      <c r="P455" s="158"/>
    </row>
    <row r="456" spans="15:16" ht="20.100000000000001" customHeight="1" x14ac:dyDescent="0.2">
      <c r="O456" s="158"/>
      <c r="P456" s="158"/>
    </row>
    <row r="457" spans="15:16" ht="20.100000000000001" customHeight="1" x14ac:dyDescent="0.2">
      <c r="O457" s="158"/>
      <c r="P457" s="158"/>
    </row>
    <row r="458" spans="15:16" ht="20.100000000000001" customHeight="1" x14ac:dyDescent="0.2">
      <c r="O458" s="158"/>
      <c r="P458" s="158"/>
    </row>
    <row r="459" spans="15:16" ht="20.100000000000001" customHeight="1" x14ac:dyDescent="0.2">
      <c r="O459" s="158"/>
      <c r="P459" s="158"/>
    </row>
    <row r="460" spans="15:16" ht="20.100000000000001" customHeight="1" x14ac:dyDescent="0.2">
      <c r="O460" s="158"/>
      <c r="P460" s="158"/>
    </row>
    <row r="461" spans="15:16" ht="20.100000000000001" customHeight="1" x14ac:dyDescent="0.2">
      <c r="O461" s="158"/>
      <c r="P461" s="158"/>
    </row>
    <row r="462" spans="15:16" ht="20.100000000000001" customHeight="1" x14ac:dyDescent="0.2">
      <c r="O462" s="158"/>
      <c r="P462" s="158"/>
    </row>
    <row r="463" spans="15:16" ht="20.100000000000001" customHeight="1" x14ac:dyDescent="0.2">
      <c r="O463" s="158"/>
      <c r="P463" s="158"/>
    </row>
    <row r="464" spans="15:16" ht="20.100000000000001" customHeight="1" x14ac:dyDescent="0.2">
      <c r="O464" s="158"/>
      <c r="P464" s="158"/>
    </row>
    <row r="465" spans="15:16" ht="20.100000000000001" customHeight="1" x14ac:dyDescent="0.2">
      <c r="O465" s="158"/>
      <c r="P465" s="158"/>
    </row>
    <row r="466" spans="15:16" ht="20.100000000000001" customHeight="1" x14ac:dyDescent="0.2">
      <c r="O466" s="158"/>
      <c r="P466" s="158"/>
    </row>
    <row r="467" spans="15:16" ht="20.100000000000001" customHeight="1" x14ac:dyDescent="0.2">
      <c r="O467" s="158"/>
      <c r="P467" s="158"/>
    </row>
    <row r="468" spans="15:16" ht="20.100000000000001" customHeight="1" x14ac:dyDescent="0.2">
      <c r="O468" s="158"/>
      <c r="P468" s="158"/>
    </row>
    <row r="469" spans="15:16" ht="20.100000000000001" customHeight="1" x14ac:dyDescent="0.2">
      <c r="O469" s="158"/>
      <c r="P469" s="158"/>
    </row>
    <row r="470" spans="15:16" ht="20.100000000000001" customHeight="1" x14ac:dyDescent="0.2">
      <c r="O470" s="158"/>
      <c r="P470" s="158"/>
    </row>
    <row r="471" spans="15:16" ht="20.100000000000001" customHeight="1" x14ac:dyDescent="0.2">
      <c r="O471" s="158"/>
      <c r="P471" s="158"/>
    </row>
    <row r="472" spans="15:16" ht="20.100000000000001" customHeight="1" x14ac:dyDescent="0.2">
      <c r="O472" s="158"/>
      <c r="P472" s="158"/>
    </row>
    <row r="473" spans="15:16" ht="20.100000000000001" customHeight="1" x14ac:dyDescent="0.2">
      <c r="O473" s="158"/>
      <c r="P473" s="158"/>
    </row>
    <row r="474" spans="15:16" ht="20.100000000000001" customHeight="1" x14ac:dyDescent="0.2">
      <c r="O474" s="158"/>
      <c r="P474" s="158"/>
    </row>
    <row r="475" spans="15:16" ht="20.100000000000001" customHeight="1" x14ac:dyDescent="0.2">
      <c r="O475" s="158"/>
      <c r="P475" s="158"/>
    </row>
    <row r="476" spans="15:16" ht="20.100000000000001" customHeight="1" x14ac:dyDescent="0.2">
      <c r="O476" s="158"/>
      <c r="P476" s="158"/>
    </row>
    <row r="477" spans="15:16" ht="20.100000000000001" customHeight="1" x14ac:dyDescent="0.2">
      <c r="O477" s="158"/>
      <c r="P477" s="158"/>
    </row>
    <row r="478" spans="15:16" ht="20.100000000000001" customHeight="1" x14ac:dyDescent="0.2">
      <c r="O478" s="158"/>
      <c r="P478" s="158"/>
    </row>
    <row r="479" spans="15:16" ht="20.100000000000001" customHeight="1" x14ac:dyDescent="0.2">
      <c r="O479" s="158"/>
      <c r="P479" s="158"/>
    </row>
    <row r="480" spans="15:16" ht="20.100000000000001" customHeight="1" x14ac:dyDescent="0.2">
      <c r="O480" s="158"/>
      <c r="P480" s="158"/>
    </row>
    <row r="481" spans="15:16" ht="20.100000000000001" customHeight="1" x14ac:dyDescent="0.2">
      <c r="O481" s="158"/>
      <c r="P481" s="158"/>
    </row>
    <row r="482" spans="15:16" ht="20.100000000000001" customHeight="1" x14ac:dyDescent="0.2">
      <c r="O482" s="158"/>
      <c r="P482" s="158"/>
    </row>
    <row r="483" spans="15:16" ht="20.100000000000001" customHeight="1" x14ac:dyDescent="0.2">
      <c r="O483" s="158"/>
      <c r="P483" s="158"/>
    </row>
    <row r="484" spans="15:16" ht="20.100000000000001" customHeight="1" x14ac:dyDescent="0.2">
      <c r="O484" s="158"/>
      <c r="P484" s="158"/>
    </row>
    <row r="485" spans="15:16" ht="20.100000000000001" customHeight="1" x14ac:dyDescent="0.2">
      <c r="O485" s="158"/>
      <c r="P485" s="158"/>
    </row>
    <row r="486" spans="15:16" ht="20.100000000000001" customHeight="1" x14ac:dyDescent="0.2">
      <c r="O486" s="158"/>
      <c r="P486" s="158"/>
    </row>
    <row r="487" spans="15:16" ht="20.100000000000001" customHeight="1" x14ac:dyDescent="0.2">
      <c r="O487" s="158"/>
      <c r="P487" s="158"/>
    </row>
    <row r="488" spans="15:16" ht="20.100000000000001" customHeight="1" x14ac:dyDescent="0.2">
      <c r="O488" s="158"/>
      <c r="P488" s="158"/>
    </row>
    <row r="489" spans="15:16" ht="20.100000000000001" customHeight="1" x14ac:dyDescent="0.2">
      <c r="O489" s="158"/>
      <c r="P489" s="158"/>
    </row>
    <row r="490" spans="15:16" ht="20.100000000000001" customHeight="1" x14ac:dyDescent="0.2">
      <c r="O490" s="158"/>
      <c r="P490" s="158"/>
    </row>
    <row r="491" spans="15:16" ht="20.100000000000001" customHeight="1" x14ac:dyDescent="0.2">
      <c r="O491" s="158"/>
      <c r="P491" s="158"/>
    </row>
    <row r="492" spans="15:16" ht="20.100000000000001" customHeight="1" x14ac:dyDescent="0.2">
      <c r="O492" s="158"/>
      <c r="P492" s="158"/>
    </row>
    <row r="493" spans="15:16" ht="20.100000000000001" customHeight="1" x14ac:dyDescent="0.2">
      <c r="O493" s="158"/>
      <c r="P493" s="158"/>
    </row>
    <row r="494" spans="15:16" ht="20.100000000000001" customHeight="1" x14ac:dyDescent="0.2">
      <c r="O494" s="158"/>
      <c r="P494" s="158"/>
    </row>
    <row r="495" spans="15:16" ht="20.100000000000001" customHeight="1" x14ac:dyDescent="0.2">
      <c r="O495" s="158"/>
      <c r="P495" s="158"/>
    </row>
    <row r="496" spans="15:16" ht="20.100000000000001" customHeight="1" x14ac:dyDescent="0.2">
      <c r="O496" s="158"/>
      <c r="P496" s="158"/>
    </row>
    <row r="497" spans="15:16" ht="20.100000000000001" customHeight="1" x14ac:dyDescent="0.2">
      <c r="O497" s="158"/>
      <c r="P497" s="158"/>
    </row>
    <row r="498" spans="15:16" ht="20.100000000000001" customHeight="1" x14ac:dyDescent="0.2">
      <c r="O498" s="158"/>
      <c r="P498" s="158"/>
    </row>
    <row r="499" spans="15:16" ht="20.100000000000001" customHeight="1" x14ac:dyDescent="0.2">
      <c r="O499" s="158"/>
      <c r="P499" s="158"/>
    </row>
    <row r="500" spans="15:16" ht="20.100000000000001" customHeight="1" x14ac:dyDescent="0.2">
      <c r="O500" s="158"/>
      <c r="P500" s="158"/>
    </row>
    <row r="501" spans="15:16" ht="20.100000000000001" customHeight="1" x14ac:dyDescent="0.2">
      <c r="O501" s="158"/>
      <c r="P501" s="158"/>
    </row>
    <row r="502" spans="15:16" ht="20.100000000000001" customHeight="1" x14ac:dyDescent="0.2">
      <c r="O502" s="158"/>
      <c r="P502" s="158"/>
    </row>
    <row r="503" spans="15:16" ht="20.100000000000001" customHeight="1" x14ac:dyDescent="0.2">
      <c r="O503" s="158"/>
      <c r="P503" s="158"/>
    </row>
    <row r="504" spans="15:16" ht="20.100000000000001" customHeight="1" x14ac:dyDescent="0.2">
      <c r="O504" s="158"/>
      <c r="P504" s="158"/>
    </row>
    <row r="505" spans="15:16" ht="20.100000000000001" customHeight="1" x14ac:dyDescent="0.2">
      <c r="O505" s="158"/>
      <c r="P505" s="158"/>
    </row>
    <row r="506" spans="15:16" ht="20.100000000000001" customHeight="1" x14ac:dyDescent="0.2">
      <c r="O506" s="158"/>
      <c r="P506" s="158"/>
    </row>
    <row r="507" spans="15:16" ht="20.100000000000001" customHeight="1" x14ac:dyDescent="0.2">
      <c r="O507" s="158"/>
      <c r="P507" s="158"/>
    </row>
    <row r="508" spans="15:16" ht="20.100000000000001" customHeight="1" x14ac:dyDescent="0.2">
      <c r="O508" s="158"/>
      <c r="P508" s="158"/>
    </row>
    <row r="509" spans="15:16" ht="20.100000000000001" customHeight="1" x14ac:dyDescent="0.2">
      <c r="O509" s="158"/>
      <c r="P509" s="158"/>
    </row>
    <row r="510" spans="15:16" ht="20.100000000000001" customHeight="1" x14ac:dyDescent="0.2">
      <c r="O510" s="158"/>
      <c r="P510" s="158"/>
    </row>
    <row r="511" spans="15:16" ht="20.100000000000001" customHeight="1" x14ac:dyDescent="0.2">
      <c r="O511" s="158"/>
      <c r="P511" s="158"/>
    </row>
    <row r="512" spans="15:16" ht="20.100000000000001" customHeight="1" x14ac:dyDescent="0.2">
      <c r="O512" s="158"/>
      <c r="P512" s="158"/>
    </row>
    <row r="513" spans="15:16" ht="20.100000000000001" customHeight="1" x14ac:dyDescent="0.2">
      <c r="O513" s="158"/>
      <c r="P513" s="158"/>
    </row>
    <row r="514" spans="15:16" ht="20.100000000000001" customHeight="1" x14ac:dyDescent="0.2">
      <c r="O514" s="158"/>
      <c r="P514" s="158"/>
    </row>
    <row r="515" spans="15:16" ht="20.100000000000001" customHeight="1" x14ac:dyDescent="0.2">
      <c r="O515" s="158"/>
      <c r="P515" s="158"/>
    </row>
    <row r="516" spans="15:16" ht="20.100000000000001" customHeight="1" x14ac:dyDescent="0.2">
      <c r="O516" s="158"/>
      <c r="P516" s="158"/>
    </row>
    <row r="517" spans="15:16" ht="20.100000000000001" customHeight="1" x14ac:dyDescent="0.2">
      <c r="O517" s="158"/>
      <c r="P517" s="158"/>
    </row>
    <row r="518" spans="15:16" ht="20.100000000000001" customHeight="1" x14ac:dyDescent="0.2">
      <c r="O518" s="158"/>
      <c r="P518" s="158"/>
    </row>
  </sheetData>
  <sheetProtection password="DD61" sheet="1" objects="1" scenarios="1"/>
  <mergeCells count="16">
    <mergeCell ref="B1:L1"/>
    <mergeCell ref="B3:L3"/>
    <mergeCell ref="B2:L2"/>
    <mergeCell ref="B4:L4"/>
    <mergeCell ref="B5:L5"/>
    <mergeCell ref="J7:L11"/>
    <mergeCell ref="B7:D7"/>
    <mergeCell ref="F7:H7"/>
    <mergeCell ref="B52:H52"/>
    <mergeCell ref="B55:H55"/>
    <mergeCell ref="B13:H13"/>
    <mergeCell ref="B18:H18"/>
    <mergeCell ref="B25:H25"/>
    <mergeCell ref="B31:H31"/>
    <mergeCell ref="B40:H40"/>
    <mergeCell ref="B47:H47"/>
  </mergeCells>
  <phoneticPr fontId="2" type="noConversion"/>
  <conditionalFormatting sqref="P2">
    <cfRule type="expression" dxfId="1" priority="7">
      <formula>#REF!&gt;=PI()</formula>
    </cfRule>
  </conditionalFormatting>
  <conditionalFormatting sqref="C12">
    <cfRule type="expression" dxfId="0" priority="1">
      <formula>#REF!&gt;=PI()</formula>
    </cfRule>
  </conditionalFormatting>
  <dataValidations disablePrompts="1" count="1">
    <dataValidation type="list" operator="equal" allowBlank="1" showInputMessage="1" showErrorMessage="1" sqref="C48" xr:uid="{00000000-0002-0000-0100-000000000000}">
      <formula1>"0,15,30,60,120,悬空"</formula1>
    </dataValidation>
  </dataValidations>
  <pageMargins left="0.7" right="0.7" top="0.75" bottom="0.75" header="0.3" footer="0.3"/>
  <pageSetup paperSize="9" scale="36" fitToWidth="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1571625</xdr:colOff>
                <xdr:row>1</xdr:row>
                <xdr:rowOff>180975</xdr:rowOff>
              </to>
            </anchor>
          </objectPr>
        </oleObject>
      </mc:Choice>
      <mc:Fallback>
        <oleObject progId="Visio.Drawing.11" shapeId="1025" r:id="rId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586EA4F2-26D9-42CC-B1D6-32AA5DEA89ED}">
            <x14:iconSet iconSet="3Symbols2" custom="1">
              <x14:cfvo type="percent">
                <xm:f>0</xm:f>
              </x14:cfvo>
              <x14:cfvo type="num">
                <xm:f>0.2</xm:f>
              </x14:cfvo>
              <x14:cfvo type="num">
                <xm:f>0.3</xm:f>
              </x14:cfvo>
              <x14:cfIcon iconSet="3Triangles" iconId="0"/>
              <x14:cfIcon iconSet="3Symbols2" iconId="2"/>
              <x14:cfIcon iconSet="3Symbols2" iconId="0"/>
            </x14:iconSet>
          </x14:cfRule>
          <xm:sqref>C34</xm:sqref>
        </x14:conditionalFormatting>
        <x14:conditionalFormatting xmlns:xm="http://schemas.microsoft.com/office/excel/2006/main">
          <x14:cfRule type="iconSet" priority="8" id="{45A7DAAD-435D-48F0-AF84-377664038B7D}">
            <x14:iconSet iconSet="3Triangles" custom="1">
              <x14:cfvo type="percent">
                <xm:f>0</xm:f>
              </x14:cfvo>
              <x14:cfvo type="num">
                <xm:f>4</xm:f>
              </x14:cfvo>
              <x14:cfvo type="num">
                <xm:f>8</xm:f>
              </x14:cfvo>
              <x14:cfIcon iconSet="3Triangles" iconId="0"/>
              <x14:cfIcon iconSet="3Symbols2" iconId="2"/>
              <x14:cfIcon iconSet="3Symbols2" iconId="0"/>
            </x14:iconSet>
          </x14:cfRule>
          <xm:sqref>C37</xm:sqref>
        </x14:conditionalFormatting>
        <x14:conditionalFormatting xmlns:xm="http://schemas.microsoft.com/office/excel/2006/main">
          <x14:cfRule type="iconSet" priority="2" id="{5360CCD1-E5CB-439F-A458-7CBE8FACFF33}">
            <x14:iconSet iconSet="3Triangles" custom="1">
              <x14:cfvo type="percent">
                <xm:f>0</xm:f>
              </x14:cfvo>
              <x14:cfvo type="num">
                <xm:f>4</xm:f>
              </x14:cfvo>
              <x14:cfvo type="num">
                <xm:f>8</xm:f>
              </x14:cfvo>
              <x14:cfIcon iconSet="3Triangles" iconId="0"/>
              <x14:cfIcon iconSet="3Symbols2" iconId="2"/>
              <x14:cfIcon iconSet="3Symbols2" iconId="0"/>
            </x14:iconSet>
          </x14:cfRule>
          <xm:sqref>G37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4"/>
  <sheetViews>
    <sheetView zoomScale="130" zoomScaleNormal="130" zoomScalePageLayoutView="130" workbookViewId="0">
      <pane xSplit="5" ySplit="5" topLeftCell="F6" activePane="bottomRight" state="frozenSplit"/>
      <selection pane="topRight" activeCell="F1" sqref="F1"/>
      <selection pane="bottomLeft" activeCell="A11" sqref="A11"/>
      <selection pane="bottomRight" activeCell="D9" sqref="D9"/>
    </sheetView>
  </sheetViews>
  <sheetFormatPr defaultColWidth="9.125" defaultRowHeight="15" x14ac:dyDescent="0.2"/>
  <cols>
    <col min="1" max="1" width="13.375" style="18" customWidth="1"/>
    <col min="2" max="2" width="14" style="19" customWidth="1"/>
    <col min="3" max="3" width="14.625" style="19" customWidth="1"/>
    <col min="4" max="4" width="15.375" style="19" customWidth="1"/>
    <col min="5" max="16384" width="9.125" style="10"/>
  </cols>
  <sheetData>
    <row r="1" spans="1:11" ht="16.5" x14ac:dyDescent="0.3">
      <c r="A1" s="250" t="s">
        <v>195</v>
      </c>
      <c r="B1" s="250"/>
      <c r="C1" s="250"/>
      <c r="D1" s="250"/>
    </row>
    <row r="2" spans="1:11" ht="13.5" x14ac:dyDescent="0.25">
      <c r="A2" s="245" t="s">
        <v>196</v>
      </c>
      <c r="B2" s="245"/>
      <c r="C2" s="245"/>
      <c r="D2" s="245"/>
      <c r="E2" s="9"/>
      <c r="F2" s="9"/>
      <c r="G2" s="9"/>
      <c r="H2" s="9"/>
      <c r="I2" s="9"/>
      <c r="J2" s="9"/>
      <c r="K2" s="9"/>
    </row>
    <row r="3" spans="1:11" ht="11.1" customHeight="1" x14ac:dyDescent="0.2">
      <c r="A3" s="246" t="s">
        <v>146</v>
      </c>
      <c r="B3" s="246"/>
      <c r="C3" s="246"/>
      <c r="D3" s="246"/>
      <c r="E3" s="11"/>
      <c r="F3" s="11"/>
      <c r="G3" s="11"/>
      <c r="H3" s="11"/>
      <c r="I3" s="11"/>
      <c r="J3" s="11"/>
      <c r="K3" s="11"/>
    </row>
    <row r="4" spans="1:11" ht="13.5" customHeight="1" x14ac:dyDescent="0.2">
      <c r="A4" s="248" t="s">
        <v>71</v>
      </c>
      <c r="B4" s="21" t="s">
        <v>145</v>
      </c>
      <c r="C4" s="247" t="s">
        <v>144</v>
      </c>
      <c r="D4" s="247"/>
    </row>
    <row r="5" spans="1:11" ht="16.5" x14ac:dyDescent="0.2">
      <c r="A5" s="249"/>
      <c r="B5" s="21" t="s">
        <v>194</v>
      </c>
      <c r="C5" s="22" t="s">
        <v>96</v>
      </c>
      <c r="D5" s="22" t="s">
        <v>97</v>
      </c>
    </row>
    <row r="6" spans="1:11" ht="15.95" x14ac:dyDescent="0.2">
      <c r="A6" s="17" t="s">
        <v>127</v>
      </c>
      <c r="B6" s="19">
        <v>7</v>
      </c>
      <c r="C6" s="19">
        <v>4.78</v>
      </c>
      <c r="D6" s="19">
        <v>1.4</v>
      </c>
    </row>
    <row r="7" spans="1:11" ht="15.95" x14ac:dyDescent="0.2">
      <c r="A7" s="17" t="s">
        <v>125</v>
      </c>
      <c r="B7" s="20">
        <v>12.1</v>
      </c>
      <c r="C7" s="19">
        <v>6.6</v>
      </c>
      <c r="D7" s="19">
        <v>1.8</v>
      </c>
    </row>
    <row r="8" spans="1:11" ht="15.95" x14ac:dyDescent="0.2">
      <c r="A8" s="17" t="s">
        <v>180</v>
      </c>
      <c r="B8" s="20">
        <v>24</v>
      </c>
      <c r="C8" s="19">
        <v>6.6</v>
      </c>
      <c r="D8" s="19">
        <v>1.8</v>
      </c>
    </row>
    <row r="9" spans="1:11" ht="15.95" x14ac:dyDescent="0.2">
      <c r="A9" s="17" t="s">
        <v>176</v>
      </c>
      <c r="B9" s="20">
        <v>24</v>
      </c>
      <c r="C9" s="19">
        <v>6.6</v>
      </c>
      <c r="D9" s="19">
        <v>1.8</v>
      </c>
    </row>
    <row r="10" spans="1:11" ht="15.95" x14ac:dyDescent="0.2">
      <c r="A10" s="17" t="s">
        <v>175</v>
      </c>
      <c r="B10" s="20">
        <v>24</v>
      </c>
      <c r="C10" s="19">
        <v>6.6</v>
      </c>
      <c r="D10" s="19">
        <v>1.8</v>
      </c>
    </row>
    <row r="11" spans="1:11" x14ac:dyDescent="0.2">
      <c r="A11" s="17" t="s">
        <v>126</v>
      </c>
      <c r="B11" s="20">
        <v>24</v>
      </c>
      <c r="C11" s="19">
        <v>6.6</v>
      </c>
      <c r="D11" s="19">
        <v>1.8</v>
      </c>
    </row>
    <row r="12" spans="1:11" ht="15.95" x14ac:dyDescent="0.2">
      <c r="A12" s="17" t="s">
        <v>46</v>
      </c>
      <c r="B12" s="20">
        <v>17.100000000000001</v>
      </c>
      <c r="C12" s="19">
        <v>7.4</v>
      </c>
      <c r="D12" s="19">
        <v>2.9</v>
      </c>
    </row>
    <row r="13" spans="1:11" ht="15.95" x14ac:dyDescent="0.2">
      <c r="A13" s="17" t="s">
        <v>179</v>
      </c>
      <c r="B13" s="20">
        <v>38</v>
      </c>
      <c r="C13" s="19">
        <v>7.4</v>
      </c>
      <c r="D13" s="19">
        <v>2.9</v>
      </c>
    </row>
    <row r="14" spans="1:11" ht="15.95" x14ac:dyDescent="0.2">
      <c r="A14" s="17" t="s">
        <v>178</v>
      </c>
      <c r="B14" s="20">
        <v>38</v>
      </c>
      <c r="C14" s="19">
        <v>7.4</v>
      </c>
      <c r="D14" s="19">
        <v>2.9</v>
      </c>
    </row>
    <row r="15" spans="1:11" ht="15.95" x14ac:dyDescent="0.2">
      <c r="A15" s="17" t="s">
        <v>177</v>
      </c>
      <c r="B15" s="20">
        <v>38</v>
      </c>
      <c r="C15" s="19">
        <v>7.4</v>
      </c>
      <c r="D15" s="19">
        <v>2.9</v>
      </c>
    </row>
    <row r="16" spans="1:11" x14ac:dyDescent="0.2">
      <c r="A16" s="17" t="s">
        <v>128</v>
      </c>
      <c r="B16" s="20">
        <v>38</v>
      </c>
      <c r="C16" s="19">
        <v>7.4</v>
      </c>
      <c r="D16" s="19">
        <v>2.9</v>
      </c>
    </row>
    <row r="17" spans="1:4" ht="15.95" x14ac:dyDescent="0.2">
      <c r="A17" s="17" t="s">
        <v>74</v>
      </c>
      <c r="B17" s="20">
        <v>19.2</v>
      </c>
      <c r="C17" s="20">
        <v>8.4</v>
      </c>
      <c r="D17" s="20">
        <v>2.8</v>
      </c>
    </row>
    <row r="18" spans="1:4" ht="15.95" x14ac:dyDescent="0.2">
      <c r="A18" s="17" t="s">
        <v>183</v>
      </c>
      <c r="B18" s="20">
        <v>39</v>
      </c>
      <c r="C18" s="19">
        <v>8.4</v>
      </c>
      <c r="D18" s="19">
        <v>2.8</v>
      </c>
    </row>
    <row r="19" spans="1:4" ht="15.95" x14ac:dyDescent="0.2">
      <c r="A19" s="17" t="s">
        <v>182</v>
      </c>
      <c r="B19" s="20">
        <v>39</v>
      </c>
      <c r="C19" s="19">
        <v>8.4</v>
      </c>
      <c r="D19" s="19">
        <v>2.8</v>
      </c>
    </row>
    <row r="20" spans="1:4" ht="15.95" x14ac:dyDescent="0.2">
      <c r="A20" s="17" t="s">
        <v>181</v>
      </c>
      <c r="B20" s="20">
        <v>39</v>
      </c>
      <c r="C20" s="19">
        <v>8.4</v>
      </c>
      <c r="D20" s="19">
        <v>2.8</v>
      </c>
    </row>
    <row r="21" spans="1:4" x14ac:dyDescent="0.2">
      <c r="A21" s="17" t="s">
        <v>130</v>
      </c>
      <c r="B21" s="20">
        <v>39</v>
      </c>
      <c r="C21" s="19">
        <v>8.4</v>
      </c>
      <c r="D21" s="19">
        <v>2.8</v>
      </c>
    </row>
    <row r="22" spans="1:4" ht="15.95" x14ac:dyDescent="0.2">
      <c r="A22" s="17" t="s">
        <v>77</v>
      </c>
      <c r="B22" s="20">
        <v>23</v>
      </c>
      <c r="C22" s="20">
        <v>9</v>
      </c>
      <c r="D22" s="20">
        <v>3.7</v>
      </c>
    </row>
    <row r="23" spans="1:4" ht="15.95" x14ac:dyDescent="0.2">
      <c r="A23" s="17" t="s">
        <v>80</v>
      </c>
      <c r="B23" s="20">
        <v>31</v>
      </c>
      <c r="C23" s="19">
        <v>9</v>
      </c>
      <c r="D23" s="19">
        <v>3.6</v>
      </c>
    </row>
    <row r="24" spans="1:4" x14ac:dyDescent="0.2">
      <c r="A24" s="17" t="s">
        <v>85</v>
      </c>
      <c r="B24" s="20">
        <v>41</v>
      </c>
      <c r="C24" s="20">
        <v>8.5</v>
      </c>
      <c r="D24" s="20">
        <v>3</v>
      </c>
    </row>
    <row r="25" spans="1:4" x14ac:dyDescent="0.2">
      <c r="A25" s="17" t="s">
        <v>89</v>
      </c>
      <c r="B25" s="20">
        <v>42</v>
      </c>
      <c r="C25" s="20">
        <v>9.8000000000000007</v>
      </c>
      <c r="D25" s="20">
        <v>4.5</v>
      </c>
    </row>
    <row r="26" spans="1:4" x14ac:dyDescent="0.2">
      <c r="A26" s="17" t="s">
        <v>131</v>
      </c>
      <c r="B26" s="20">
        <v>109</v>
      </c>
      <c r="C26" s="19">
        <v>13.7</v>
      </c>
      <c r="D26" s="19">
        <v>3</v>
      </c>
    </row>
    <row r="27" spans="1:4" x14ac:dyDescent="0.2">
      <c r="A27" s="17" t="s">
        <v>132</v>
      </c>
      <c r="B27" s="20">
        <v>127</v>
      </c>
      <c r="C27" s="19">
        <v>17.3</v>
      </c>
      <c r="D27" s="19">
        <v>6</v>
      </c>
    </row>
    <row r="28" spans="1:4" x14ac:dyDescent="0.2">
      <c r="A28" s="17"/>
      <c r="B28" s="20"/>
    </row>
    <row r="29" spans="1:4" x14ac:dyDescent="0.2">
      <c r="A29" s="17" t="s">
        <v>141</v>
      </c>
      <c r="B29" s="20">
        <v>7.2</v>
      </c>
      <c r="C29" s="19">
        <v>6</v>
      </c>
    </row>
    <row r="30" spans="1:4" x14ac:dyDescent="0.2">
      <c r="A30" s="17" t="s">
        <v>137</v>
      </c>
      <c r="B30" s="20">
        <v>9.3000000000000007</v>
      </c>
      <c r="C30" s="19">
        <v>4</v>
      </c>
      <c r="D30" s="19">
        <v>1.75</v>
      </c>
    </row>
    <row r="31" spans="1:4" x14ac:dyDescent="0.2">
      <c r="A31" s="17" t="s">
        <v>142</v>
      </c>
      <c r="B31" s="20">
        <v>11.4</v>
      </c>
      <c r="C31" s="19">
        <v>7.6</v>
      </c>
      <c r="D31" s="19">
        <v>1.37</v>
      </c>
    </row>
    <row r="32" spans="1:4" x14ac:dyDescent="0.2">
      <c r="A32" s="17" t="s">
        <v>72</v>
      </c>
      <c r="B32" s="20">
        <v>12.5</v>
      </c>
      <c r="C32" s="20">
        <v>6.8</v>
      </c>
      <c r="D32" s="20">
        <v>1.65</v>
      </c>
    </row>
    <row r="33" spans="1:11" x14ac:dyDescent="0.2">
      <c r="A33" s="17" t="s">
        <v>73</v>
      </c>
      <c r="B33" s="20">
        <v>15</v>
      </c>
      <c r="C33" s="20">
        <v>8.9</v>
      </c>
      <c r="D33" s="19">
        <v>1.8</v>
      </c>
      <c r="G33" s="11"/>
      <c r="H33" s="11"/>
      <c r="I33" s="11"/>
      <c r="J33" s="11"/>
      <c r="K33" s="11"/>
    </row>
    <row r="34" spans="1:11" x14ac:dyDescent="0.2">
      <c r="A34" s="17" t="s">
        <v>75</v>
      </c>
      <c r="B34" s="20">
        <v>22.8</v>
      </c>
      <c r="C34" s="19">
        <v>9.6</v>
      </c>
      <c r="D34" s="19">
        <v>2.1</v>
      </c>
      <c r="H34" s="12"/>
      <c r="I34" s="12"/>
      <c r="J34" s="12"/>
      <c r="K34" s="12"/>
    </row>
    <row r="35" spans="1:11" x14ac:dyDescent="0.2">
      <c r="A35" s="17" t="s">
        <v>78</v>
      </c>
      <c r="B35" s="20">
        <v>22.7</v>
      </c>
      <c r="C35" s="20">
        <v>12.2</v>
      </c>
      <c r="D35" s="20">
        <v>2.4</v>
      </c>
      <c r="H35" s="11"/>
      <c r="I35" s="11"/>
      <c r="J35" s="11"/>
      <c r="K35" s="11"/>
    </row>
    <row r="36" spans="1:11" x14ac:dyDescent="0.2">
      <c r="A36" s="17" t="s">
        <v>81</v>
      </c>
      <c r="B36" s="20">
        <v>31</v>
      </c>
      <c r="C36" s="19">
        <v>13.5</v>
      </c>
      <c r="D36" s="19">
        <v>2.4</v>
      </c>
      <c r="H36" s="11"/>
      <c r="I36" s="11"/>
      <c r="J36" s="11"/>
      <c r="K36" s="11"/>
    </row>
    <row r="37" spans="1:11" x14ac:dyDescent="0.2">
      <c r="A37" s="17" t="s">
        <v>84</v>
      </c>
      <c r="B37" s="20">
        <v>31</v>
      </c>
      <c r="C37" s="19">
        <v>13.5</v>
      </c>
      <c r="D37" s="19">
        <v>2.4</v>
      </c>
      <c r="H37" s="11"/>
      <c r="I37" s="11"/>
      <c r="J37" s="11"/>
      <c r="K37" s="11"/>
    </row>
    <row r="38" spans="1:11" x14ac:dyDescent="0.2">
      <c r="A38" s="17" t="s">
        <v>86</v>
      </c>
      <c r="B38" s="20">
        <v>46.4</v>
      </c>
      <c r="C38" s="19">
        <v>16.399999999999999</v>
      </c>
      <c r="D38" s="19">
        <v>2.5</v>
      </c>
      <c r="H38" s="11"/>
      <c r="I38" s="11"/>
      <c r="J38" s="11"/>
      <c r="K38" s="11"/>
    </row>
    <row r="39" spans="1:11" x14ac:dyDescent="0.2">
      <c r="A39" s="17" t="s">
        <v>129</v>
      </c>
      <c r="B39" s="20">
        <v>58</v>
      </c>
      <c r="C39" s="19">
        <v>14.7</v>
      </c>
      <c r="D39" s="19">
        <v>3.3</v>
      </c>
      <c r="H39" s="11"/>
      <c r="I39" s="11"/>
      <c r="J39" s="11"/>
      <c r="K39" s="11"/>
    </row>
    <row r="40" spans="1:11" x14ac:dyDescent="0.2">
      <c r="A40" s="17" t="s">
        <v>138</v>
      </c>
      <c r="B40" s="20">
        <v>54.6</v>
      </c>
      <c r="C40" s="19">
        <v>14.7</v>
      </c>
      <c r="H40" s="11"/>
      <c r="I40" s="11"/>
      <c r="J40" s="11"/>
      <c r="K40" s="11"/>
    </row>
    <row r="41" spans="1:11" x14ac:dyDescent="0.2">
      <c r="A41" s="17" t="s">
        <v>139</v>
      </c>
      <c r="B41" s="20">
        <v>61</v>
      </c>
      <c r="C41" s="19">
        <v>22.8</v>
      </c>
      <c r="H41" s="11"/>
      <c r="I41" s="11"/>
      <c r="J41" s="11"/>
      <c r="K41" s="11"/>
    </row>
    <row r="42" spans="1:11" x14ac:dyDescent="0.2">
      <c r="A42" s="17" t="s">
        <v>143</v>
      </c>
      <c r="B42" s="20">
        <v>69</v>
      </c>
      <c r="C42" s="19">
        <v>20.100000000000001</v>
      </c>
      <c r="D42" s="19">
        <v>2.9</v>
      </c>
      <c r="H42" s="11"/>
      <c r="I42" s="11"/>
      <c r="J42" s="11"/>
      <c r="K42" s="11"/>
    </row>
    <row r="43" spans="1:11" x14ac:dyDescent="0.2">
      <c r="A43" s="17"/>
      <c r="B43" s="20"/>
      <c r="H43" s="11"/>
      <c r="I43" s="11"/>
      <c r="J43" s="11"/>
      <c r="K43" s="11"/>
    </row>
    <row r="44" spans="1:11" x14ac:dyDescent="0.2">
      <c r="A44" s="17" t="s">
        <v>135</v>
      </c>
      <c r="B44" s="20">
        <v>23.7</v>
      </c>
      <c r="C44" s="19">
        <v>4.9000000000000004</v>
      </c>
      <c r="D44" s="19">
        <v>2.1</v>
      </c>
      <c r="H44" s="11"/>
      <c r="I44" s="11"/>
      <c r="J44" s="11"/>
      <c r="K44" s="11"/>
    </row>
    <row r="45" spans="1:11" x14ac:dyDescent="0.2">
      <c r="A45" s="17" t="s">
        <v>76</v>
      </c>
      <c r="B45" s="20">
        <v>37</v>
      </c>
      <c r="C45" s="20" t="s">
        <v>99</v>
      </c>
      <c r="D45" s="20" t="s">
        <v>98</v>
      </c>
      <c r="H45" s="11"/>
      <c r="I45" s="11"/>
      <c r="J45" s="11"/>
      <c r="K45" s="11"/>
    </row>
    <row r="46" spans="1:11" x14ac:dyDescent="0.2">
      <c r="A46" s="17" t="s">
        <v>79</v>
      </c>
      <c r="B46" s="20">
        <v>63</v>
      </c>
      <c r="C46" s="20">
        <v>9.1999999999999993</v>
      </c>
      <c r="D46" s="20">
        <v>3.5</v>
      </c>
      <c r="H46" s="11"/>
      <c r="I46" s="11"/>
      <c r="J46" s="11"/>
      <c r="K46" s="11"/>
    </row>
    <row r="47" spans="1:11" x14ac:dyDescent="0.2">
      <c r="A47" s="17" t="s">
        <v>83</v>
      </c>
      <c r="B47" s="20">
        <v>96.6</v>
      </c>
      <c r="C47" s="20">
        <v>10.5</v>
      </c>
      <c r="D47" s="20">
        <v>4.2</v>
      </c>
      <c r="H47" s="11"/>
      <c r="I47" s="11"/>
      <c r="J47" s="11"/>
      <c r="K47" s="11"/>
    </row>
    <row r="48" spans="1:11" x14ac:dyDescent="0.2">
      <c r="A48" s="17" t="s">
        <v>136</v>
      </c>
      <c r="B48" s="20">
        <v>140</v>
      </c>
      <c r="C48" s="19">
        <v>14.8</v>
      </c>
      <c r="H48" s="11"/>
      <c r="I48" s="11"/>
      <c r="J48" s="11"/>
      <c r="K48" s="11"/>
    </row>
    <row r="49" spans="1:11" x14ac:dyDescent="0.2">
      <c r="A49" s="17" t="s">
        <v>82</v>
      </c>
      <c r="B49" s="20">
        <v>41.3</v>
      </c>
      <c r="C49" s="20">
        <v>16</v>
      </c>
      <c r="D49" s="20">
        <v>2.1</v>
      </c>
      <c r="H49" s="11"/>
      <c r="I49" s="11"/>
      <c r="J49" s="11"/>
      <c r="K49" s="11"/>
    </row>
    <row r="50" spans="1:11" x14ac:dyDescent="0.2">
      <c r="A50" s="17" t="s">
        <v>90</v>
      </c>
      <c r="B50" s="20">
        <v>56.3</v>
      </c>
      <c r="C50" s="20">
        <v>17.2</v>
      </c>
      <c r="D50" s="20">
        <v>3.3</v>
      </c>
      <c r="H50" s="11"/>
      <c r="I50" s="11"/>
      <c r="J50" s="11"/>
      <c r="K50" s="11"/>
    </row>
    <row r="51" spans="1:11" x14ac:dyDescent="0.2">
      <c r="A51" s="17" t="s">
        <v>140</v>
      </c>
      <c r="B51" s="20">
        <v>73.599999999999994</v>
      </c>
    </row>
    <row r="52" spans="1:11" x14ac:dyDescent="0.2">
      <c r="A52" s="17"/>
      <c r="B52" s="20"/>
    </row>
    <row r="53" spans="1:11" x14ac:dyDescent="0.2">
      <c r="A53" s="17" t="s">
        <v>133</v>
      </c>
      <c r="B53" s="20">
        <v>62</v>
      </c>
      <c r="C53" s="20">
        <v>3.1</v>
      </c>
      <c r="D53" s="20">
        <v>8</v>
      </c>
    </row>
    <row r="54" spans="1:11" x14ac:dyDescent="0.2">
      <c r="A54" s="17" t="s">
        <v>91</v>
      </c>
      <c r="B54" s="20">
        <v>62</v>
      </c>
      <c r="C54" s="20">
        <v>3.1</v>
      </c>
      <c r="D54" s="20">
        <v>12</v>
      </c>
    </row>
    <row r="55" spans="1:11" x14ac:dyDescent="0.2">
      <c r="A55" s="17" t="s">
        <v>93</v>
      </c>
      <c r="B55" s="20">
        <v>119</v>
      </c>
      <c r="C55" s="20">
        <v>3.6</v>
      </c>
      <c r="D55" s="20">
        <v>9.1999999999999993</v>
      </c>
    </row>
    <row r="56" spans="1:11" x14ac:dyDescent="0.2">
      <c r="A56" s="17" t="s">
        <v>100</v>
      </c>
      <c r="B56" s="20">
        <v>119</v>
      </c>
      <c r="C56" s="20">
        <v>3.6</v>
      </c>
      <c r="D56" s="20">
        <v>13.9</v>
      </c>
    </row>
    <row r="57" spans="1:11" x14ac:dyDescent="0.2">
      <c r="A57" s="17" t="s">
        <v>134</v>
      </c>
      <c r="B57" s="20">
        <v>170</v>
      </c>
    </row>
    <row r="59" spans="1:11" x14ac:dyDescent="0.2">
      <c r="A59" s="17" t="s">
        <v>87</v>
      </c>
      <c r="B59" s="20">
        <v>52.8</v>
      </c>
      <c r="C59" s="20">
        <v>4.3</v>
      </c>
      <c r="D59" s="20">
        <v>4</v>
      </c>
    </row>
    <row r="60" spans="1:11" x14ac:dyDescent="0.2">
      <c r="A60" s="17" t="s">
        <v>92</v>
      </c>
      <c r="B60" s="20">
        <v>52.8</v>
      </c>
    </row>
    <row r="61" spans="1:11" x14ac:dyDescent="0.2">
      <c r="A61" s="17"/>
      <c r="B61" s="20"/>
    </row>
    <row r="62" spans="1:11" x14ac:dyDescent="0.2">
      <c r="A62" s="17" t="s">
        <v>88</v>
      </c>
      <c r="B62" s="20">
        <v>65</v>
      </c>
      <c r="C62" s="20">
        <v>5.2</v>
      </c>
      <c r="D62" s="20">
        <v>2.2000000000000002</v>
      </c>
    </row>
    <row r="63" spans="1:11" x14ac:dyDescent="0.2">
      <c r="A63" s="17" t="s">
        <v>94</v>
      </c>
      <c r="B63" s="20">
        <v>67.599999999999994</v>
      </c>
      <c r="C63" s="20">
        <v>3.4</v>
      </c>
      <c r="D63" s="20">
        <v>3.7</v>
      </c>
    </row>
    <row r="64" spans="1:11" x14ac:dyDescent="0.2">
      <c r="A64" s="17" t="s">
        <v>95</v>
      </c>
      <c r="B64" s="20">
        <v>104</v>
      </c>
      <c r="C64" s="20">
        <v>3.4</v>
      </c>
      <c r="D64" s="20">
        <v>3.7</v>
      </c>
    </row>
  </sheetData>
  <sheetProtection password="DD61" sheet="1" objects="1" scenarios="1"/>
  <mergeCells count="5">
    <mergeCell ref="A2:D2"/>
    <mergeCell ref="A3:D3"/>
    <mergeCell ref="C4:D4"/>
    <mergeCell ref="A4:A5"/>
    <mergeCell ref="A1:D1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86"/>
  <sheetViews>
    <sheetView workbookViewId="0">
      <pane xSplit="9" ySplit="2" topLeftCell="J3" activePane="bottomRight" state="frozenSplit"/>
      <selection pane="topRight" activeCell="L1" sqref="L1"/>
      <selection pane="bottomLeft" activeCell="A16" sqref="A16"/>
      <selection pane="bottomRight" activeCell="E31" sqref="E31"/>
    </sheetView>
  </sheetViews>
  <sheetFormatPr defaultColWidth="8.875" defaultRowHeight="14.25" x14ac:dyDescent="0.2"/>
  <cols>
    <col min="1" max="1" width="8.875" style="16"/>
    <col min="5" max="5" width="15.625" bestFit="1" customWidth="1"/>
  </cols>
  <sheetData>
    <row r="1" spans="1:9" ht="15" x14ac:dyDescent="0.2">
      <c r="A1" s="23" t="s">
        <v>114</v>
      </c>
      <c r="B1" s="24" t="s">
        <v>115</v>
      </c>
      <c r="C1" s="24" t="s">
        <v>116</v>
      </c>
      <c r="D1" s="24" t="s">
        <v>117</v>
      </c>
      <c r="E1" s="25" t="s">
        <v>112</v>
      </c>
      <c r="F1" s="251" t="s">
        <v>113</v>
      </c>
      <c r="G1" s="252"/>
      <c r="H1" s="252"/>
      <c r="I1" s="26" t="s">
        <v>101</v>
      </c>
    </row>
    <row r="2" spans="1:9" ht="15" thickBot="1" x14ac:dyDescent="0.25">
      <c r="A2" s="27" t="s">
        <v>102</v>
      </c>
      <c r="B2" s="28" t="s">
        <v>103</v>
      </c>
      <c r="C2" s="28" t="s">
        <v>104</v>
      </c>
      <c r="D2" s="29" t="s">
        <v>105</v>
      </c>
      <c r="E2" s="28" t="s">
        <v>106</v>
      </c>
      <c r="F2" s="28" t="s">
        <v>107</v>
      </c>
      <c r="G2" s="28" t="s">
        <v>108</v>
      </c>
      <c r="H2" s="28" t="s">
        <v>109</v>
      </c>
      <c r="I2" s="28" t="s">
        <v>110</v>
      </c>
    </row>
    <row r="3" spans="1:9" ht="15.95" thickTop="1" x14ac:dyDescent="0.15">
      <c r="A3" s="13">
        <v>0.1</v>
      </c>
      <c r="B3" s="3">
        <v>7.8539815000000009E-3</v>
      </c>
      <c r="C3" s="4">
        <v>38</v>
      </c>
      <c r="D3" s="4">
        <v>42</v>
      </c>
      <c r="E3" s="2">
        <v>0.125</v>
      </c>
      <c r="F3" s="2">
        <v>2.1754738265318365</v>
      </c>
      <c r="G3" s="2">
        <v>2.0339999999999998</v>
      </c>
      <c r="H3" s="2">
        <v>2.3330000000000002</v>
      </c>
      <c r="I3" s="3">
        <v>6.9900435350000012E-2</v>
      </c>
    </row>
    <row r="4" spans="1:9" ht="15" x14ac:dyDescent="0.15">
      <c r="A4" s="13">
        <v>0.112</v>
      </c>
      <c r="B4" s="3">
        <v>9.8520343936000006E-3</v>
      </c>
      <c r="C4" s="4">
        <v>37</v>
      </c>
      <c r="D4" s="4">
        <v>41</v>
      </c>
      <c r="E4" s="2">
        <v>0.13900000000000001</v>
      </c>
      <c r="F4" s="2">
        <v>1.7342744152836707</v>
      </c>
      <c r="G4" s="2">
        <v>1.6319999999999999</v>
      </c>
      <c r="H4" s="2">
        <v>1.8480000000000001</v>
      </c>
      <c r="I4" s="3">
        <v>8.7683106103040018E-2</v>
      </c>
    </row>
    <row r="5" spans="1:9" ht="15" x14ac:dyDescent="0.15">
      <c r="A5" s="14">
        <v>0.11799999999999999</v>
      </c>
      <c r="B5" s="5">
        <v>1.0935883840599998E-2</v>
      </c>
      <c r="C5" s="4" t="s">
        <v>111</v>
      </c>
      <c r="D5" s="4" t="s">
        <v>111</v>
      </c>
      <c r="E5" s="2">
        <v>0.14499999999999999</v>
      </c>
      <c r="F5" s="2">
        <v>1.5623914295689723</v>
      </c>
      <c r="G5" s="2">
        <v>1.474</v>
      </c>
      <c r="H5" s="2">
        <v>1.6598999999999999</v>
      </c>
      <c r="I5" s="3">
        <v>9.7329366181339999E-2</v>
      </c>
    </row>
    <row r="6" spans="1:9" ht="15" x14ac:dyDescent="0.15">
      <c r="A6" s="13">
        <v>0.125</v>
      </c>
      <c r="B6" s="5">
        <v>1.2265625E-2</v>
      </c>
      <c r="C6" s="4">
        <v>36</v>
      </c>
      <c r="D6" s="4">
        <v>40</v>
      </c>
      <c r="E6" s="2">
        <v>0.154</v>
      </c>
      <c r="F6" s="2">
        <v>1.393009421640989</v>
      </c>
      <c r="G6" s="2">
        <v>1.3169999999999999</v>
      </c>
      <c r="H6" s="2">
        <v>1.4750000000000001</v>
      </c>
      <c r="I6" s="5">
        <v>0.10916406250000002</v>
      </c>
    </row>
    <row r="7" spans="1:9" ht="15" x14ac:dyDescent="0.15">
      <c r="A7" s="13">
        <v>0.13</v>
      </c>
      <c r="B7" s="5">
        <v>1.3266500000000001E-2</v>
      </c>
      <c r="C7" s="4"/>
      <c r="D7" s="4"/>
      <c r="E7" s="2">
        <v>0.161</v>
      </c>
      <c r="F7" s="2">
        <v>1.2879155155704409</v>
      </c>
      <c r="G7" s="2">
        <v>1.22</v>
      </c>
      <c r="H7" s="2">
        <v>1.361</v>
      </c>
      <c r="I7" s="5">
        <v>0.11807185000000002</v>
      </c>
    </row>
    <row r="8" spans="1:9" ht="15" x14ac:dyDescent="0.15">
      <c r="A8" s="14">
        <v>0.13200000000000001</v>
      </c>
      <c r="B8" s="5">
        <v>1.3677840000000002E-2</v>
      </c>
      <c r="C8" s="4" t="s">
        <v>111</v>
      </c>
      <c r="D8" s="2" t="s">
        <v>111</v>
      </c>
      <c r="E8" s="2">
        <v>0.16200000000000001</v>
      </c>
      <c r="F8" s="2">
        <v>1.2491834373932764</v>
      </c>
      <c r="G8" s="2">
        <v>1.1839999999999999</v>
      </c>
      <c r="H8" s="2">
        <v>1.319</v>
      </c>
      <c r="I8" s="5">
        <v>0.12173277600000003</v>
      </c>
    </row>
    <row r="9" spans="1:9" ht="15" x14ac:dyDescent="0.15">
      <c r="A9" s="13">
        <v>0.14000000000000001</v>
      </c>
      <c r="B9" s="5">
        <v>1.5386000000000004E-2</v>
      </c>
      <c r="C9" s="4">
        <v>35</v>
      </c>
      <c r="D9" s="4">
        <v>39</v>
      </c>
      <c r="E9" s="2">
        <v>0.17100000000000001</v>
      </c>
      <c r="F9" s="2">
        <v>1.110498582303084</v>
      </c>
      <c r="G9" s="2">
        <v>1.0549999999999999</v>
      </c>
      <c r="H9" s="2">
        <v>1.17</v>
      </c>
      <c r="I9" s="5">
        <v>0.13693540000000004</v>
      </c>
    </row>
    <row r="10" spans="1:9" ht="15" x14ac:dyDescent="0.15">
      <c r="A10" s="14">
        <v>0.15</v>
      </c>
      <c r="B10" s="5">
        <v>1.7662499999999998E-2</v>
      </c>
      <c r="C10" s="4" t="s">
        <v>111</v>
      </c>
      <c r="D10" s="4" t="s">
        <v>111</v>
      </c>
      <c r="E10" s="2">
        <v>0.182</v>
      </c>
      <c r="F10" s="6">
        <v>0.96736765391735358</v>
      </c>
      <c r="G10" s="6">
        <v>0.92190000000000005</v>
      </c>
      <c r="H10" s="6">
        <v>1.0159</v>
      </c>
      <c r="I10" s="5">
        <v>0.15719624999999998</v>
      </c>
    </row>
    <row r="11" spans="1:9" ht="15" x14ac:dyDescent="0.15">
      <c r="A11" s="13">
        <v>0.16</v>
      </c>
      <c r="B11" s="5">
        <v>2.0096000000000003E-2</v>
      </c>
      <c r="C11" s="4">
        <v>34</v>
      </c>
      <c r="D11" s="4">
        <v>38</v>
      </c>
      <c r="E11" s="2">
        <v>0.19400000000000001</v>
      </c>
      <c r="F11" s="6">
        <v>0.85022547707579876</v>
      </c>
      <c r="G11" s="6">
        <v>0.81220000000000003</v>
      </c>
      <c r="H11" s="6">
        <v>0.89059999999999995</v>
      </c>
      <c r="I11" s="5">
        <v>0.17885440000000002</v>
      </c>
    </row>
    <row r="12" spans="1:9" ht="15" x14ac:dyDescent="0.15">
      <c r="A12" s="14">
        <v>0.17</v>
      </c>
      <c r="B12" s="5">
        <v>2.2686500000000005E-2</v>
      </c>
      <c r="C12" s="4" t="s">
        <v>111</v>
      </c>
      <c r="D12" s="4" t="s">
        <v>111</v>
      </c>
      <c r="E12" s="2">
        <v>0.20499999999999999</v>
      </c>
      <c r="F12" s="6">
        <v>0.75314090702908121</v>
      </c>
      <c r="G12" s="6">
        <v>0.72109999999999996</v>
      </c>
      <c r="H12" s="6">
        <v>0.78710000000000002</v>
      </c>
      <c r="I12" s="5">
        <v>0.20190985000000006</v>
      </c>
    </row>
    <row r="13" spans="1:9" ht="15" x14ac:dyDescent="0.15">
      <c r="A13" s="13">
        <v>0.18</v>
      </c>
      <c r="B13" s="5">
        <v>2.5434000000000002E-2</v>
      </c>
      <c r="C13" s="4">
        <v>33</v>
      </c>
      <c r="D13" s="4">
        <v>36</v>
      </c>
      <c r="E13" s="2">
        <v>0.217</v>
      </c>
      <c r="F13" s="6">
        <v>0.67178309299816208</v>
      </c>
      <c r="G13" s="6">
        <v>0.64439999999999997</v>
      </c>
      <c r="H13" s="6">
        <v>0.70069999999999999</v>
      </c>
      <c r="I13" s="5">
        <v>0.22636260000000005</v>
      </c>
    </row>
    <row r="14" spans="1:9" ht="15" x14ac:dyDescent="0.15">
      <c r="A14" s="14">
        <v>0.19</v>
      </c>
      <c r="B14" s="5">
        <v>2.8338500000000003E-2</v>
      </c>
      <c r="C14" s="4" t="s">
        <v>111</v>
      </c>
      <c r="D14" s="4" t="s">
        <v>111</v>
      </c>
      <c r="E14" s="2">
        <v>0.22800000000000001</v>
      </c>
      <c r="F14" s="6">
        <v>0.6029299782033366</v>
      </c>
      <c r="G14" s="6">
        <v>0.57940000000000003</v>
      </c>
      <c r="H14" s="6">
        <v>0.62780000000000002</v>
      </c>
      <c r="I14" s="5">
        <v>0.25221265000000004</v>
      </c>
    </row>
    <row r="15" spans="1:9" ht="15" x14ac:dyDescent="0.15">
      <c r="A15" s="13">
        <v>0.2</v>
      </c>
      <c r="B15" s="5">
        <v>3.1400000000000004E-2</v>
      </c>
      <c r="C15" s="4">
        <v>32</v>
      </c>
      <c r="D15" s="4">
        <v>35</v>
      </c>
      <c r="E15" s="2">
        <v>0.23899999999999999</v>
      </c>
      <c r="F15" s="6">
        <v>0.54414430532851121</v>
      </c>
      <c r="G15" s="6">
        <v>0.52370000000000005</v>
      </c>
      <c r="H15" s="6">
        <v>0.56569999999999998</v>
      </c>
      <c r="I15" s="5">
        <v>0.27946000000000004</v>
      </c>
    </row>
    <row r="16" spans="1:9" ht="15" x14ac:dyDescent="0.15">
      <c r="A16" s="13">
        <v>0.21</v>
      </c>
      <c r="B16" s="5">
        <v>3.4618499999999996E-2</v>
      </c>
      <c r="C16" s="4"/>
      <c r="D16" s="4"/>
      <c r="E16" s="2">
        <v>0.249</v>
      </c>
      <c r="F16" s="6">
        <v>0.49355492546803748</v>
      </c>
      <c r="G16" s="6">
        <v>0.4758</v>
      </c>
      <c r="H16" s="6">
        <v>0.51239999999999997</v>
      </c>
      <c r="I16" s="5">
        <v>0.30810464999999998</v>
      </c>
    </row>
    <row r="17" spans="1:9" ht="15" x14ac:dyDescent="0.15">
      <c r="A17" s="14">
        <v>0.21199999999999999</v>
      </c>
      <c r="B17" s="5">
        <v>3.528104E-2</v>
      </c>
      <c r="C17" s="4" t="s">
        <v>111</v>
      </c>
      <c r="D17" s="4" t="s">
        <v>111</v>
      </c>
      <c r="E17" s="2">
        <v>0.254</v>
      </c>
      <c r="F17" s="6">
        <v>0.48428649459639667</v>
      </c>
      <c r="G17" s="6">
        <v>0.46689999999999998</v>
      </c>
      <c r="H17" s="6">
        <v>0.50260000000000005</v>
      </c>
      <c r="I17" s="5">
        <v>0.31400125600000001</v>
      </c>
    </row>
    <row r="18" spans="1:9" ht="15" x14ac:dyDescent="0.15">
      <c r="A18" s="13">
        <v>0.224</v>
      </c>
      <c r="B18" s="5">
        <v>3.9388160000000005E-2</v>
      </c>
      <c r="C18" s="4">
        <v>31</v>
      </c>
      <c r="D18" s="4">
        <v>34</v>
      </c>
      <c r="E18" s="2">
        <v>0.26600000000000001</v>
      </c>
      <c r="F18" s="6">
        <v>0.43378850871214225</v>
      </c>
      <c r="G18" s="6">
        <v>0.41880000000000001</v>
      </c>
      <c r="H18" s="6">
        <v>0.44950000000000001</v>
      </c>
      <c r="I18" s="5">
        <v>0.35055462400000004</v>
      </c>
    </row>
    <row r="19" spans="1:9" ht="15" x14ac:dyDescent="0.15">
      <c r="A19" s="13">
        <v>0.23</v>
      </c>
      <c r="B19" s="5">
        <v>4.1526500000000008E-2</v>
      </c>
      <c r="C19" s="4"/>
      <c r="D19" s="4"/>
      <c r="E19" s="2">
        <v>0.27200000000000002</v>
      </c>
      <c r="F19" s="6">
        <v>0.41145127056976272</v>
      </c>
      <c r="G19" s="6">
        <v>0.39760000000000001</v>
      </c>
      <c r="H19" s="6">
        <v>0.42609999999999998</v>
      </c>
      <c r="I19" s="5">
        <v>0.36958585000000005</v>
      </c>
    </row>
    <row r="20" spans="1:9" ht="15" x14ac:dyDescent="0.15">
      <c r="A20" s="14">
        <v>0.23599999999999999</v>
      </c>
      <c r="B20" s="5">
        <v>4.3721360000000001E-2</v>
      </c>
      <c r="C20" s="4" t="s">
        <v>111</v>
      </c>
      <c r="D20" s="4" t="s">
        <v>111</v>
      </c>
      <c r="E20" s="2">
        <v>0.28299999999999997</v>
      </c>
      <c r="F20" s="6">
        <v>0.39079596763035856</v>
      </c>
      <c r="G20" s="6">
        <v>0.37469999999999998</v>
      </c>
      <c r="H20" s="6">
        <v>0.40789999999999998</v>
      </c>
      <c r="I20" s="5">
        <v>0.38912010400000002</v>
      </c>
    </row>
    <row r="21" spans="1:9" ht="15" x14ac:dyDescent="0.15">
      <c r="A21" s="13">
        <v>0.25</v>
      </c>
      <c r="B21" s="5">
        <v>4.9062500000000002E-2</v>
      </c>
      <c r="C21" s="4">
        <v>30</v>
      </c>
      <c r="D21" s="4">
        <v>33</v>
      </c>
      <c r="E21" s="2">
        <v>0.29699999999999999</v>
      </c>
      <c r="F21" s="6">
        <v>0.34825235541024724</v>
      </c>
      <c r="G21" s="6">
        <v>0.33450000000000002</v>
      </c>
      <c r="H21" s="6">
        <v>0.36280000000000001</v>
      </c>
      <c r="I21" s="5">
        <v>0.43665625000000008</v>
      </c>
    </row>
    <row r="22" spans="1:9" ht="15" x14ac:dyDescent="0.15">
      <c r="A22" s="14">
        <v>0.26500000000000001</v>
      </c>
      <c r="B22" s="5">
        <v>5.5126625000000005E-2</v>
      </c>
      <c r="C22" s="4" t="s">
        <v>111</v>
      </c>
      <c r="D22" s="4" t="s">
        <v>111</v>
      </c>
      <c r="E22" s="2">
        <v>0.314</v>
      </c>
      <c r="F22" s="6">
        <v>0.30994335654169386</v>
      </c>
      <c r="G22" s="6">
        <v>0.29820000000000002</v>
      </c>
      <c r="H22" s="6">
        <v>0.32229999999999998</v>
      </c>
      <c r="I22" s="5">
        <v>0.4906269625000001</v>
      </c>
    </row>
    <row r="23" spans="1:9" ht="15" x14ac:dyDescent="0.15">
      <c r="A23" s="14">
        <v>0.27</v>
      </c>
      <c r="B23" s="5">
        <v>5.7226500000000013E-2</v>
      </c>
      <c r="C23" s="4"/>
      <c r="D23" s="4"/>
      <c r="E23" s="2">
        <v>0.31900000000000001</v>
      </c>
      <c r="F23" s="6">
        <v>0.29857026355473865</v>
      </c>
      <c r="G23" s="6">
        <v>0.28129999999999999</v>
      </c>
      <c r="H23" s="6">
        <v>0.308</v>
      </c>
      <c r="I23" s="5">
        <v>0.50931585000000024</v>
      </c>
    </row>
    <row r="24" spans="1:9" ht="15" x14ac:dyDescent="0.15">
      <c r="A24" s="13">
        <v>0.28000000000000003</v>
      </c>
      <c r="B24" s="5">
        <v>6.1544000000000015E-2</v>
      </c>
      <c r="C24" s="4">
        <v>29</v>
      </c>
      <c r="D24" s="4">
        <v>32</v>
      </c>
      <c r="E24" s="2">
        <v>0.32900000000000001</v>
      </c>
      <c r="F24" s="6">
        <v>0.27762464557577099</v>
      </c>
      <c r="G24" s="6">
        <v>0.2676</v>
      </c>
      <c r="H24" s="6">
        <v>0.28820000000000001</v>
      </c>
      <c r="I24" s="5">
        <v>0.54774160000000016</v>
      </c>
    </row>
    <row r="25" spans="1:9" ht="15" x14ac:dyDescent="0.15">
      <c r="A25" s="13">
        <v>0.28999999999999998</v>
      </c>
      <c r="B25" s="5">
        <v>6.6018499999999994E-2</v>
      </c>
      <c r="C25" s="4"/>
      <c r="D25" s="4"/>
      <c r="E25" s="2">
        <v>0.34200000000000003</v>
      </c>
      <c r="F25" s="6">
        <v>0.25880823083401255</v>
      </c>
      <c r="G25" s="6">
        <v>0.25140000000000001</v>
      </c>
      <c r="H25" s="6">
        <v>0.2666</v>
      </c>
      <c r="I25" s="5">
        <v>0.58756465000000002</v>
      </c>
    </row>
    <row r="26" spans="1:9" ht="15" x14ac:dyDescent="0.15">
      <c r="A26" s="14">
        <v>0.3</v>
      </c>
      <c r="B26" s="5">
        <v>7.0649999999999991E-2</v>
      </c>
      <c r="C26" s="4" t="s">
        <v>111</v>
      </c>
      <c r="D26" s="4" t="s">
        <v>111</v>
      </c>
      <c r="E26" s="2">
        <v>0.35199999999999998</v>
      </c>
      <c r="F26" s="6">
        <v>0.24184191347933839</v>
      </c>
      <c r="G26" s="6">
        <v>0.23350000000000001</v>
      </c>
      <c r="H26" s="6">
        <v>0.25059999999999999</v>
      </c>
      <c r="I26" s="5">
        <v>0.62878499999999993</v>
      </c>
    </row>
    <row r="27" spans="1:9" x14ac:dyDescent="0.2">
      <c r="A27" s="14">
        <v>0.31</v>
      </c>
      <c r="B27" s="5">
        <v>7.5438500000000006E-2</v>
      </c>
      <c r="C27" s="4"/>
      <c r="D27" s="4"/>
      <c r="E27" s="2">
        <v>0.36199999999999999</v>
      </c>
      <c r="F27" s="6">
        <v>0.22649086590156556</v>
      </c>
      <c r="G27" s="6">
        <v>0.21890000000000001</v>
      </c>
      <c r="H27" s="6">
        <v>0.2344</v>
      </c>
      <c r="I27" s="5">
        <v>0.6714026500000001</v>
      </c>
    </row>
    <row r="28" spans="1:9" x14ac:dyDescent="0.2">
      <c r="A28" s="13">
        <v>0.315</v>
      </c>
      <c r="B28" s="5">
        <v>7.7891625000000006E-2</v>
      </c>
      <c r="C28" s="4">
        <v>28</v>
      </c>
      <c r="D28" s="4">
        <v>30</v>
      </c>
      <c r="E28" s="2">
        <v>0.36699999999999999</v>
      </c>
      <c r="F28" s="6">
        <v>0.21935774465246108</v>
      </c>
      <c r="G28" s="6">
        <v>0.21210000000000001</v>
      </c>
      <c r="H28" s="6">
        <v>0.22700000000000001</v>
      </c>
      <c r="I28" s="5">
        <v>0.69323546250000001</v>
      </c>
    </row>
    <row r="29" spans="1:9" x14ac:dyDescent="0.2">
      <c r="A29" s="14">
        <v>0.33500000000000002</v>
      </c>
      <c r="B29" s="5">
        <v>8.8096625000000012E-2</v>
      </c>
      <c r="C29" s="4" t="s">
        <v>111</v>
      </c>
      <c r="D29" s="2" t="s">
        <v>111</v>
      </c>
      <c r="E29" s="2">
        <v>0.39100000000000001</v>
      </c>
      <c r="F29" s="6">
        <v>0.19394762497786097</v>
      </c>
      <c r="G29" s="6">
        <v>0.18779999999999999</v>
      </c>
      <c r="H29" s="6">
        <v>0.20039999999999999</v>
      </c>
      <c r="I29" s="5">
        <v>0.78405996250000021</v>
      </c>
    </row>
    <row r="30" spans="1:9" x14ac:dyDescent="0.2">
      <c r="A30" s="14">
        <v>0.35</v>
      </c>
      <c r="B30" s="5">
        <v>9.6162499999999998E-2</v>
      </c>
      <c r="C30" s="4"/>
      <c r="D30" s="2"/>
      <c r="E30" s="2">
        <v>0.40600000000000003</v>
      </c>
      <c r="F30" s="6">
        <v>0.17767977316849348</v>
      </c>
      <c r="G30" s="6">
        <v>0.17219999999999999</v>
      </c>
      <c r="H30" s="6">
        <v>0.18340000000000001</v>
      </c>
      <c r="I30" s="5">
        <v>0.85584625000000003</v>
      </c>
    </row>
    <row r="31" spans="1:9" x14ac:dyDescent="0.2">
      <c r="A31" s="13">
        <v>0.35499999999999998</v>
      </c>
      <c r="B31" s="5">
        <v>9.8929624999999993E-2</v>
      </c>
      <c r="C31" s="4">
        <v>27</v>
      </c>
      <c r="D31" s="4">
        <v>29</v>
      </c>
      <c r="E31" s="2">
        <v>0.41099999999999998</v>
      </c>
      <c r="F31" s="6">
        <v>0.17270995606538744</v>
      </c>
      <c r="G31" s="6">
        <v>0.16739999999999999</v>
      </c>
      <c r="H31" s="6">
        <v>0.1782</v>
      </c>
      <c r="I31" s="5">
        <v>0.88047366249999992</v>
      </c>
    </row>
    <row r="32" spans="1:9" x14ac:dyDescent="0.2">
      <c r="A32" s="14">
        <v>0.375</v>
      </c>
      <c r="B32" s="6">
        <v>0.11039062499999999</v>
      </c>
      <c r="C32" s="4" t="s">
        <v>111</v>
      </c>
      <c r="D32" s="2" t="s">
        <v>111</v>
      </c>
      <c r="E32" s="2">
        <v>0.434</v>
      </c>
      <c r="F32" s="6">
        <v>0.15477882462677656</v>
      </c>
      <c r="G32" s="6">
        <v>0.14940000000000001</v>
      </c>
      <c r="H32" s="6">
        <v>0.16039999999999999</v>
      </c>
      <c r="I32" s="5">
        <v>0.98247656249999993</v>
      </c>
    </row>
    <row r="33" spans="1:9" x14ac:dyDescent="0.2">
      <c r="A33" s="14">
        <v>0.38</v>
      </c>
      <c r="B33" s="6">
        <v>0.11335400000000001</v>
      </c>
      <c r="C33" s="4"/>
      <c r="D33" s="2"/>
      <c r="E33" s="2">
        <v>0.439</v>
      </c>
      <c r="F33" s="6">
        <v>0.15073249455083415</v>
      </c>
      <c r="G33" s="6">
        <v>0.1464</v>
      </c>
      <c r="H33" s="6">
        <v>0.15529999999999999</v>
      </c>
      <c r="I33" s="5">
        <v>1.0088506000000002</v>
      </c>
    </row>
    <row r="34" spans="1:9" x14ac:dyDescent="0.2">
      <c r="A34" s="13">
        <v>0.4</v>
      </c>
      <c r="B34" s="6">
        <v>0.12560000000000002</v>
      </c>
      <c r="C34" s="4">
        <v>26</v>
      </c>
      <c r="D34" s="4">
        <v>27</v>
      </c>
      <c r="E34" s="2">
        <v>0.45900000000000002</v>
      </c>
      <c r="F34" s="6">
        <v>0.1360360763321278</v>
      </c>
      <c r="G34" s="6">
        <v>0.13159999999999999</v>
      </c>
      <c r="H34" s="6">
        <v>0.14069999999999999</v>
      </c>
      <c r="I34" s="6">
        <v>1.1178400000000002</v>
      </c>
    </row>
    <row r="35" spans="1:9" x14ac:dyDescent="0.2">
      <c r="A35" s="13">
        <v>0.41</v>
      </c>
      <c r="B35" s="6">
        <v>0.13195849999999998</v>
      </c>
      <c r="C35" s="4"/>
      <c r="D35" s="4"/>
      <c r="E35" s="2">
        <v>0.46899999999999997</v>
      </c>
      <c r="F35" s="6">
        <v>0.12948109585449408</v>
      </c>
      <c r="G35" s="6">
        <v>0.12529999999999999</v>
      </c>
      <c r="H35" s="6">
        <v>0.1338</v>
      </c>
      <c r="I35" s="6">
        <v>1.1744306499999999</v>
      </c>
    </row>
    <row r="36" spans="1:9" x14ac:dyDescent="0.2">
      <c r="A36" s="14">
        <v>0.42499999999999999</v>
      </c>
      <c r="B36" s="6">
        <v>0.141790625</v>
      </c>
      <c r="C36" s="4" t="s">
        <v>111</v>
      </c>
      <c r="D36" s="4" t="s">
        <v>111</v>
      </c>
      <c r="E36" s="2">
        <v>0.48799999999999999</v>
      </c>
      <c r="F36" s="6">
        <v>0.12050254512465301</v>
      </c>
      <c r="G36" s="6">
        <v>0.1167</v>
      </c>
      <c r="H36" s="6">
        <v>0.1244</v>
      </c>
      <c r="I36" s="6">
        <v>1.2619365625000001</v>
      </c>
    </row>
    <row r="37" spans="1:9" x14ac:dyDescent="0.2">
      <c r="A37" s="14">
        <v>0.44</v>
      </c>
      <c r="B37" s="6">
        <v>0.15197600000000003</v>
      </c>
      <c r="C37" s="4"/>
      <c r="D37" s="4"/>
      <c r="E37" s="2">
        <v>0.503</v>
      </c>
      <c r="F37" s="6">
        <v>0.11242650936539487</v>
      </c>
      <c r="G37" s="6">
        <v>0.109</v>
      </c>
      <c r="H37" s="6">
        <v>0.11600000000000001</v>
      </c>
      <c r="I37" s="6">
        <v>1.3525864000000003</v>
      </c>
    </row>
    <row r="38" spans="1:9" x14ac:dyDescent="0.2">
      <c r="A38" s="13">
        <v>0.45</v>
      </c>
      <c r="B38" s="6">
        <v>0.15896250000000001</v>
      </c>
      <c r="C38" s="4">
        <v>25</v>
      </c>
      <c r="D38" s="4">
        <v>26</v>
      </c>
      <c r="E38" s="2">
        <v>0.51300000000000001</v>
      </c>
      <c r="F38" s="6">
        <v>0.10748529487970593</v>
      </c>
      <c r="G38" s="6">
        <v>0.1042</v>
      </c>
      <c r="H38" s="6">
        <v>0.1109</v>
      </c>
      <c r="I38" s="6">
        <v>1.4147662500000002</v>
      </c>
    </row>
    <row r="39" spans="1:9" x14ac:dyDescent="0.2">
      <c r="A39" s="13">
        <v>0.47</v>
      </c>
      <c r="B39" s="6">
        <v>0.17340649999999999</v>
      </c>
      <c r="C39" s="4"/>
      <c r="D39" s="4"/>
      <c r="E39" s="2">
        <v>0.53600000000000003</v>
      </c>
      <c r="F39" s="6">
        <v>9.8532241797829115E-2</v>
      </c>
      <c r="G39" s="6">
        <v>9.5680000000000001E-2</v>
      </c>
      <c r="H39" s="6">
        <v>0.10150000000000001</v>
      </c>
      <c r="I39" s="6">
        <v>1.54331785</v>
      </c>
    </row>
    <row r="40" spans="1:9" x14ac:dyDescent="0.2">
      <c r="A40" s="14">
        <v>0.47499999999999998</v>
      </c>
      <c r="B40" s="6">
        <v>0.177115625</v>
      </c>
      <c r="C40" s="4" t="s">
        <v>111</v>
      </c>
      <c r="D40" s="4" t="s">
        <v>111</v>
      </c>
      <c r="E40" s="2">
        <v>0.54100000000000004</v>
      </c>
      <c r="F40" s="5">
        <v>9.6468796512533858E-2</v>
      </c>
      <c r="G40" s="5">
        <v>9.3659999999999993E-2</v>
      </c>
      <c r="H40" s="5">
        <v>9.9379999999999996E-2</v>
      </c>
      <c r="I40" s="6">
        <v>1.5763290624999999</v>
      </c>
    </row>
    <row r="41" spans="1:9" x14ac:dyDescent="0.2">
      <c r="A41" s="14">
        <v>0.49</v>
      </c>
      <c r="B41" s="6">
        <v>0.18847849999999999</v>
      </c>
      <c r="C41" s="4"/>
      <c r="D41" s="4"/>
      <c r="E41" s="2">
        <v>0.55600000000000005</v>
      </c>
      <c r="F41" s="5">
        <v>9.0652945494129333E-2</v>
      </c>
      <c r="G41" s="5">
        <v>8.8109999999999994E-2</v>
      </c>
      <c r="H41" s="5">
        <v>9.3350000000000002E-2</v>
      </c>
      <c r="I41" s="6">
        <v>1.6774586499999999</v>
      </c>
    </row>
    <row r="42" spans="1:9" x14ac:dyDescent="0.2">
      <c r="A42" s="13">
        <v>0.5</v>
      </c>
      <c r="B42" s="6">
        <v>0.19625000000000001</v>
      </c>
      <c r="C42" s="4">
        <v>24</v>
      </c>
      <c r="D42" s="4">
        <v>25</v>
      </c>
      <c r="E42" s="2">
        <v>0.56599999999999995</v>
      </c>
      <c r="F42" s="5">
        <v>8.706308885256181E-2</v>
      </c>
      <c r="G42" s="5">
        <v>8.4620000000000001E-2</v>
      </c>
      <c r="H42" s="5">
        <v>8.9590000000000003E-2</v>
      </c>
      <c r="I42" s="6">
        <v>1.7466250000000003</v>
      </c>
    </row>
    <row r="43" spans="1:9" x14ac:dyDescent="0.2">
      <c r="A43" s="13">
        <v>0.51</v>
      </c>
      <c r="B43" s="6">
        <v>0.20417850000000001</v>
      </c>
      <c r="C43" s="4"/>
      <c r="D43" s="4"/>
      <c r="E43" s="2">
        <v>0.57599999999999996</v>
      </c>
      <c r="F43" s="5">
        <v>8.3682323003231252E-2</v>
      </c>
      <c r="G43" s="5">
        <v>8.1079999999999999E-2</v>
      </c>
      <c r="H43" s="5">
        <v>8.6449999999999999E-2</v>
      </c>
      <c r="I43" s="6">
        <v>1.8171886500000001</v>
      </c>
    </row>
    <row r="44" spans="1:9" x14ac:dyDescent="0.2">
      <c r="A44" s="14">
        <v>0.53</v>
      </c>
      <c r="B44" s="6">
        <v>0.22050650000000002</v>
      </c>
      <c r="C44" s="4" t="s">
        <v>111</v>
      </c>
      <c r="D44" s="4" t="s">
        <v>111</v>
      </c>
      <c r="E44" s="2">
        <v>0.6</v>
      </c>
      <c r="F44" s="5">
        <v>7.7485839135423465E-2</v>
      </c>
      <c r="G44" s="5">
        <v>7.5120000000000006E-2</v>
      </c>
      <c r="H44" s="5">
        <v>7.9949999999999993E-2</v>
      </c>
      <c r="I44" s="6">
        <v>1.9625078500000004</v>
      </c>
    </row>
    <row r="45" spans="1:9" x14ac:dyDescent="0.2">
      <c r="A45" s="14">
        <v>0.55000000000000004</v>
      </c>
      <c r="B45" s="6">
        <v>0.23746250000000005</v>
      </c>
      <c r="C45" s="4"/>
      <c r="D45" s="4"/>
      <c r="E45" s="2">
        <v>0.62</v>
      </c>
      <c r="F45" s="5">
        <v>7.1952965993852716E-2</v>
      </c>
      <c r="G45" s="5">
        <v>6.9830000000000003E-2</v>
      </c>
      <c r="H45" s="5">
        <v>7.4200000000000002E-2</v>
      </c>
      <c r="I45" s="6">
        <v>2.1134162500000002</v>
      </c>
    </row>
    <row r="46" spans="1:9" x14ac:dyDescent="0.2">
      <c r="A46" s="13">
        <v>0.56000000000000005</v>
      </c>
      <c r="B46" s="6">
        <v>0.24617600000000006</v>
      </c>
      <c r="C46" s="4">
        <v>23</v>
      </c>
      <c r="D46" s="4">
        <v>24</v>
      </c>
      <c r="E46" s="2">
        <v>0.63</v>
      </c>
      <c r="F46" s="5">
        <v>6.9406161393942747E-2</v>
      </c>
      <c r="G46" s="5">
        <v>6.7360000000000003E-2</v>
      </c>
      <c r="H46" s="5">
        <v>7.1529999999999996E-2</v>
      </c>
      <c r="I46" s="6">
        <v>2.1909664000000006</v>
      </c>
    </row>
    <row r="47" spans="1:9" x14ac:dyDescent="0.2">
      <c r="A47" s="13">
        <v>0.56999999999999995</v>
      </c>
      <c r="B47" s="6">
        <v>0.25504649999999995</v>
      </c>
      <c r="C47" s="4"/>
      <c r="D47" s="4"/>
      <c r="E47" s="2">
        <v>0.64</v>
      </c>
      <c r="F47" s="5">
        <v>6.6992219800370748E-2</v>
      </c>
      <c r="G47" s="5">
        <v>6.5070000000000003E-2</v>
      </c>
      <c r="H47" s="5">
        <v>6.93E-2</v>
      </c>
      <c r="I47" s="6">
        <v>2.2699138499999996</v>
      </c>
    </row>
    <row r="48" spans="1:9" x14ac:dyDescent="0.2">
      <c r="A48" s="13">
        <v>0.59</v>
      </c>
      <c r="B48" s="6">
        <v>0.27325850000000002</v>
      </c>
      <c r="C48" s="4"/>
      <c r="D48" s="4"/>
      <c r="E48" s="2">
        <v>0.66400000000000003</v>
      </c>
      <c r="F48" s="5">
        <v>6.2527354820857375E-2</v>
      </c>
      <c r="G48" s="5">
        <v>6.0769999999999998E-2</v>
      </c>
      <c r="H48" s="5">
        <v>6.4380000000000007E-2</v>
      </c>
      <c r="I48" s="6">
        <v>2.4320006500000004</v>
      </c>
    </row>
    <row r="49" spans="1:9" x14ac:dyDescent="0.2">
      <c r="A49" s="14">
        <v>0.6</v>
      </c>
      <c r="B49" s="6">
        <v>0.28259999999999996</v>
      </c>
      <c r="C49" s="4" t="s">
        <v>111</v>
      </c>
      <c r="D49" s="4" t="s">
        <v>111</v>
      </c>
      <c r="E49" s="2">
        <v>0.67400000000000004</v>
      </c>
      <c r="F49" s="5">
        <v>6.0460478369834598E-2</v>
      </c>
      <c r="G49" s="5">
        <v>5.876E-2</v>
      </c>
      <c r="H49" s="5">
        <v>6.2219999999999998E-2</v>
      </c>
      <c r="I49" s="6">
        <v>2.5151399999999997</v>
      </c>
    </row>
    <row r="50" spans="1:9" x14ac:dyDescent="0.2">
      <c r="A50" s="13">
        <v>0.63</v>
      </c>
      <c r="B50" s="6">
        <v>0.31156650000000002</v>
      </c>
      <c r="C50" s="4">
        <v>22</v>
      </c>
      <c r="D50" s="4">
        <v>23</v>
      </c>
      <c r="E50" s="2">
        <v>0.70399999999999996</v>
      </c>
      <c r="F50" s="5">
        <v>5.483943616311527E-2</v>
      </c>
      <c r="G50" s="5">
        <v>5.3350000000000002E-2</v>
      </c>
      <c r="H50" s="5">
        <v>5.638E-2</v>
      </c>
      <c r="I50" s="6">
        <v>2.77294185</v>
      </c>
    </row>
    <row r="51" spans="1:9" x14ac:dyDescent="0.2">
      <c r="A51" s="13">
        <v>0.64</v>
      </c>
      <c r="B51" s="6">
        <v>0.32153600000000004</v>
      </c>
      <c r="C51" s="4"/>
      <c r="D51" s="4"/>
      <c r="E51" s="2">
        <v>0.71399999999999997</v>
      </c>
      <c r="F51" s="5">
        <v>5.3139092317237423E-2</v>
      </c>
      <c r="G51" s="5">
        <v>5.1569999999999998E-2</v>
      </c>
      <c r="H51" s="5">
        <v>5.4800000000000001E-2</v>
      </c>
      <c r="I51" s="6">
        <v>2.8616704000000004</v>
      </c>
    </row>
    <row r="52" spans="1:9" x14ac:dyDescent="0.2">
      <c r="A52" s="14">
        <v>0.67</v>
      </c>
      <c r="B52" s="6">
        <v>0.35238650000000005</v>
      </c>
      <c r="C52" s="4" t="s">
        <v>111</v>
      </c>
      <c r="D52" s="4" t="s">
        <v>111</v>
      </c>
      <c r="E52" s="2">
        <v>0.749</v>
      </c>
      <c r="F52" s="5">
        <v>4.8486906244465243E-2</v>
      </c>
      <c r="G52" s="5">
        <v>4.7079999999999997E-2</v>
      </c>
      <c r="H52" s="5">
        <v>4.9939999999999998E-2</v>
      </c>
      <c r="I52" s="6">
        <v>3.1362398500000008</v>
      </c>
    </row>
    <row r="53" spans="1:9" x14ac:dyDescent="0.2">
      <c r="A53" s="14">
        <v>0.69</v>
      </c>
      <c r="B53" s="6">
        <v>0.37373849999999997</v>
      </c>
      <c r="C53" s="4"/>
      <c r="D53" s="4"/>
      <c r="E53" s="2">
        <v>0.76900000000000002</v>
      </c>
      <c r="F53" s="5">
        <v>4.5716807841084756E-2</v>
      </c>
      <c r="G53" s="5">
        <v>4.444E-2</v>
      </c>
      <c r="H53" s="5">
        <v>4.7070000000000001E-2</v>
      </c>
      <c r="I53" s="6">
        <v>3.3262726499999999</v>
      </c>
    </row>
    <row r="54" spans="1:9" x14ac:dyDescent="0.2">
      <c r="A54" s="13">
        <v>0.71</v>
      </c>
      <c r="B54" s="6">
        <v>0.39571849999999997</v>
      </c>
      <c r="C54" s="4">
        <v>21</v>
      </c>
      <c r="D54" s="1">
        <v>22</v>
      </c>
      <c r="E54" s="2">
        <v>0.78900000000000003</v>
      </c>
      <c r="F54" s="5">
        <v>4.3177489016346861E-2</v>
      </c>
      <c r="G54" s="5">
        <v>4.1980000000000003E-2</v>
      </c>
      <c r="H54" s="5">
        <v>4.4420000000000001E-2</v>
      </c>
      <c r="I54" s="6">
        <v>3.5218946499999997</v>
      </c>
    </row>
    <row r="55" spans="1:9" x14ac:dyDescent="0.2">
      <c r="A55" s="13">
        <v>0.72</v>
      </c>
      <c r="B55" s="6">
        <v>0.40694400000000003</v>
      </c>
      <c r="C55" s="4"/>
      <c r="D55" s="1"/>
      <c r="E55" s="2">
        <v>0.79900000000000004</v>
      </c>
      <c r="F55" s="5">
        <v>4.198644331238513E-2</v>
      </c>
      <c r="G55" s="5">
        <v>4.0730000000000002E-2</v>
      </c>
      <c r="H55" s="5">
        <v>4.3310000000000001E-2</v>
      </c>
      <c r="I55" s="6">
        <v>3.6218016000000008</v>
      </c>
    </row>
    <row r="56" spans="1:9" x14ac:dyDescent="0.2">
      <c r="A56" s="13">
        <v>0.74</v>
      </c>
      <c r="B56" s="6">
        <v>0.42986599999999997</v>
      </c>
      <c r="C56" s="4"/>
      <c r="D56" s="1"/>
      <c r="E56" s="2">
        <v>0.82399999999999995</v>
      </c>
      <c r="F56" s="5">
        <v>3.9747575261396009E-2</v>
      </c>
      <c r="G56" s="5">
        <v>3.8580000000000003E-2</v>
      </c>
      <c r="H56" s="5">
        <v>4.0980000000000003E-2</v>
      </c>
      <c r="I56" s="6">
        <v>3.8258073999999995</v>
      </c>
    </row>
    <row r="57" spans="1:9" x14ac:dyDescent="0.2">
      <c r="A57" s="14">
        <v>0.75</v>
      </c>
      <c r="B57" s="6">
        <v>0.44156249999999997</v>
      </c>
      <c r="C57" s="4" t="s">
        <v>111</v>
      </c>
      <c r="D57" s="1" t="s">
        <v>111</v>
      </c>
      <c r="E57" s="2">
        <v>0.83399999999999996</v>
      </c>
      <c r="F57" s="5">
        <v>3.8694706156694139E-2</v>
      </c>
      <c r="G57" s="5">
        <v>3.7560000000000003E-2</v>
      </c>
      <c r="H57" s="5">
        <v>3.9870000000000003E-2</v>
      </c>
      <c r="I57" s="6">
        <v>3.9299062499999997</v>
      </c>
    </row>
    <row r="58" spans="1:9" x14ac:dyDescent="0.2">
      <c r="A58" s="13">
        <v>0.8</v>
      </c>
      <c r="B58" s="6">
        <v>0.50240000000000007</v>
      </c>
      <c r="C58" s="4">
        <v>20</v>
      </c>
      <c r="D58" s="1">
        <v>21</v>
      </c>
      <c r="E58" s="2">
        <v>0.88400000000000001</v>
      </c>
      <c r="F58" s="5">
        <v>3.4009019083031951E-2</v>
      </c>
      <c r="G58" s="5">
        <v>3.3050000000000003E-2</v>
      </c>
      <c r="H58" s="5">
        <v>3.5000000000000003E-2</v>
      </c>
      <c r="I58" s="6">
        <v>4.4713600000000007</v>
      </c>
    </row>
    <row r="59" spans="1:9" x14ac:dyDescent="0.2">
      <c r="A59" s="13">
        <v>0.83</v>
      </c>
      <c r="B59" s="6">
        <v>0.54078649999999995</v>
      </c>
      <c r="C59" s="4"/>
      <c r="D59" s="1"/>
      <c r="E59" s="2">
        <v>0.91900000000000004</v>
      </c>
      <c r="F59" s="5">
        <v>3.1594966197039415E-2</v>
      </c>
      <c r="G59" s="5">
        <v>3.0669999999999999E-2</v>
      </c>
      <c r="H59" s="5">
        <v>3.2579999999999998E-2</v>
      </c>
      <c r="I59" s="6">
        <v>4.8129998499999989</v>
      </c>
    </row>
    <row r="60" spans="1:9" x14ac:dyDescent="0.2">
      <c r="A60" s="14">
        <v>0.85</v>
      </c>
      <c r="B60" s="6">
        <v>0.56716250000000001</v>
      </c>
      <c r="C60" s="4" t="s">
        <v>111</v>
      </c>
      <c r="D60" s="1" t="s">
        <v>111</v>
      </c>
      <c r="E60" s="2">
        <v>0.93899999999999995</v>
      </c>
      <c r="F60" s="5">
        <v>3.0125636281163253E-2</v>
      </c>
      <c r="G60" s="5">
        <v>2.9250000000000002E-2</v>
      </c>
      <c r="H60" s="5">
        <v>3.1040000000000002E-2</v>
      </c>
      <c r="I60" s="6">
        <v>5.0477462500000003</v>
      </c>
    </row>
    <row r="61" spans="1:9" x14ac:dyDescent="0.2">
      <c r="A61" s="13">
        <v>0.9</v>
      </c>
      <c r="B61" s="6">
        <v>0.63585000000000003</v>
      </c>
      <c r="C61" s="4">
        <v>19</v>
      </c>
      <c r="D61" s="1">
        <v>20</v>
      </c>
      <c r="E61" s="2">
        <v>0.98899999999999999</v>
      </c>
      <c r="F61" s="5">
        <v>2.6871323719926482E-2</v>
      </c>
      <c r="G61" s="5">
        <v>2.6120000000000001E-2</v>
      </c>
      <c r="H61" s="5">
        <v>2.7650000000000001E-2</v>
      </c>
      <c r="I61" s="6">
        <v>5.6590650000000009</v>
      </c>
    </row>
    <row r="62" spans="1:9" x14ac:dyDescent="0.2">
      <c r="A62" s="13">
        <v>0.93</v>
      </c>
      <c r="B62" s="6">
        <v>0.67894650000000012</v>
      </c>
      <c r="C62" s="4"/>
      <c r="D62" s="1"/>
      <c r="E62" s="2">
        <v>1.024</v>
      </c>
      <c r="F62" s="5">
        <v>2.5165651766840616E-2</v>
      </c>
      <c r="G62" s="5">
        <v>2.443E-2</v>
      </c>
      <c r="H62" s="5">
        <v>2.5940000000000001E-2</v>
      </c>
      <c r="I62" s="6">
        <v>6.0426238500000018</v>
      </c>
    </row>
    <row r="63" spans="1:9" x14ac:dyDescent="0.2">
      <c r="A63" s="14">
        <v>0.95</v>
      </c>
      <c r="B63" s="6">
        <v>0.7084625</v>
      </c>
      <c r="C63" s="4" t="s">
        <v>111</v>
      </c>
      <c r="D63" s="1" t="s">
        <v>111</v>
      </c>
      <c r="E63" s="2">
        <v>1.044</v>
      </c>
      <c r="F63" s="5">
        <v>2.4117199128133465E-2</v>
      </c>
      <c r="G63" s="5">
        <v>2.342E-2</v>
      </c>
      <c r="H63" s="5">
        <v>2.4840000000000001E-2</v>
      </c>
      <c r="I63" s="6">
        <v>6.3053162499999997</v>
      </c>
    </row>
    <row r="64" spans="1:9" x14ac:dyDescent="0.2">
      <c r="A64" s="13">
        <v>1</v>
      </c>
      <c r="B64" s="6">
        <v>0.78500000000000003</v>
      </c>
      <c r="C64" s="4">
        <v>18</v>
      </c>
      <c r="D64" s="1">
        <v>19</v>
      </c>
      <c r="E64" s="2">
        <v>1.0940000000000001</v>
      </c>
      <c r="F64" s="5">
        <v>2.1765772213140452E-2</v>
      </c>
      <c r="G64" s="5">
        <v>2.1160000000000002E-2</v>
      </c>
      <c r="H64" s="5">
        <v>2.24E-2</v>
      </c>
      <c r="I64" s="6">
        <v>6.9865000000000013</v>
      </c>
    </row>
    <row r="65" spans="1:9" x14ac:dyDescent="0.2">
      <c r="A65" s="13">
        <v>1.04</v>
      </c>
      <c r="B65" s="6">
        <v>0.84905600000000003</v>
      </c>
      <c r="C65" s="4"/>
      <c r="D65" s="1"/>
      <c r="E65" s="2">
        <v>1.137</v>
      </c>
      <c r="F65" s="5">
        <v>2.0123679930788139E-2</v>
      </c>
      <c r="G65" s="5">
        <v>1.9550000000000001E-2</v>
      </c>
      <c r="H65" s="5">
        <v>2.0740000000000001E-2</v>
      </c>
      <c r="I65" s="6">
        <v>7.5565984000000013</v>
      </c>
    </row>
    <row r="66" spans="1:9" x14ac:dyDescent="0.2">
      <c r="A66" s="13">
        <v>1.05</v>
      </c>
      <c r="B66" s="6">
        <v>0.86546250000000002</v>
      </c>
      <c r="C66" s="4"/>
      <c r="D66" s="1"/>
      <c r="E66" s="2">
        <v>0.14799999999999999</v>
      </c>
      <c r="F66" s="5">
        <v>1.9742197018721496E-2</v>
      </c>
      <c r="G66" s="5">
        <v>0.92200000000000004</v>
      </c>
      <c r="H66" s="5">
        <v>1.016</v>
      </c>
      <c r="I66" s="6">
        <v>7.7026162500000011</v>
      </c>
    </row>
    <row r="67" spans="1:9" x14ac:dyDescent="0.2">
      <c r="A67" s="14">
        <v>1.06</v>
      </c>
      <c r="B67" s="6">
        <v>0.88202600000000009</v>
      </c>
      <c r="C67" s="4" t="s">
        <v>111</v>
      </c>
      <c r="D67" s="1" t="s">
        <v>111</v>
      </c>
      <c r="E67" s="2">
        <v>1.157</v>
      </c>
      <c r="F67" s="5">
        <v>1.9371459783855866E-2</v>
      </c>
      <c r="G67" s="7">
        <v>1.9216159775758173E-2</v>
      </c>
      <c r="H67" s="7">
        <v>1.9547472875340213E-2</v>
      </c>
      <c r="I67" s="6">
        <v>7.8500314000000015</v>
      </c>
    </row>
    <row r="68" spans="1:9" x14ac:dyDescent="0.2">
      <c r="A68" s="13">
        <v>1.1200000000000001</v>
      </c>
      <c r="B68" s="6">
        <v>0.98470400000000025</v>
      </c>
      <c r="C68" s="4">
        <v>17</v>
      </c>
      <c r="D68" s="1">
        <v>18</v>
      </c>
      <c r="E68" s="2">
        <v>1.2170000000000001</v>
      </c>
      <c r="F68" s="5">
        <v>1.7351540348485687E-2</v>
      </c>
      <c r="G68" s="7">
        <v>1.7212433931793593E-2</v>
      </c>
      <c r="H68" s="7">
        <v>1.7509200034065895E-2</v>
      </c>
      <c r="I68" s="6">
        <v>8.7638656000000026</v>
      </c>
    </row>
    <row r="69" spans="1:9" x14ac:dyDescent="0.2">
      <c r="A69" s="14">
        <v>1.18</v>
      </c>
      <c r="B69" s="2">
        <v>1.0930340000000001</v>
      </c>
      <c r="C69" s="4" t="s">
        <v>111</v>
      </c>
      <c r="D69" s="1" t="s">
        <v>111</v>
      </c>
      <c r="E69" s="2">
        <v>1.2789999999999999</v>
      </c>
      <c r="F69" s="5">
        <v>1.5631838705214344E-2</v>
      </c>
      <c r="G69" s="7">
        <v>1.5506519049153896E-2</v>
      </c>
      <c r="H69" s="7">
        <v>1.5773872825863445E-2</v>
      </c>
      <c r="I69" s="6">
        <v>9.7280026000000017</v>
      </c>
    </row>
    <row r="70" spans="1:9" x14ac:dyDescent="0.2">
      <c r="A70" s="13">
        <v>1.25</v>
      </c>
      <c r="B70" s="2">
        <v>1.2265625</v>
      </c>
      <c r="C70" s="4">
        <v>16</v>
      </c>
      <c r="D70" s="1" t="s">
        <v>111</v>
      </c>
      <c r="E70" s="2">
        <v>1.349</v>
      </c>
      <c r="F70" s="5">
        <v>1.3930094216409889E-2</v>
      </c>
      <c r="G70" s="7">
        <v>1.3818417359386808E-2</v>
      </c>
      <c r="H70" s="7">
        <v>1.405666593454865E-2</v>
      </c>
      <c r="I70" s="2">
        <v>10.91640625</v>
      </c>
    </row>
    <row r="71" spans="1:9" x14ac:dyDescent="0.2">
      <c r="A71" s="13">
        <v>1.3</v>
      </c>
      <c r="B71" s="2">
        <v>1.3266500000000003</v>
      </c>
      <c r="C71" s="4"/>
      <c r="D71" s="1"/>
      <c r="E71" s="2">
        <v>1.4019999999999999</v>
      </c>
      <c r="F71" s="5">
        <v>1.2879155155704406E-2</v>
      </c>
      <c r="G71" s="7">
        <v>1.252E-2</v>
      </c>
      <c r="H71" s="7">
        <v>1.3259999999999999E-2</v>
      </c>
      <c r="I71" s="2">
        <v>11.807185000000002</v>
      </c>
    </row>
    <row r="72" spans="1:9" x14ac:dyDescent="0.2">
      <c r="A72" s="14">
        <v>1.32</v>
      </c>
      <c r="B72" s="2">
        <v>1.3677840000000001</v>
      </c>
      <c r="C72" s="4" t="s">
        <v>111</v>
      </c>
      <c r="D72" s="1" t="s">
        <v>111</v>
      </c>
      <c r="E72" s="2">
        <v>1.4219999999999999</v>
      </c>
      <c r="F72" s="5">
        <v>1.2491834373932765E-2</v>
      </c>
      <c r="G72" s="7">
        <v>1.2391687972934965E-2</v>
      </c>
      <c r="H72" s="7">
        <v>1.2605337765571776E-2</v>
      </c>
      <c r="I72" s="2">
        <v>12.1732776</v>
      </c>
    </row>
    <row r="73" spans="1:9" x14ac:dyDescent="0.2">
      <c r="A73" s="13">
        <v>1.4</v>
      </c>
      <c r="B73" s="2">
        <v>1.5386</v>
      </c>
      <c r="C73" s="4">
        <v>15</v>
      </c>
      <c r="D73" s="1">
        <v>17</v>
      </c>
      <c r="E73" s="2">
        <v>1.502</v>
      </c>
      <c r="F73" s="5">
        <v>1.1104985823030843E-2</v>
      </c>
      <c r="G73" s="7">
        <v>1.1015957716347901E-2</v>
      </c>
      <c r="H73" s="7">
        <v>1.1205888021802175E-2</v>
      </c>
      <c r="I73" s="2">
        <v>13.69354</v>
      </c>
    </row>
    <row r="74" spans="1:9" x14ac:dyDescent="0.2">
      <c r="A74" s="14">
        <v>1.5</v>
      </c>
      <c r="B74" s="2">
        <v>1.7662499999999999</v>
      </c>
      <c r="C74" s="4" t="s">
        <v>111</v>
      </c>
      <c r="D74" s="1" t="s">
        <v>111</v>
      </c>
      <c r="E74" s="2">
        <v>1.6060000000000001</v>
      </c>
      <c r="F74" s="3">
        <v>9.6736765391735348E-3</v>
      </c>
      <c r="G74" s="7">
        <v>9.5961231662408386E-3</v>
      </c>
      <c r="H74" s="7">
        <v>9.7615735656587845E-3</v>
      </c>
      <c r="I74" s="2">
        <v>15.719624999999999</v>
      </c>
    </row>
    <row r="75" spans="1:9" x14ac:dyDescent="0.2">
      <c r="A75" s="13">
        <v>1.6</v>
      </c>
      <c r="B75" s="2">
        <v>2.0096000000000003</v>
      </c>
      <c r="C75" s="4">
        <v>14</v>
      </c>
      <c r="D75" s="1">
        <v>16</v>
      </c>
      <c r="E75" s="2">
        <v>1.706</v>
      </c>
      <c r="F75" s="3">
        <v>8.5022547707579877E-3</v>
      </c>
      <c r="G75" s="7">
        <v>8.4340926265788606E-3</v>
      </c>
      <c r="H75" s="7">
        <v>8.5795080166922895E-3</v>
      </c>
      <c r="I75" s="2">
        <v>17.885440000000003</v>
      </c>
    </row>
    <row r="76" spans="1:9" x14ac:dyDescent="0.2">
      <c r="A76" s="14">
        <v>1.7</v>
      </c>
      <c r="B76" s="2">
        <v>2.2686500000000001</v>
      </c>
      <c r="C76" s="4" t="s">
        <v>111</v>
      </c>
      <c r="D76" s="1" t="s">
        <v>111</v>
      </c>
      <c r="E76" s="2">
        <v>1.8089999999999999</v>
      </c>
      <c r="F76" s="3">
        <v>7.5314090702908133E-3</v>
      </c>
      <c r="G76" s="7">
        <v>7.4710301467272961E-3</v>
      </c>
      <c r="H76" s="7">
        <v>7.5998410113260429E-3</v>
      </c>
      <c r="I76" s="2">
        <v>20.190985000000001</v>
      </c>
    </row>
    <row r="77" spans="1:9" x14ac:dyDescent="0.2">
      <c r="A77" s="14">
        <v>1.74</v>
      </c>
      <c r="B77" s="2">
        <v>2.3766660000000002</v>
      </c>
      <c r="C77" s="4"/>
      <c r="D77" s="1"/>
      <c r="E77" s="2">
        <v>1.849</v>
      </c>
      <c r="F77" s="3">
        <v>7.1891175231670133E-3</v>
      </c>
      <c r="G77" s="7">
        <v>6.9849999999999999E-3</v>
      </c>
      <c r="H77" s="7">
        <v>7.4060000000000003E-3</v>
      </c>
      <c r="I77" s="2">
        <v>21.152327400000001</v>
      </c>
    </row>
    <row r="78" spans="1:9" x14ac:dyDescent="0.2">
      <c r="A78" s="13">
        <v>1.8</v>
      </c>
      <c r="B78" s="2">
        <v>2.5434000000000001</v>
      </c>
      <c r="C78" s="4">
        <v>13</v>
      </c>
      <c r="D78" s="1">
        <v>15</v>
      </c>
      <c r="E78" s="2">
        <v>1.909</v>
      </c>
      <c r="F78" s="3">
        <v>6.7178309299816205E-3</v>
      </c>
      <c r="G78" s="7">
        <v>6.6639744210005821E-3</v>
      </c>
      <c r="H78" s="7">
        <v>6.778870531707489E-3</v>
      </c>
      <c r="I78" s="2">
        <v>22.636260000000004</v>
      </c>
    </row>
    <row r="79" spans="1:9" x14ac:dyDescent="0.2">
      <c r="A79" s="14">
        <v>1.9</v>
      </c>
      <c r="B79" s="2">
        <v>2.83385</v>
      </c>
      <c r="C79" s="4" t="s">
        <v>111</v>
      </c>
      <c r="D79" s="1" t="s">
        <v>111</v>
      </c>
      <c r="E79" s="2">
        <v>2.012</v>
      </c>
      <c r="F79" s="3">
        <v>6.0292997820333661E-3</v>
      </c>
      <c r="G79" s="7">
        <v>5.9809631922553702E-3</v>
      </c>
      <c r="H79" s="7">
        <v>6.0840832472942559E-3</v>
      </c>
      <c r="I79" s="2">
        <v>25.221264999999999</v>
      </c>
    </row>
    <row r="80" spans="1:9" x14ac:dyDescent="0.2">
      <c r="A80" s="13">
        <v>2</v>
      </c>
      <c r="B80" s="2">
        <v>3.14</v>
      </c>
      <c r="C80" s="4">
        <v>12</v>
      </c>
      <c r="D80" s="1">
        <v>14</v>
      </c>
      <c r="E80" s="2">
        <v>2.1120000000000001</v>
      </c>
      <c r="F80" s="3">
        <v>5.4414430532851131E-3</v>
      </c>
      <c r="G80" s="7">
        <v>5.3978192810104717E-3</v>
      </c>
      <c r="H80" s="7">
        <v>5.490885130683066E-3</v>
      </c>
      <c r="I80" s="2">
        <v>27.946000000000005</v>
      </c>
    </row>
    <row r="81" spans="1:9" x14ac:dyDescent="0.2">
      <c r="A81" s="14">
        <v>2.12</v>
      </c>
      <c r="B81" s="2">
        <v>3.5281040000000004</v>
      </c>
      <c r="C81" s="4" t="s">
        <v>111</v>
      </c>
      <c r="D81" s="1" t="s">
        <v>111</v>
      </c>
      <c r="E81" s="2">
        <v>2.2349999999999999</v>
      </c>
      <c r="F81" s="3">
        <v>4.8428649459639666E-3</v>
      </c>
      <c r="G81" s="7">
        <v>4.8040399439395432E-3</v>
      </c>
      <c r="H81" s="7">
        <v>4.8868682188350533E-3</v>
      </c>
      <c r="I81" s="2">
        <v>31.400125600000006</v>
      </c>
    </row>
    <row r="82" spans="1:9" x14ac:dyDescent="0.2">
      <c r="A82" s="13">
        <v>2.2400000000000002</v>
      </c>
      <c r="B82" s="2">
        <v>3.938816000000001</v>
      </c>
      <c r="C82" s="4">
        <v>11</v>
      </c>
      <c r="D82" s="1">
        <v>13</v>
      </c>
      <c r="E82" s="2">
        <v>2.355</v>
      </c>
      <c r="F82" s="3">
        <v>4.3378850871214217E-3</v>
      </c>
      <c r="G82" s="7">
        <v>4.3031084829483982E-3</v>
      </c>
      <c r="H82" s="7">
        <v>4.3773000085164738E-3</v>
      </c>
      <c r="I82" s="2">
        <v>35.05546240000001</v>
      </c>
    </row>
    <row r="83" spans="1:9" x14ac:dyDescent="0.2">
      <c r="A83" s="14">
        <v>2.36</v>
      </c>
      <c r="B83" s="2">
        <v>4.3721360000000002</v>
      </c>
      <c r="C83" s="4" t="s">
        <v>111</v>
      </c>
      <c r="D83" s="1" t="s">
        <v>111</v>
      </c>
      <c r="E83" s="2">
        <v>2.4780000000000002</v>
      </c>
      <c r="F83" s="3">
        <v>3.907959676303586E-3</v>
      </c>
      <c r="G83" s="7">
        <v>3.876629762288474E-3</v>
      </c>
      <c r="H83" s="7">
        <v>3.9434682064658612E-3</v>
      </c>
      <c r="I83" s="2">
        <v>38.912010400000007</v>
      </c>
    </row>
    <row r="84" spans="1:9" x14ac:dyDescent="0.2">
      <c r="A84" s="13">
        <v>2.5</v>
      </c>
      <c r="B84" s="2">
        <v>4.90625</v>
      </c>
      <c r="C84" s="4">
        <v>10</v>
      </c>
      <c r="D84" s="1">
        <v>12</v>
      </c>
      <c r="E84" s="2">
        <v>2.6179999999999999</v>
      </c>
      <c r="F84" s="3">
        <v>3.4825235541024722E-3</v>
      </c>
      <c r="G84" s="7">
        <v>3.454604339846702E-3</v>
      </c>
      <c r="H84" s="7">
        <v>3.5141664836371624E-3</v>
      </c>
      <c r="I84" s="2">
        <v>43.665624999999999</v>
      </c>
    </row>
    <row r="85" spans="1:9" x14ac:dyDescent="0.2">
      <c r="A85" s="15"/>
      <c r="B85" s="8"/>
      <c r="C85" s="4"/>
      <c r="D85" s="1"/>
      <c r="E85" s="8"/>
      <c r="F85" s="8"/>
      <c r="G85" s="8"/>
      <c r="H85" s="8"/>
      <c r="I85" s="8"/>
    </row>
    <row r="86" spans="1:9" x14ac:dyDescent="0.2">
      <c r="A86" s="15"/>
      <c r="B86" s="8"/>
      <c r="C86" s="4"/>
      <c r="D86" s="1"/>
      <c r="E86" s="8"/>
      <c r="F86" s="8"/>
      <c r="G86" s="8"/>
      <c r="H86" s="8"/>
      <c r="I86" s="8"/>
    </row>
  </sheetData>
  <sheetProtection password="DD61" sheet="1" objects="1" scenarios="1"/>
  <mergeCells count="1">
    <mergeCell ref="F1:H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71</vt:i4>
      </vt:variant>
    </vt:vector>
  </HeadingPairs>
  <TitlesOfParts>
    <vt:vector size="75" baseType="lpstr">
      <vt:lpstr>参考原理图</vt:lpstr>
      <vt:lpstr>变压器设计</vt:lpstr>
      <vt:lpstr>常用变压器磁芯</vt:lpstr>
      <vt:lpstr>漆包线常用规格</vt:lpstr>
      <vt:lpstr>Ae</vt:lpstr>
      <vt:lpstr>Bmax_r</vt:lpstr>
      <vt:lpstr>Cin</vt:lpstr>
      <vt:lpstr>Cxin</vt:lpstr>
      <vt:lpstr>deg_Ipk</vt:lpstr>
      <vt:lpstr>Deg_Triac</vt:lpstr>
      <vt:lpstr>Deg_triacmax</vt:lpstr>
      <vt:lpstr>Deg_triacmin</vt:lpstr>
      <vt:lpstr>DIM</vt:lpstr>
      <vt:lpstr>DIM_0</vt:lpstr>
      <vt:lpstr>DIM_H</vt:lpstr>
      <vt:lpstr>DIM_L</vt:lpstr>
      <vt:lpstr>DIM_MAX</vt:lpstr>
      <vt:lpstr>DIM_triac</vt:lpstr>
      <vt:lpstr>Dp</vt:lpstr>
      <vt:lpstr>Ds</vt:lpstr>
      <vt:lpstr>Fac</vt:lpstr>
      <vt:lpstr>FS_THD</vt:lpstr>
      <vt:lpstr>fswmin</vt:lpstr>
      <vt:lpstr>i</vt:lpstr>
      <vt:lpstr>Iden_r</vt:lpstr>
      <vt:lpstr>IdiormsL</vt:lpstr>
      <vt:lpstr>Idrr</vt:lpstr>
      <vt:lpstr>Iin_base</vt:lpstr>
      <vt:lpstr>Ilrr</vt:lpstr>
      <vt:lpstr>ImosrmsL</vt:lpstr>
      <vt:lpstr>Io</vt:lpstr>
      <vt:lpstr>Io_0</vt:lpstr>
      <vt:lpstr>Io_TRIAC</vt:lpstr>
      <vt:lpstr>Ipk</vt:lpstr>
      <vt:lpstr>Irms_L</vt:lpstr>
      <vt:lpstr>Irms_Ls</vt:lpstr>
      <vt:lpstr>Isat</vt:lpstr>
      <vt:lpstr>Lm</vt:lpstr>
      <vt:lpstr>Lm_ref</vt:lpstr>
      <vt:lpstr>N</vt:lpstr>
      <vt:lpstr>Np</vt:lpstr>
      <vt:lpstr>Nps</vt:lpstr>
      <vt:lpstr>Nx</vt:lpstr>
      <vt:lpstr>PF</vt:lpstr>
      <vt:lpstr>PF_H</vt:lpstr>
      <vt:lpstr>PF_L</vt:lpstr>
      <vt:lpstr>R_TRIAC</vt:lpstr>
      <vt:lpstr>Rcs</vt:lpstr>
      <vt:lpstr>ROVP_H</vt:lpstr>
      <vt:lpstr>ROVP_L</vt:lpstr>
      <vt:lpstr>RTH</vt:lpstr>
      <vt:lpstr>Tdrr</vt:lpstr>
      <vt:lpstr>THD_comp</vt:lpstr>
      <vt:lpstr>Toffmax</vt:lpstr>
      <vt:lpstr>Toffmax1</vt:lpstr>
      <vt:lpstr>toffmin</vt:lpstr>
      <vt:lpstr>Ton_delay</vt:lpstr>
      <vt:lpstr>Ton_triac0</vt:lpstr>
      <vt:lpstr>Ton_triacmax</vt:lpstr>
      <vt:lpstr>Tonmax</vt:lpstr>
      <vt:lpstr>Tonmax_0</vt:lpstr>
      <vt:lpstr>Tonmax_H</vt:lpstr>
      <vt:lpstr>Tonmax_L</vt:lpstr>
      <vt:lpstr>Tonmax_TRIAC</vt:lpstr>
      <vt:lpstr>Tonmax8</vt:lpstr>
      <vt:lpstr>Tonmin</vt:lpstr>
      <vt:lpstr>V_TRIAC</vt:lpstr>
      <vt:lpstr>Vcspk</vt:lpstr>
      <vt:lpstr>Vcsth</vt:lpstr>
      <vt:lpstr>Vinmax</vt:lpstr>
      <vt:lpstr>Vinmin</vt:lpstr>
      <vt:lpstr>Vintyp</vt:lpstr>
      <vt:lpstr>Vout</vt:lpstr>
      <vt:lpstr>Vrfo</vt:lpstr>
      <vt:lpstr>Vtriacth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范敏敏</dc:creator>
  <cp:lastModifiedBy>范敏敏</cp:lastModifiedBy>
  <dcterms:created xsi:type="dcterms:W3CDTF">2016-09-08T07:25:27Z</dcterms:created>
  <dcterms:modified xsi:type="dcterms:W3CDTF">2017-11-20T00:38:08Z</dcterms:modified>
</cp:coreProperties>
</file>