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7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<sst xmlns="http://schemas.openxmlformats.org/spreadsheetml/2006/main" count="64" uniqueCount="57">
  <si>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CM6501</t>
  </si>
  <si>
    <t>CM6901</t>
  </si>
  <si>
    <t>Ct=</t>
  </si>
  <si>
    <t>f</t>
  </si>
  <si>
    <t>RT=</t>
  </si>
  <si>
    <t>Ω</t>
  </si>
  <si>
    <t>Rt=</t>
  </si>
  <si>
    <t>CT=</t>
  </si>
  <si>
    <t>F</t>
  </si>
  <si>
    <t>Tramp=</t>
  </si>
  <si>
    <t>S</t>
  </si>
  <si>
    <t>Tdeadtime=2.125/0.0025*CT=850*CT</t>
  </si>
  <si>
    <t>s</t>
  </si>
  <si>
    <t>fctrt=</t>
  </si>
  <si>
    <t>KHZ</t>
  </si>
  <si>
    <t>最低工作频率2Fmin=Fosc=1/(Tramp+Tdeadtime)</t>
  </si>
  <si>
    <t>kHZ</t>
  </si>
  <si>
    <t>Fpwm=</t>
  </si>
  <si>
    <t>Tramp1=RT*CT*ln(VREF-1.25)/(VREF-3)</t>
  </si>
  <si>
    <t>Tdeaatime=</t>
  </si>
  <si>
    <t>nS</t>
  </si>
  <si>
    <t>Css=</t>
  </si>
  <si>
    <t>35nf</t>
  </si>
  <si>
    <t>最大工作频率:2Fmax=Foscmax</t>
  </si>
  <si>
    <t>HZ</t>
  </si>
  <si>
    <t>Tdealy=</t>
  </si>
  <si>
    <t>Trampmin=1/Foscmax-Tdeadtime</t>
  </si>
  <si>
    <t>nf</t>
  </si>
  <si>
    <t>RSET=</t>
  </si>
  <si>
    <t>Rsence</t>
  </si>
  <si>
    <t>TRAMP2=</t>
  </si>
  <si>
    <t>Vin</t>
  </si>
  <si>
    <t>v</t>
  </si>
  <si>
    <t>Tdeadtime</t>
  </si>
  <si>
    <t>Pout</t>
  </si>
  <si>
    <t>W</t>
  </si>
  <si>
    <t>rt</t>
  </si>
  <si>
    <t>ct</t>
  </si>
  <si>
    <t>软启动的作用</t>
  </si>
  <si>
    <t>补偿网络</t>
  </si>
  <si>
    <t xml:space="preserve">软启动(Soft．Start)功能可以防
止启动瞬时饱和和输出电压过冲。在y。。。。l
(pin2)与地之间连接一个电容c：(见图5)，这样
开机时V。。。。r01=0V，占空比为0，随后，电容逐渐
充电，电压y。。rol逐渐上升到稳态值，在这个过程
中，脉冲由窄变宽，直到输出电压到达设定值。这
样增加了磁心的利用率，可以选择小一点尺寸的磁
心，同时减小了负载电流／out或输入电流k上的冲
击电流，防止输出电压y。。失调。
</t>
  </si>
  <si>
    <r>
      <t>电压误差放大器主要用来放大输出直流电压的采样电压,而对于其中二次谐波分量则希望加以衰减,输出愈小愈好,这样才能使输入电流按输入电压变化,提高电路的功率因数。所以电压误差放大器的频带是很窄的。在计算电压误差放大器的补偿网络元件值时,通常就是根据放大器的通频带的宽度,即选择幅频特性的2个转折频率(零点频率∫=1/(2丌R1C1)和极点频率f=1/(2mR1C2))来计算反馈元件R1、C1、C2的值</t>
    </r>
    <r>
      <rPr>
        <sz val="10"/>
        <rFont val="宋体"/>
        <family val="0"/>
      </rPr>
      <t>。</t>
    </r>
  </si>
  <si>
    <t>谐振频率</t>
  </si>
  <si>
    <t>ns</t>
  </si>
  <si>
    <t>Vout</t>
  </si>
  <si>
    <t>N</t>
  </si>
  <si>
    <t>Iout</t>
  </si>
  <si>
    <t>Zo</t>
  </si>
  <si>
    <t>Rac</t>
  </si>
  <si>
    <t>Lr</t>
  </si>
  <si>
    <t>Cr</t>
  </si>
  <si>
    <t>Q</t>
  </si>
  <si>
    <t>KHZ</t>
  </si>
  <si>
    <t>H</t>
  </si>
  <si>
    <t>F</t>
  </si>
  <si>
    <t>谐振电感</t>
  </si>
  <si>
    <t>谐振电容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</si>
</sst>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4" borderId="0" xfId="0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4" borderId="0" xfId="0" applyNumberFormat="1" applyFill="1" applyAlignment="1">
      <alignment horizontal="center" vertical="center"/>
    </xf>
    <xf numFmtId="0" fontId="46" fillId="33" borderId="0" xfId="0" applyFont="1" applyFill="1" applyAlignment="1">
      <alignment horizontal="right" vertical="center"/>
    </xf>
    <xf numFmtId="0" fontId="0" fillId="35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6" fillId="33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21</xdr:row>
      <xdr:rowOff>0</xdr:rowOff>
    </xdr:from>
    <xdr:to>
      <xdr:col>6</xdr:col>
      <xdr:colOff>1990725</xdr:colOff>
      <xdr:row>33</xdr:row>
      <xdr:rowOff>19050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4038600"/>
          <a:ext cx="19621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39</xdr:row>
      <xdr:rowOff>114300</xdr:rowOff>
    </xdr:from>
    <xdr:to>
      <xdr:col>5</xdr:col>
      <xdr:colOff>2314575</xdr:colOff>
      <xdr:row>45</xdr:row>
      <xdr:rowOff>114300</xdr:rowOff>
    </xdr:to>
    <xdr:pic>
      <xdr:nvPicPr>
        <xdr:cNvPr id="2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562850"/>
          <a:ext cx="22955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46</xdr:row>
      <xdr:rowOff>76200</xdr:rowOff>
    </xdr:from>
    <xdr:to>
      <xdr:col>5</xdr:col>
      <xdr:colOff>1914525</xdr:colOff>
      <xdr:row>49</xdr:row>
      <xdr:rowOff>142875</xdr:rowOff>
    </xdr:to>
    <xdr:pic>
      <xdr:nvPicPr>
        <xdr:cNvPr id="3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8791575"/>
          <a:ext cx="18192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1">
      <selection activeCell="G42" sqref="G42"/>
    </sheetView>
  </sheetViews>
  <sheetFormatPr defaultColWidth="9.00390625" defaultRowHeight="14.25"/>
  <cols>
    <col min="1" max="1" width="21.375" style="0" customWidth="1"/>
    <col min="2" max="2" width="34.875" style="0" customWidth="1"/>
    <col min="3" max="3" width="12.875" style="0" customWidth="1"/>
    <col min="4" max="5" width="9.00390625" style="0" customWidth="1"/>
    <col min="6" max="6" width="43.50390625" style="0" customWidth="1"/>
    <col min="7" max="7" width="31.125" style="0" customWidth="1"/>
    <col min="8" max="8" width="14.625" style="1" customWidth="1"/>
  </cols>
  <sheetData>
    <row r="1" spans="2:7" ht="20.25">
      <c r="B1" s="2" t="s">
        <v>0</v>
      </c>
      <c r="G1" s="2" t="s">
        <v>1</v>
      </c>
    </row>
    <row r="2" spans="1:8" ht="15">
      <c r="A2" s="3" t="s">
        <v>2</v>
      </c>
      <c r="B2" s="4">
        <v>1E-09</v>
      </c>
      <c r="C2" s="5" t="s">
        <v>3</v>
      </c>
      <c r="F2" s="3" t="s">
        <v>4</v>
      </c>
      <c r="G2" s="4">
        <v>39000</v>
      </c>
      <c r="H2" s="5" t="s">
        <v>5</v>
      </c>
    </row>
    <row r="3" spans="1:8" ht="15">
      <c r="A3" s="3" t="s">
        <v>6</v>
      </c>
      <c r="B3" s="4">
        <v>15000</v>
      </c>
      <c r="C3" s="5" t="s">
        <v>5</v>
      </c>
      <c r="E3" s="6"/>
      <c r="F3" s="3" t="s">
        <v>7</v>
      </c>
      <c r="G3" s="4">
        <v>7.95E-10</v>
      </c>
      <c r="H3" s="5" t="s">
        <v>8</v>
      </c>
    </row>
    <row r="4" spans="1:8" ht="15">
      <c r="A4" s="3" t="s">
        <v>9</v>
      </c>
      <c r="B4" s="4">
        <f>B2*B3*0.51</f>
        <v>7.65E-06</v>
      </c>
      <c r="C4" s="5" t="s">
        <v>10</v>
      </c>
      <c r="F4" s="3" t="s">
        <v>11</v>
      </c>
      <c r="G4" s="4">
        <f>850*G3</f>
        <v>6.7575E-07</v>
      </c>
      <c r="H4" s="14" t="s">
        <v>43</v>
      </c>
    </row>
    <row r="5" spans="1:8" ht="15">
      <c r="A5" s="3" t="s">
        <v>13</v>
      </c>
      <c r="B5" s="4">
        <f>1/B4/1000</f>
        <v>130.71895424836603</v>
      </c>
      <c r="C5" s="5" t="s">
        <v>14</v>
      </c>
      <c r="F5" s="7" t="s">
        <v>15</v>
      </c>
      <c r="G5" s="4">
        <f>1/(G4+G6)/1000</f>
        <v>92.07239552330772</v>
      </c>
      <c r="H5" s="5" t="s">
        <v>16</v>
      </c>
    </row>
    <row r="6" spans="1:8" ht="15">
      <c r="A6" s="3" t="s">
        <v>17</v>
      </c>
      <c r="B6" s="4">
        <f>B5/4</f>
        <v>32.67973856209151</v>
      </c>
      <c r="C6" s="5" t="s">
        <v>14</v>
      </c>
      <c r="F6" s="3" t="s">
        <v>18</v>
      </c>
      <c r="G6" s="4">
        <f>G2*G3*LN((7.5-1.25)/(7.5-3))</f>
        <v>1.0185268596467977E-05</v>
      </c>
      <c r="H6" s="5" t="s">
        <v>12</v>
      </c>
    </row>
    <row r="7" spans="1:8" ht="15">
      <c r="A7" s="8" t="s">
        <v>19</v>
      </c>
      <c r="B7" s="9">
        <f>407.48*B2*1000000000</f>
        <v>407.48</v>
      </c>
      <c r="C7" s="5" t="s">
        <v>20</v>
      </c>
      <c r="F7" s="3"/>
      <c r="G7" s="4"/>
      <c r="H7" s="5"/>
    </row>
    <row r="8" spans="1:8" ht="15">
      <c r="A8" s="10" t="s">
        <v>21</v>
      </c>
      <c r="B8" s="4" t="s">
        <v>22</v>
      </c>
      <c r="C8" s="11"/>
      <c r="F8" s="7" t="s">
        <v>23</v>
      </c>
      <c r="G8" s="4">
        <f>1/(G11+G12)/1000</f>
        <v>392.68414826386555</v>
      </c>
      <c r="H8" s="5" t="s">
        <v>24</v>
      </c>
    </row>
    <row r="9" spans="1:8" ht="15">
      <c r="A9" s="3" t="s">
        <v>25</v>
      </c>
      <c r="B9" s="4">
        <v>0.033</v>
      </c>
      <c r="C9" s="5" t="s">
        <v>12</v>
      </c>
      <c r="F9" s="3" t="s">
        <v>26</v>
      </c>
      <c r="G9" s="4">
        <f>1/G8/2-G4</f>
        <v>0.0012726122149219331</v>
      </c>
      <c r="H9" s="5" t="s">
        <v>10</v>
      </c>
    </row>
    <row r="10" spans="1:8" ht="15">
      <c r="A10" s="3" t="s">
        <v>21</v>
      </c>
      <c r="B10" s="4">
        <f>(0.00001/1.4)*B9*1000000000</f>
        <v>235.71428571428575</v>
      </c>
      <c r="C10" s="5" t="s">
        <v>27</v>
      </c>
      <c r="F10" s="3" t="s">
        <v>28</v>
      </c>
      <c r="G10" s="4">
        <f>33000</f>
        <v>33000</v>
      </c>
      <c r="H10" s="5" t="s">
        <v>5</v>
      </c>
    </row>
    <row r="11" spans="1:7" ht="15">
      <c r="A11" s="3" t="s">
        <v>29</v>
      </c>
      <c r="B11" s="4">
        <f>(0.6*B12*1.414)/(2*B13)</f>
        <v>0.101808</v>
      </c>
      <c r="C11" s="5" t="s">
        <v>5</v>
      </c>
      <c r="F11" s="3" t="s">
        <v>30</v>
      </c>
      <c r="G11" s="4">
        <f>G13*G14*LN(((7.5+G13*20/G10-1.25)/(7.5+G13*20/G10-3)))</f>
        <v>1.870825929843866E-06</v>
      </c>
    </row>
    <row r="12" spans="1:7" ht="15">
      <c r="A12" s="8" t="s">
        <v>31</v>
      </c>
      <c r="B12" s="4">
        <f>120</f>
        <v>120</v>
      </c>
      <c r="C12" s="5" t="s">
        <v>32</v>
      </c>
      <c r="F12" s="3" t="s">
        <v>33</v>
      </c>
      <c r="G12" s="4">
        <f>850*G14</f>
        <v>6.7575E-07</v>
      </c>
    </row>
    <row r="13" spans="1:7" ht="15">
      <c r="A13" s="8" t="s">
        <v>34</v>
      </c>
      <c r="B13" s="4">
        <v>500</v>
      </c>
      <c r="C13" s="5" t="s">
        <v>35</v>
      </c>
      <c r="F13" s="3" t="s">
        <v>36</v>
      </c>
      <c r="G13" s="4">
        <v>39000</v>
      </c>
    </row>
    <row r="14" spans="6:7" ht="15">
      <c r="F14" s="3" t="s">
        <v>37</v>
      </c>
      <c r="G14" s="4">
        <f>0.000000000795</f>
        <v>7.95E-10</v>
      </c>
    </row>
    <row r="21" spans="2:6" s="1" customFormat="1" ht="17.25">
      <c r="B21" s="12" t="s">
        <v>38</v>
      </c>
      <c r="F21" s="1" t="s">
        <v>39</v>
      </c>
    </row>
    <row r="22" spans="2:6" ht="15">
      <c r="B22" s="18" t="s">
        <v>40</v>
      </c>
      <c r="F22" s="19" t="s">
        <v>41</v>
      </c>
    </row>
    <row r="23" spans="2:6" ht="15">
      <c r="B23" s="18"/>
      <c r="F23" s="20"/>
    </row>
    <row r="24" spans="2:6" ht="15">
      <c r="B24" s="18"/>
      <c r="F24" s="20"/>
    </row>
    <row r="25" spans="2:6" ht="15">
      <c r="B25" s="18"/>
      <c r="F25" s="20"/>
    </row>
    <row r="26" spans="2:6" ht="15">
      <c r="B26" s="18"/>
      <c r="F26" s="20"/>
    </row>
    <row r="27" spans="2:6" ht="15">
      <c r="B27" s="18"/>
      <c r="F27" s="20"/>
    </row>
    <row r="28" spans="2:6" ht="15">
      <c r="B28" s="18"/>
      <c r="F28" s="20"/>
    </row>
    <row r="29" spans="2:6" ht="15">
      <c r="B29" s="18"/>
      <c r="F29" s="20"/>
    </row>
    <row r="30" spans="2:6" ht="15">
      <c r="B30" s="18"/>
      <c r="F30" s="20"/>
    </row>
    <row r="31" spans="2:6" ht="15">
      <c r="B31" s="18"/>
      <c r="F31" s="20"/>
    </row>
    <row r="32" spans="2:6" ht="15">
      <c r="B32" s="18"/>
      <c r="F32" s="20"/>
    </row>
    <row r="33" spans="2:6" ht="15">
      <c r="B33" s="18"/>
      <c r="F33" s="20"/>
    </row>
    <row r="34" spans="2:6" ht="15">
      <c r="B34" s="18"/>
      <c r="F34" s="20"/>
    </row>
    <row r="35" spans="2:6" ht="15">
      <c r="B35" s="18"/>
      <c r="F35" s="20"/>
    </row>
    <row r="36" spans="2:6" ht="15">
      <c r="B36" s="18"/>
      <c r="F36" s="20"/>
    </row>
    <row r="37" spans="2:6" ht="15">
      <c r="B37" s="18"/>
      <c r="F37" s="20"/>
    </row>
    <row r="40" spans="1:7" ht="14.25">
      <c r="A40" s="21" t="s">
        <v>55</v>
      </c>
      <c r="B40" s="22">
        <v>3.2E-05</v>
      </c>
      <c r="C40" t="s">
        <v>53</v>
      </c>
      <c r="F40" s="16" t="s">
        <v>44</v>
      </c>
      <c r="G40">
        <v>12.4</v>
      </c>
    </row>
    <row r="41" spans="1:7" ht="14.25">
      <c r="A41" s="21" t="s">
        <v>56</v>
      </c>
      <c r="B41" s="22">
        <v>2.67E-07</v>
      </c>
      <c r="C41" t="s">
        <v>54</v>
      </c>
      <c r="F41" s="16" t="s">
        <v>45</v>
      </c>
      <c r="G41">
        <v>15</v>
      </c>
    </row>
    <row r="42" spans="6:7" ht="14.25">
      <c r="F42" s="16" t="s">
        <v>46</v>
      </c>
      <c r="G42">
        <v>60</v>
      </c>
    </row>
    <row r="43" ht="14.25"/>
    <row r="44" spans="6:7" ht="14.25">
      <c r="F44" s="16" t="s">
        <v>48</v>
      </c>
      <c r="G44" s="15">
        <f>G40*G41*G41/G42</f>
        <v>46.5</v>
      </c>
    </row>
    <row r="45" spans="2:7" ht="14.25">
      <c r="B45" s="13" t="s">
        <v>42</v>
      </c>
      <c r="C45" s="13">
        <f>1/(6.28*(SQRT(B40*B41)))/1000</f>
        <v>54.47656762579353</v>
      </c>
      <c r="D45" t="s">
        <v>52</v>
      </c>
      <c r="F45" s="16" t="s">
        <v>47</v>
      </c>
      <c r="G45">
        <f>G49*G44</f>
        <v>10.327955589886445</v>
      </c>
    </row>
    <row r="46" ht="14.25">
      <c r="G46" s="13">
        <f>SQRT((1/6.28/50/6.28/50)/G45/G45)</f>
        <v>0.000308358546672565</v>
      </c>
    </row>
    <row r="47" spans="6:7" ht="14.25">
      <c r="F47" s="17" t="s">
        <v>49</v>
      </c>
      <c r="G47">
        <v>3.2E-05</v>
      </c>
    </row>
    <row r="48" spans="6:7" ht="14.25">
      <c r="F48" s="17" t="s">
        <v>50</v>
      </c>
      <c r="G48">
        <v>3E-07</v>
      </c>
    </row>
    <row r="49" spans="6:7" ht="14.25">
      <c r="F49" s="17" t="s">
        <v>51</v>
      </c>
      <c r="G49">
        <f>SQRT(G47/G48)/G44</f>
        <v>0.22210657182551494</v>
      </c>
    </row>
  </sheetData>
  <sheetProtection/>
  <mergeCells count="2">
    <mergeCell ref="B22:B37"/>
    <mergeCell ref="F22:F37"/>
  </mergeCells>
  <printOptions/>
  <pageMargins left="0.75" right="0.75" top="1" bottom="1" header="0.51" footer="0.5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2018-11-06T02:32:58Z</dcterms:created>
  <dcterms:modified xsi:type="dcterms:W3CDTF">2018-12-27T07:49:46Z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