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2944" windowHeight="96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7" i="1" l="1"/>
  <c r="C32" i="1" l="1"/>
  <c r="C12" i="1"/>
  <c r="C11" i="1"/>
  <c r="C10" i="1"/>
  <c r="C13" i="1"/>
  <c r="C15" i="1" l="1"/>
  <c r="C17" i="1" s="1"/>
  <c r="C14" i="1"/>
  <c r="C18" i="1" s="1"/>
  <c r="C25" i="1" s="1"/>
  <c r="C26" i="1" s="1"/>
  <c r="C16" i="1" l="1"/>
  <c r="C19" i="1"/>
  <c r="C21" i="1"/>
  <c r="C20" i="1"/>
  <c r="C30" i="1" l="1"/>
  <c r="C29" i="1"/>
</calcChain>
</file>

<file path=xl/sharedStrings.xml><?xml version="1.0" encoding="utf-8"?>
<sst xmlns="http://schemas.openxmlformats.org/spreadsheetml/2006/main" count="75" uniqueCount="50">
  <si>
    <t>参数</t>
  </si>
  <si>
    <t>值</t>
  </si>
  <si>
    <t>单位</t>
  </si>
  <si>
    <t>备注</t>
  </si>
  <si>
    <t>最小交流输入电压Vacin_min</t>
  </si>
  <si>
    <t>Vac</t>
  </si>
  <si>
    <t>最大交流输入电压Vacin_max</t>
  </si>
  <si>
    <t>预计效率η</t>
  </si>
  <si>
    <t>%</t>
  </si>
  <si>
    <t>预计PF值</t>
  </si>
  <si>
    <t>-</t>
  </si>
  <si>
    <t xml:space="preserve"> </t>
  </si>
  <si>
    <t>输出电压Vo</t>
  </si>
  <si>
    <t>V</t>
  </si>
  <si>
    <t>开关频率Fs</t>
  </si>
  <si>
    <t>kHz</t>
  </si>
  <si>
    <t>电感电流纹波率r</t>
  </si>
  <si>
    <t>最大输出功率Po</t>
  </si>
  <si>
    <t>W</t>
  </si>
  <si>
    <t>占空比D</t>
  </si>
  <si>
    <t>@Vacin_min</t>
  </si>
  <si>
    <t>@Vacin_max</t>
  </si>
  <si>
    <r>
      <t>电感平均电流  I</t>
    </r>
    <r>
      <rPr>
        <vertAlign val="subscript"/>
        <sz val="11"/>
        <color theme="1"/>
        <rFont val="宋体"/>
        <family val="3"/>
        <charset val="134"/>
        <scheme val="minor"/>
      </rPr>
      <t>L_AVGmax</t>
    </r>
  </si>
  <si>
    <t>A</t>
  </si>
  <si>
    <r>
      <t>电感电流变化量△I</t>
    </r>
    <r>
      <rPr>
        <vertAlign val="subscript"/>
        <sz val="11"/>
        <color theme="1"/>
        <rFont val="宋体"/>
        <family val="3"/>
        <charset val="134"/>
        <scheme val="minor"/>
      </rPr>
      <t>L</t>
    </r>
  </si>
  <si>
    <t>电感量L</t>
  </si>
  <si>
    <t>uH</t>
  </si>
  <si>
    <r>
      <t>电感电流有效值I</t>
    </r>
    <r>
      <rPr>
        <vertAlign val="subscript"/>
        <sz val="11"/>
        <color theme="1"/>
        <rFont val="宋体"/>
        <family val="3"/>
        <charset val="134"/>
        <scheme val="minor"/>
      </rPr>
      <t>L_rms</t>
    </r>
  </si>
  <si>
    <r>
      <t>电感电流峰值I</t>
    </r>
    <r>
      <rPr>
        <vertAlign val="subscript"/>
        <sz val="11"/>
        <color theme="1"/>
        <rFont val="宋体"/>
        <family val="3"/>
        <charset val="134"/>
        <scheme val="minor"/>
      </rPr>
      <t>Lpk</t>
    </r>
  </si>
  <si>
    <t>电流密度J</t>
  </si>
  <si>
    <r>
      <t>A/mm</t>
    </r>
    <r>
      <rPr>
        <vertAlign val="superscript"/>
        <sz val="11"/>
        <color theme="1"/>
        <rFont val="宋体"/>
        <family val="3"/>
        <charset val="134"/>
        <scheme val="minor"/>
      </rPr>
      <t>2</t>
    </r>
  </si>
  <si>
    <t>单股漆包线直径D</t>
  </si>
  <si>
    <t>mm</t>
  </si>
  <si>
    <t>需要导线截面积</t>
  </si>
  <si>
    <t>mm2</t>
  </si>
  <si>
    <t>所需漆包线股数n</t>
  </si>
  <si>
    <t>n</t>
  </si>
  <si>
    <t>实际取值</t>
  </si>
  <si>
    <t>磁通密度Bmax</t>
  </si>
  <si>
    <t>T</t>
  </si>
  <si>
    <t>选用磁芯有效面积Ae</t>
  </si>
  <si>
    <r>
      <t>mm</t>
    </r>
    <r>
      <rPr>
        <vertAlign val="superscript"/>
        <sz val="11"/>
        <color theme="1"/>
        <rFont val="宋体"/>
        <family val="3"/>
        <charset val="134"/>
        <scheme val="minor"/>
      </rPr>
      <t>2</t>
    </r>
  </si>
  <si>
    <t>最小匝数N</t>
  </si>
  <si>
    <t>Ts</t>
  </si>
  <si>
    <t>核算Bpk</t>
  </si>
  <si>
    <t>若Bpk&gt;Bmax，则要重新选取磁芯型号和匝数</t>
  </si>
  <si>
    <t>磁芯窗口使用系数K</t>
  </si>
  <si>
    <t>核算磁芯窗口Aw</t>
  </si>
  <si>
    <t>若此处计算得的Ae超过磁芯实际的Aw，则要重新选取磁芯和匝数</t>
  </si>
  <si>
    <r>
      <t>P</t>
    </r>
    <r>
      <rPr>
        <sz val="11"/>
        <color theme="1"/>
        <rFont val="宋体"/>
        <family val="3"/>
        <charset val="134"/>
        <scheme val="minor"/>
      </rPr>
      <t>Q3535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</si>
</sst>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vertAlign val="subscript"/>
      <sz val="11"/>
      <color theme="1"/>
      <name val="宋体"/>
      <family val="3"/>
      <charset val="134"/>
      <scheme val="minor"/>
    </font>
    <font>
      <vertAlign val="superscript"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H7" sqref="H7"/>
    </sheetView>
  </sheetViews>
  <sheetFormatPr defaultColWidth="9" defaultRowHeight="14.4" x14ac:dyDescent="0.25"/>
  <cols>
    <col min="1" max="1" width="19.5546875" customWidth="1"/>
    <col min="2" max="2" width="11.88671875" customWidth="1"/>
    <col min="3" max="3" width="11.21875" style="1" customWidth="1"/>
    <col min="4" max="4" width="9" style="1"/>
  </cols>
  <sheetData>
    <row r="1" spans="1:5" x14ac:dyDescent="0.25">
      <c r="A1" s="6" t="s">
        <v>0</v>
      </c>
      <c r="B1" s="6"/>
      <c r="C1" s="1" t="s">
        <v>1</v>
      </c>
      <c r="D1" s="1" t="s">
        <v>2</v>
      </c>
      <c r="E1" s="1" t="s">
        <v>3</v>
      </c>
    </row>
    <row r="2" spans="1:5" x14ac:dyDescent="0.25">
      <c r="A2" s="6" t="s">
        <v>4</v>
      </c>
      <c r="B2" s="6"/>
      <c r="C2" s="1">
        <v>85</v>
      </c>
      <c r="D2" s="1" t="s">
        <v>5</v>
      </c>
    </row>
    <row r="3" spans="1:5" x14ac:dyDescent="0.25">
      <c r="A3" s="6" t="s">
        <v>6</v>
      </c>
      <c r="B3" s="6"/>
      <c r="C3" s="1">
        <v>265</v>
      </c>
      <c r="D3" s="1" t="s">
        <v>5</v>
      </c>
    </row>
    <row r="4" spans="1:5" x14ac:dyDescent="0.25">
      <c r="A4" s="9" t="s">
        <v>7</v>
      </c>
      <c r="B4" s="9"/>
      <c r="C4" s="1">
        <v>95</v>
      </c>
      <c r="D4" s="1" t="s">
        <v>8</v>
      </c>
    </row>
    <row r="5" spans="1:5" x14ac:dyDescent="0.25">
      <c r="A5" s="6" t="s">
        <v>9</v>
      </c>
      <c r="B5" s="6"/>
      <c r="C5" s="1">
        <v>0.99</v>
      </c>
      <c r="D5" s="1" t="s">
        <v>10</v>
      </c>
      <c r="E5" t="s">
        <v>11</v>
      </c>
    </row>
    <row r="6" spans="1:5" x14ac:dyDescent="0.25">
      <c r="A6" s="6" t="s">
        <v>12</v>
      </c>
      <c r="B6" s="6"/>
      <c r="C6" s="1">
        <v>390</v>
      </c>
      <c r="D6" s="1" t="s">
        <v>13</v>
      </c>
    </row>
    <row r="7" spans="1:5" x14ac:dyDescent="0.25">
      <c r="A7" s="6" t="s">
        <v>14</v>
      </c>
      <c r="B7" s="6"/>
      <c r="C7" s="1">
        <v>65</v>
      </c>
      <c r="D7" s="1" t="s">
        <v>15</v>
      </c>
    </row>
    <row r="8" spans="1:5" x14ac:dyDescent="0.25">
      <c r="A8" s="6" t="s">
        <v>16</v>
      </c>
      <c r="B8" s="6"/>
      <c r="C8" s="1">
        <v>0.36</v>
      </c>
      <c r="D8" s="1" t="s">
        <v>10</v>
      </c>
    </row>
    <row r="9" spans="1:5" x14ac:dyDescent="0.25">
      <c r="A9" s="6" t="s">
        <v>17</v>
      </c>
      <c r="B9" s="6"/>
      <c r="C9" s="3">
        <v>380</v>
      </c>
      <c r="D9" s="1" t="s">
        <v>18</v>
      </c>
    </row>
    <row r="10" spans="1:5" x14ac:dyDescent="0.25">
      <c r="A10" s="6" t="s">
        <v>19</v>
      </c>
      <c r="B10" t="s">
        <v>20</v>
      </c>
      <c r="C10" s="4">
        <f>(C6-C2*SQRT(2))/C6</f>
        <v>0.69177396717509465</v>
      </c>
      <c r="D10" s="1" t="s">
        <v>10</v>
      </c>
    </row>
    <row r="11" spans="1:5" x14ac:dyDescent="0.25">
      <c r="A11" s="6"/>
      <c r="B11" t="s">
        <v>21</v>
      </c>
      <c r="C11" s="4">
        <f>(C6-C3*SQRT(2))/C6</f>
        <v>3.9060015310589224E-2</v>
      </c>
      <c r="D11" s="1" t="s">
        <v>10</v>
      </c>
    </row>
    <row r="12" spans="1:5" ht="18" customHeight="1" x14ac:dyDescent="0.25">
      <c r="A12" s="7" t="s">
        <v>22</v>
      </c>
      <c r="B12" t="s">
        <v>20</v>
      </c>
      <c r="C12" s="4">
        <f>2*C9/(C4/100*C5*C2*SQRT(2))</f>
        <v>6.7223461075369935</v>
      </c>
      <c r="D12" s="1" t="s">
        <v>23</v>
      </c>
    </row>
    <row r="13" spans="1:5" ht="16.95" customHeight="1" x14ac:dyDescent="0.25">
      <c r="A13" s="8"/>
      <c r="B13" t="s">
        <v>21</v>
      </c>
      <c r="C13" s="4">
        <f>2*C9/(C4/100*C5*C3*SQRT(2))</f>
        <v>2.1562242231722433</v>
      </c>
      <c r="D13" s="1" t="s">
        <v>23</v>
      </c>
    </row>
    <row r="14" spans="1:5" x14ac:dyDescent="0.25">
      <c r="A14" s="9" t="s">
        <v>24</v>
      </c>
      <c r="B14" t="s">
        <v>20</v>
      </c>
      <c r="C14" s="4">
        <f>C8*C12</f>
        <v>2.4200445987133175</v>
      </c>
      <c r="D14" s="1" t="s">
        <v>23</v>
      </c>
    </row>
    <row r="15" spans="1:5" x14ac:dyDescent="0.25">
      <c r="A15" s="9"/>
      <c r="B15" t="s">
        <v>21</v>
      </c>
      <c r="C15" s="4">
        <f>C8*C13</f>
        <v>0.77624072034200753</v>
      </c>
      <c r="D15" s="1" t="s">
        <v>23</v>
      </c>
    </row>
    <row r="16" spans="1:5" x14ac:dyDescent="0.25">
      <c r="A16" s="6" t="s">
        <v>25</v>
      </c>
      <c r="B16" t="s">
        <v>20</v>
      </c>
      <c r="C16" s="4">
        <f>C10*C2*SQRT(2)/(C7*1000*C14)*1000000</f>
        <v>528.64169270423713</v>
      </c>
      <c r="D16" s="1" t="s">
        <v>26</v>
      </c>
      <c r="E16">
        <v>550</v>
      </c>
    </row>
    <row r="17" spans="1:6" x14ac:dyDescent="0.25">
      <c r="A17" s="6"/>
      <c r="B17" t="s">
        <v>21</v>
      </c>
      <c r="C17" s="4">
        <f>SQRT(2)*C3/C15*C11/C7/1000*1000000</f>
        <v>290.1238973754559</v>
      </c>
      <c r="D17" s="1" t="s">
        <v>26</v>
      </c>
    </row>
    <row r="18" spans="1:6" x14ac:dyDescent="0.25">
      <c r="A18" s="9" t="s">
        <v>27</v>
      </c>
      <c r="B18" t="s">
        <v>20</v>
      </c>
      <c r="C18" s="4">
        <f>SQRT(C12^2+C14^2/12)/SQRT(2)</f>
        <v>4.7790160342462</v>
      </c>
      <c r="D18" s="1" t="s">
        <v>23</v>
      </c>
    </row>
    <row r="19" spans="1:6" x14ac:dyDescent="0.25">
      <c r="A19" s="9"/>
      <c r="B19" t="s">
        <v>21</v>
      </c>
      <c r="C19" s="4">
        <f>SQRT(C13^2+C15^2/12)/SQRT(2)</f>
        <v>1.5328919355129322</v>
      </c>
      <c r="D19" s="1" t="s">
        <v>23</v>
      </c>
    </row>
    <row r="20" spans="1:6" x14ac:dyDescent="0.25">
      <c r="A20" s="9" t="s">
        <v>28</v>
      </c>
      <c r="B20" t="s">
        <v>20</v>
      </c>
      <c r="C20" s="4">
        <f>C12+C14/2</f>
        <v>7.9323684068936524</v>
      </c>
      <c r="D20" s="1" t="s">
        <v>23</v>
      </c>
    </row>
    <row r="21" spans="1:6" x14ac:dyDescent="0.25">
      <c r="A21" s="9"/>
      <c r="B21" t="s">
        <v>21</v>
      </c>
      <c r="C21" s="4">
        <f>C13+C15/2</f>
        <v>2.5443445833432472</v>
      </c>
      <c r="D21" s="1" t="s">
        <v>23</v>
      </c>
    </row>
    <row r="23" spans="1:6" ht="16.8" x14ac:dyDescent="0.25">
      <c r="A23" s="6" t="s">
        <v>29</v>
      </c>
      <c r="B23" s="6"/>
      <c r="C23" s="1">
        <v>6</v>
      </c>
      <c r="D23" s="2" t="s">
        <v>30</v>
      </c>
    </row>
    <row r="24" spans="1:6" x14ac:dyDescent="0.25">
      <c r="A24" s="6" t="s">
        <v>31</v>
      </c>
      <c r="B24" s="6"/>
      <c r="C24" s="1">
        <v>0.2</v>
      </c>
      <c r="D24" s="2" t="s">
        <v>32</v>
      </c>
    </row>
    <row r="25" spans="1:6" x14ac:dyDescent="0.25">
      <c r="A25" s="6" t="s">
        <v>33</v>
      </c>
      <c r="B25" s="6"/>
      <c r="C25" s="4">
        <f>C18/C23</f>
        <v>0.79650267237436667</v>
      </c>
      <c r="D25" s="2" t="s">
        <v>34</v>
      </c>
    </row>
    <row r="26" spans="1:6" x14ac:dyDescent="0.25">
      <c r="A26" s="6" t="s">
        <v>35</v>
      </c>
      <c r="B26" s="6"/>
      <c r="C26" s="4">
        <f>C25/((C24/2)^2*PI())</f>
        <v>25.353467498856975</v>
      </c>
      <c r="D26" s="2" t="s">
        <v>36</v>
      </c>
      <c r="E26">
        <v>25</v>
      </c>
      <c r="F26" t="s">
        <v>37</v>
      </c>
    </row>
    <row r="27" spans="1:6" x14ac:dyDescent="0.25">
      <c r="A27" s="6" t="s">
        <v>38</v>
      </c>
      <c r="B27" s="6"/>
      <c r="C27" s="1">
        <f>0.39/(1+C8)</f>
        <v>0.28676470588235298</v>
      </c>
      <c r="D27" s="1" t="s">
        <v>39</v>
      </c>
    </row>
    <row r="28" spans="1:6" ht="16.8" x14ac:dyDescent="0.25">
      <c r="A28" s="6" t="s">
        <v>40</v>
      </c>
      <c r="B28" s="6"/>
      <c r="C28" s="1">
        <v>196</v>
      </c>
      <c r="D28" s="2" t="s">
        <v>41</v>
      </c>
      <c r="E28" s="5" t="s">
        <v>49</v>
      </c>
    </row>
    <row r="29" spans="1:6" x14ac:dyDescent="0.25">
      <c r="A29" s="6" t="s">
        <v>42</v>
      </c>
      <c r="B29" s="6"/>
      <c r="C29" s="4">
        <f>E16*10^(-6)*C20/(C27*C28*10^(-6))</f>
        <v>77.621815389278524</v>
      </c>
      <c r="D29" s="1" t="s">
        <v>43</v>
      </c>
      <c r="E29">
        <v>78</v>
      </c>
    </row>
    <row r="30" spans="1:6" x14ac:dyDescent="0.25">
      <c r="A30" s="6" t="s">
        <v>44</v>
      </c>
      <c r="B30" s="6"/>
      <c r="C30" s="4">
        <f>E16*10^(-6)*C20/(E29*C28*10^(-6))</f>
        <v>0.28537432128411222</v>
      </c>
      <c r="D30" s="1" t="s">
        <v>39</v>
      </c>
      <c r="E30" t="s">
        <v>45</v>
      </c>
    </row>
    <row r="31" spans="1:6" x14ac:dyDescent="0.25">
      <c r="A31" s="6" t="s">
        <v>46</v>
      </c>
      <c r="B31" s="6"/>
      <c r="C31" s="1">
        <v>0.3</v>
      </c>
      <c r="D31" s="1" t="s">
        <v>10</v>
      </c>
    </row>
    <row r="32" spans="1:6" ht="16.8" x14ac:dyDescent="0.25">
      <c r="A32" s="6" t="s">
        <v>47</v>
      </c>
      <c r="B32" s="6"/>
      <c r="C32" s="4">
        <f>PI()*(C24/2)^2*E26*E29/C31</f>
        <v>204.20352248333657</v>
      </c>
      <c r="D32" s="2" t="s">
        <v>41</v>
      </c>
      <c r="E32" t="s">
        <v>48</v>
      </c>
    </row>
  </sheetData>
  <sheetProtection sheet="1" objects="1" scenarios="1"/>
  <mergeCells count="25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23:B23"/>
    <mergeCell ref="A29:B29"/>
    <mergeCell ref="A30:B30"/>
    <mergeCell ref="A31:B31"/>
    <mergeCell ref="A32:B32"/>
    <mergeCell ref="A10:A11"/>
    <mergeCell ref="A12:A13"/>
    <mergeCell ref="A14:A15"/>
    <mergeCell ref="A16:A17"/>
    <mergeCell ref="A18:A19"/>
    <mergeCell ref="A20:A21"/>
    <mergeCell ref="A24:B24"/>
    <mergeCell ref="A25:B25"/>
    <mergeCell ref="A26:B26"/>
    <mergeCell ref="A27:B27"/>
    <mergeCell ref="A28:B28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2018-05-12T00:23:26Z</dcterms:created>
  <dcterms:modified xsi:type="dcterms:W3CDTF">2018-07-31T13:37:39Z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