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500" yWindow="585" windowWidth="8505" windowHeight="4470" tabRatio="683"/>
  </bookViews>
  <sheets>
    <sheet name="Design Step" sheetId="1" r:id="rId1"/>
    <sheet name="Avg current" sheetId="2" state="hidden" r:id="rId2"/>
    <sheet name="Factor" sheetId="3" state="hidden" r:id="rId3"/>
  </sheets>
  <calcPr calcId="125725"/>
</workbook>
</file>

<file path=xl/calcChain.xml><?xml version="1.0" encoding="utf-8"?>
<calcChain xmlns="http://schemas.openxmlformats.org/spreadsheetml/2006/main">
  <c r="E31" i="1"/>
  <c r="E29"/>
  <c r="E30" s="1"/>
  <c r="E8"/>
  <c r="E20" s="1"/>
  <c r="E7"/>
  <c r="E12" s="1"/>
  <c r="E13" l="1"/>
  <c r="E15" s="1"/>
  <c r="E14" l="1"/>
  <c r="E11" l="1"/>
  <c r="E9"/>
  <c r="E10" s="1"/>
  <c r="E16" s="1"/>
  <c r="E21" l="1"/>
  <c r="E18"/>
  <c r="E17"/>
  <c r="E32" s="1"/>
  <c r="E22"/>
  <c r="E23" s="1"/>
  <c r="E24" s="1"/>
  <c r="E25" s="1"/>
  <c r="E19" l="1"/>
  <c r="E33" s="1"/>
  <c r="C10" i="2"/>
  <c r="B3" i="3"/>
  <c r="B2"/>
  <c r="E4" s="1"/>
  <c r="B4"/>
  <c r="C3" i="2"/>
  <c r="C4"/>
  <c r="C5" s="1"/>
  <c r="C6" s="1"/>
  <c r="C7"/>
  <c r="E2" i="3" l="1"/>
  <c r="E3" s="1"/>
  <c r="B18" s="1"/>
  <c r="C18" s="1"/>
  <c r="D18" s="1"/>
  <c r="E18" s="1"/>
  <c r="C9" i="2"/>
  <c r="C32"/>
  <c r="D32" s="1"/>
  <c r="C31"/>
  <c r="D31" s="1"/>
  <c r="C60"/>
  <c r="D60" s="1"/>
  <c r="C66"/>
  <c r="D66" s="1"/>
  <c r="C62"/>
  <c r="D62" s="1"/>
  <c r="C58"/>
  <c r="D58" s="1"/>
  <c r="C52"/>
  <c r="D52" s="1"/>
  <c r="C68"/>
  <c r="D68" s="1"/>
  <c r="C67"/>
  <c r="D67" s="1"/>
  <c r="C63"/>
  <c r="D63" s="1"/>
  <c r="C59"/>
  <c r="D59" s="1"/>
  <c r="C54"/>
  <c r="D54" s="1"/>
  <c r="C43"/>
  <c r="D43" s="1"/>
  <c r="C55"/>
  <c r="D55" s="1"/>
  <c r="C53"/>
  <c r="D53" s="1"/>
  <c r="C49"/>
  <c r="D49" s="1"/>
  <c r="C41"/>
  <c r="D41" s="1"/>
  <c r="C33"/>
  <c r="D33" s="1"/>
  <c r="C46"/>
  <c r="D46" s="1"/>
  <c r="C42"/>
  <c r="D42" s="1"/>
  <c r="C38"/>
  <c r="D38" s="1"/>
  <c r="C34"/>
  <c r="D34" s="1"/>
  <c r="C19"/>
  <c r="D19" s="1"/>
  <c r="C21"/>
  <c r="D21" s="1"/>
  <c r="C23"/>
  <c r="D23" s="1"/>
  <c r="C25"/>
  <c r="D25" s="1"/>
  <c r="C27"/>
  <c r="D27" s="1"/>
  <c r="C29"/>
  <c r="D29" s="1"/>
  <c r="C64"/>
  <c r="D64" s="1"/>
  <c r="C56"/>
  <c r="D56" s="1"/>
  <c r="C47"/>
  <c r="D47" s="1"/>
  <c r="C39"/>
  <c r="D39" s="1"/>
  <c r="C65"/>
  <c r="D65" s="1"/>
  <c r="C61"/>
  <c r="D61" s="1"/>
  <c r="C57"/>
  <c r="D57" s="1"/>
  <c r="C50"/>
  <c r="D50" s="1"/>
  <c r="C35"/>
  <c r="D35" s="1"/>
  <c r="C51"/>
  <c r="D51" s="1"/>
  <c r="C45"/>
  <c r="D45" s="1"/>
  <c r="C37"/>
  <c r="D37" s="1"/>
  <c r="C48"/>
  <c r="D48" s="1"/>
  <c r="C44"/>
  <c r="D44" s="1"/>
  <c r="C40"/>
  <c r="D40" s="1"/>
  <c r="C36"/>
  <c r="D36" s="1"/>
  <c r="C18"/>
  <c r="D18" s="1"/>
  <c r="C20"/>
  <c r="D20" s="1"/>
  <c r="C22"/>
  <c r="D22" s="1"/>
  <c r="C24"/>
  <c r="D24" s="1"/>
  <c r="C26"/>
  <c r="D26" s="1"/>
  <c r="C28"/>
  <c r="D28" s="1"/>
  <c r="C30"/>
  <c r="D30" s="1"/>
  <c r="B54" i="3" l="1"/>
  <c r="C54" s="1"/>
  <c r="D54" s="1"/>
  <c r="E54" s="1"/>
  <c r="B24"/>
  <c r="C24" s="1"/>
  <c r="D24" s="1"/>
  <c r="E24" s="1"/>
  <c r="B31"/>
  <c r="C31" s="1"/>
  <c r="D31" s="1"/>
  <c r="E31" s="1"/>
  <c r="B7"/>
  <c r="C7" s="1"/>
  <c r="D7" s="1"/>
  <c r="E7" s="1"/>
  <c r="B39"/>
  <c r="C39" s="1"/>
  <c r="D39" s="1"/>
  <c r="E39" s="1"/>
  <c r="B46"/>
  <c r="C46" s="1"/>
  <c r="D46" s="1"/>
  <c r="E46" s="1"/>
  <c r="B23"/>
  <c r="C23" s="1"/>
  <c r="D23" s="1"/>
  <c r="E23" s="1"/>
  <c r="B55"/>
  <c r="C55" s="1"/>
  <c r="D55" s="1"/>
  <c r="E55" s="1"/>
  <c r="B22"/>
  <c r="C22" s="1"/>
  <c r="D22" s="1"/>
  <c r="E22" s="1"/>
  <c r="B15"/>
  <c r="C15" s="1"/>
  <c r="D15" s="1"/>
  <c r="E15" s="1"/>
  <c r="B47"/>
  <c r="C47" s="1"/>
  <c r="D47" s="1"/>
  <c r="E47" s="1"/>
  <c r="B38"/>
  <c r="C38" s="1"/>
  <c r="D38" s="1"/>
  <c r="E38" s="1"/>
  <c r="B28"/>
  <c r="C28" s="1"/>
  <c r="D28" s="1"/>
  <c r="E28" s="1"/>
  <c r="B12"/>
  <c r="C12" s="1"/>
  <c r="D12" s="1"/>
  <c r="E12" s="1"/>
  <c r="B13"/>
  <c r="C13" s="1"/>
  <c r="D13" s="1"/>
  <c r="E13" s="1"/>
  <c r="B21"/>
  <c r="C21" s="1"/>
  <c r="D21" s="1"/>
  <c r="E21" s="1"/>
  <c r="B29"/>
  <c r="C29" s="1"/>
  <c r="D29" s="1"/>
  <c r="E29" s="1"/>
  <c r="B37"/>
  <c r="C37" s="1"/>
  <c r="D37" s="1"/>
  <c r="E37" s="1"/>
  <c r="B45"/>
  <c r="C45" s="1"/>
  <c r="D45" s="1"/>
  <c r="E45" s="1"/>
  <c r="B53"/>
  <c r="C53" s="1"/>
  <c r="D53" s="1"/>
  <c r="E53" s="1"/>
  <c r="B56"/>
  <c r="C56" s="1"/>
  <c r="D56" s="1"/>
  <c r="E56" s="1"/>
  <c r="B48"/>
  <c r="C48" s="1"/>
  <c r="D48" s="1"/>
  <c r="E48" s="1"/>
  <c r="B40"/>
  <c r="C40" s="1"/>
  <c r="D40" s="1"/>
  <c r="E40" s="1"/>
  <c r="B26"/>
  <c r="C26" s="1"/>
  <c r="D26" s="1"/>
  <c r="E26" s="1"/>
  <c r="B10"/>
  <c r="C10" s="1"/>
  <c r="D10" s="1"/>
  <c r="E10" s="1"/>
  <c r="B32"/>
  <c r="C32" s="1"/>
  <c r="D32" s="1"/>
  <c r="E32" s="1"/>
  <c r="B16"/>
  <c r="C16" s="1"/>
  <c r="D16" s="1"/>
  <c r="E16" s="1"/>
  <c r="B11"/>
  <c r="C11" s="1"/>
  <c r="D11" s="1"/>
  <c r="E11" s="1"/>
  <c r="B19"/>
  <c r="C19" s="1"/>
  <c r="D19" s="1"/>
  <c r="E19" s="1"/>
  <c r="B27"/>
  <c r="C27" s="1"/>
  <c r="D27" s="1"/>
  <c r="E27" s="1"/>
  <c r="B35"/>
  <c r="C35" s="1"/>
  <c r="D35" s="1"/>
  <c r="E35" s="1"/>
  <c r="B43"/>
  <c r="C43" s="1"/>
  <c r="D43" s="1"/>
  <c r="E43" s="1"/>
  <c r="B51"/>
  <c r="C51" s="1"/>
  <c r="D51" s="1"/>
  <c r="E51" s="1"/>
  <c r="B8"/>
  <c r="C8" s="1"/>
  <c r="D8" s="1"/>
  <c r="E8" s="1"/>
  <c r="B50"/>
  <c r="C50" s="1"/>
  <c r="D50" s="1"/>
  <c r="E50" s="1"/>
  <c r="B42"/>
  <c r="C42" s="1"/>
  <c r="D42" s="1"/>
  <c r="E42" s="1"/>
  <c r="B30"/>
  <c r="C30" s="1"/>
  <c r="D30" s="1"/>
  <c r="E30" s="1"/>
  <c r="B14"/>
  <c r="C14" s="1"/>
  <c r="D14" s="1"/>
  <c r="E14" s="1"/>
  <c r="B36"/>
  <c r="C36" s="1"/>
  <c r="D36" s="1"/>
  <c r="E36" s="1"/>
  <c r="B20"/>
  <c r="C20" s="1"/>
  <c r="D20" s="1"/>
  <c r="E20" s="1"/>
  <c r="B9"/>
  <c r="C9" s="1"/>
  <c r="D9" s="1"/>
  <c r="E9" s="1"/>
  <c r="B17"/>
  <c r="C17" s="1"/>
  <c r="D17" s="1"/>
  <c r="E17" s="1"/>
  <c r="B25"/>
  <c r="C25" s="1"/>
  <c r="D25" s="1"/>
  <c r="E25" s="1"/>
  <c r="B33"/>
  <c r="C33" s="1"/>
  <c r="D33" s="1"/>
  <c r="E33" s="1"/>
  <c r="B41"/>
  <c r="C41" s="1"/>
  <c r="D41" s="1"/>
  <c r="E41" s="1"/>
  <c r="B49"/>
  <c r="C49" s="1"/>
  <c r="D49" s="1"/>
  <c r="E49" s="1"/>
  <c r="B57"/>
  <c r="C57" s="1"/>
  <c r="D57" s="1"/>
  <c r="E57" s="1"/>
  <c r="B52"/>
  <c r="C52" s="1"/>
  <c r="D52" s="1"/>
  <c r="E52" s="1"/>
  <c r="B44"/>
  <c r="C44" s="1"/>
  <c r="D44" s="1"/>
  <c r="E44" s="1"/>
  <c r="B34"/>
  <c r="C34" s="1"/>
  <c r="D34" s="1"/>
  <c r="E34" s="1"/>
  <c r="E28" i="2"/>
  <c r="P28" s="1"/>
  <c r="E24"/>
  <c r="P24" s="1"/>
  <c r="E20"/>
  <c r="P20" s="1"/>
  <c r="E36"/>
  <c r="P36" s="1"/>
  <c r="E44"/>
  <c r="P44" s="1"/>
  <c r="E37"/>
  <c r="P37" s="1"/>
  <c r="E51"/>
  <c r="P51" s="1"/>
  <c r="E50"/>
  <c r="P50" s="1"/>
  <c r="E61"/>
  <c r="P61" s="1"/>
  <c r="E39"/>
  <c r="P39" s="1"/>
  <c r="E56"/>
  <c r="P56" s="1"/>
  <c r="E29"/>
  <c r="P29" s="1"/>
  <c r="E25"/>
  <c r="P25" s="1"/>
  <c r="E21"/>
  <c r="P21" s="1"/>
  <c r="E34"/>
  <c r="P34" s="1"/>
  <c r="E42"/>
  <c r="P42" s="1"/>
  <c r="E33"/>
  <c r="P33" s="1"/>
  <c r="E49"/>
  <c r="P49" s="1"/>
  <c r="E55"/>
  <c r="P55" s="1"/>
  <c r="E54"/>
  <c r="P54" s="1"/>
  <c r="E63"/>
  <c r="P63" s="1"/>
  <c r="E68"/>
  <c r="P68" s="1"/>
  <c r="E58"/>
  <c r="P58" s="1"/>
  <c r="E66"/>
  <c r="P66" s="1"/>
  <c r="E31"/>
  <c r="P31" s="1"/>
  <c r="E30"/>
  <c r="P30" s="1"/>
  <c r="E26"/>
  <c r="P26" s="1"/>
  <c r="E22"/>
  <c r="P22" s="1"/>
  <c r="E18"/>
  <c r="P18" s="1"/>
  <c r="E40"/>
  <c r="P40" s="1"/>
  <c r="E48"/>
  <c r="P48" s="1"/>
  <c r="E45"/>
  <c r="P45" s="1"/>
  <c r="E35"/>
  <c r="P35" s="1"/>
  <c r="E57"/>
  <c r="P57" s="1"/>
  <c r="E65"/>
  <c r="P65" s="1"/>
  <c r="E47"/>
  <c r="P47" s="1"/>
  <c r="E64"/>
  <c r="P64" s="1"/>
  <c r="E27"/>
  <c r="P27" s="1"/>
  <c r="E23"/>
  <c r="P23" s="1"/>
  <c r="E19"/>
  <c r="P19" s="1"/>
  <c r="E38"/>
  <c r="P38" s="1"/>
  <c r="E46"/>
  <c r="P46" s="1"/>
  <c r="E41"/>
  <c r="P41" s="1"/>
  <c r="E53"/>
  <c r="P53" s="1"/>
  <c r="E43"/>
  <c r="P43" s="1"/>
  <c r="E59"/>
  <c r="P59" s="1"/>
  <c r="E67"/>
  <c r="P67" s="1"/>
  <c r="E52"/>
  <c r="P52" s="1"/>
  <c r="E62"/>
  <c r="P62" s="1"/>
  <c r="E60"/>
  <c r="P60" s="1"/>
  <c r="E32"/>
  <c r="P32" s="1"/>
  <c r="E59" i="3" l="1"/>
  <c r="C8" i="2" l="1"/>
  <c r="F24" s="1"/>
  <c r="G24" s="1"/>
  <c r="F28" l="1"/>
  <c r="G28" s="1"/>
  <c r="F39"/>
  <c r="G39" s="1"/>
  <c r="H55"/>
  <c r="H32"/>
  <c r="J32" s="1"/>
  <c r="K32" s="1"/>
  <c r="H41"/>
  <c r="H40"/>
  <c r="J40" s="1"/>
  <c r="K40" s="1"/>
  <c r="H46"/>
  <c r="H43"/>
  <c r="M43" s="1"/>
  <c r="N43" s="1"/>
  <c r="O43" s="1"/>
  <c r="F57"/>
  <c r="G57" s="1"/>
  <c r="F68"/>
  <c r="G68" s="1"/>
  <c r="H56"/>
  <c r="F35"/>
  <c r="G35" s="1"/>
  <c r="H62"/>
  <c r="J62" s="1"/>
  <c r="K62" s="1"/>
  <c r="F65"/>
  <c r="G65" s="1"/>
  <c r="H30"/>
  <c r="H21"/>
  <c r="J21" s="1"/>
  <c r="K21" s="1"/>
  <c r="H60"/>
  <c r="M60" s="1"/>
  <c r="N60" s="1"/>
  <c r="O60" s="1"/>
  <c r="H27"/>
  <c r="H26"/>
  <c r="H49"/>
  <c r="M49" s="1"/>
  <c r="N49" s="1"/>
  <c r="O49" s="1"/>
  <c r="H37"/>
  <c r="M37" s="1"/>
  <c r="N37" s="1"/>
  <c r="O37" s="1"/>
  <c r="F20"/>
  <c r="G20" s="1"/>
  <c r="F52"/>
  <c r="G52" s="1"/>
  <c r="F22"/>
  <c r="G22" s="1"/>
  <c r="F62"/>
  <c r="G62" s="1"/>
  <c r="F23"/>
  <c r="G23" s="1"/>
  <c r="H48"/>
  <c r="H58"/>
  <c r="M58" s="1"/>
  <c r="N58" s="1"/>
  <c r="O58" s="1"/>
  <c r="H34"/>
  <c r="J34" s="1"/>
  <c r="K34" s="1"/>
  <c r="H51"/>
  <c r="M51" s="1"/>
  <c r="N51" s="1"/>
  <c r="O51" s="1"/>
  <c r="F53"/>
  <c r="G53" s="1"/>
  <c r="H29"/>
  <c r="M29" s="1"/>
  <c r="N29" s="1"/>
  <c r="O29" s="1"/>
  <c r="F51"/>
  <c r="G51" s="1"/>
  <c r="F58"/>
  <c r="G58" s="1"/>
  <c r="F27"/>
  <c r="G27" s="1"/>
  <c r="F33"/>
  <c r="G33" s="1"/>
  <c r="F32"/>
  <c r="G32" s="1"/>
  <c r="F67"/>
  <c r="G67" s="1"/>
  <c r="H23"/>
  <c r="H65"/>
  <c r="J65" s="1"/>
  <c r="K65" s="1"/>
  <c r="H45"/>
  <c r="M45" s="1"/>
  <c r="N45" s="1"/>
  <c r="O45" s="1"/>
  <c r="H22"/>
  <c r="J22" s="1"/>
  <c r="K22" s="1"/>
  <c r="H66"/>
  <c r="F54"/>
  <c r="G54" s="1"/>
  <c r="H42"/>
  <c r="J42" s="1"/>
  <c r="K42" s="1"/>
  <c r="F29"/>
  <c r="G29" s="1"/>
  <c r="F50"/>
  <c r="G50" s="1"/>
  <c r="F36"/>
  <c r="G36" s="1"/>
  <c r="H52"/>
  <c r="J52" s="1"/>
  <c r="K52" s="1"/>
  <c r="F43"/>
  <c r="G43" s="1"/>
  <c r="F46"/>
  <c r="G46" s="1"/>
  <c r="H19"/>
  <c r="J19" s="1"/>
  <c r="K19" s="1"/>
  <c r="H47"/>
  <c r="J47" s="1"/>
  <c r="K47" s="1"/>
  <c r="F18"/>
  <c r="G18" s="1"/>
  <c r="C70" s="1"/>
  <c r="F66"/>
  <c r="G66" s="1"/>
  <c r="F55"/>
  <c r="G55" s="1"/>
  <c r="F25"/>
  <c r="G25" s="1"/>
  <c r="H50"/>
  <c r="M50" s="1"/>
  <c r="N50" s="1"/>
  <c r="O50" s="1"/>
  <c r="H20"/>
  <c r="M20" s="1"/>
  <c r="N20" s="1"/>
  <c r="O20" s="1"/>
  <c r="F60"/>
  <c r="G60" s="1"/>
  <c r="H67"/>
  <c r="J67" s="1"/>
  <c r="K67" s="1"/>
  <c r="H38"/>
  <c r="M38" s="1"/>
  <c r="N38" s="1"/>
  <c r="O38" s="1"/>
  <c r="H64"/>
  <c r="M64" s="1"/>
  <c r="N64" s="1"/>
  <c r="O64" s="1"/>
  <c r="H35"/>
  <c r="J35" s="1"/>
  <c r="K35" s="1"/>
  <c r="H18"/>
  <c r="M18" s="1"/>
  <c r="N18" s="1"/>
  <c r="O18" s="1"/>
  <c r="H31"/>
  <c r="M31" s="1"/>
  <c r="N31" s="1"/>
  <c r="O31" s="1"/>
  <c r="F63"/>
  <c r="G63" s="1"/>
  <c r="H33"/>
  <c r="J33" s="1"/>
  <c r="K33" s="1"/>
  <c r="H25"/>
  <c r="M25" s="1"/>
  <c r="N25" s="1"/>
  <c r="O25" s="1"/>
  <c r="F61"/>
  <c r="G61" s="1"/>
  <c r="H44"/>
  <c r="J44" s="1"/>
  <c r="K44" s="1"/>
  <c r="H28"/>
  <c r="M28" s="1"/>
  <c r="N28" s="1"/>
  <c r="O28" s="1"/>
  <c r="F59"/>
  <c r="G59" s="1"/>
  <c r="F41"/>
  <c r="G41" s="1"/>
  <c r="F19"/>
  <c r="G19" s="1"/>
  <c r="F47"/>
  <c r="G47" s="1"/>
  <c r="F48"/>
  <c r="G48" s="1"/>
  <c r="F31"/>
  <c r="G31" s="1"/>
  <c r="H54"/>
  <c r="M54" s="1"/>
  <c r="N54" s="1"/>
  <c r="O54" s="1"/>
  <c r="F34"/>
  <c r="G34" s="1"/>
  <c r="H61"/>
  <c r="J61" s="1"/>
  <c r="K61" s="1"/>
  <c r="H36"/>
  <c r="J36" s="1"/>
  <c r="K36" s="1"/>
  <c r="H24"/>
  <c r="M24" s="1"/>
  <c r="N24" s="1"/>
  <c r="O24" s="1"/>
  <c r="H59"/>
  <c r="J59" s="1"/>
  <c r="K59" s="1"/>
  <c r="H53"/>
  <c r="J53" s="1"/>
  <c r="K53" s="1"/>
  <c r="F38"/>
  <c r="G38" s="1"/>
  <c r="F64"/>
  <c r="G64" s="1"/>
  <c r="F45"/>
  <c r="G45" s="1"/>
  <c r="F26"/>
  <c r="G26" s="1"/>
  <c r="H63"/>
  <c r="M63" s="1"/>
  <c r="N63" s="1"/>
  <c r="O63" s="1"/>
  <c r="F42"/>
  <c r="G42" s="1"/>
  <c r="F56"/>
  <c r="G56" s="1"/>
  <c r="F44"/>
  <c r="G44" s="1"/>
  <c r="H57"/>
  <c r="J57" s="1"/>
  <c r="K57" s="1"/>
  <c r="F40"/>
  <c r="G40" s="1"/>
  <c r="F30"/>
  <c r="G30" s="1"/>
  <c r="H68"/>
  <c r="M68" s="1"/>
  <c r="N68" s="1"/>
  <c r="O68" s="1"/>
  <c r="F49"/>
  <c r="G49" s="1"/>
  <c r="F21"/>
  <c r="G21" s="1"/>
  <c r="H39"/>
  <c r="M39" s="1"/>
  <c r="N39" s="1"/>
  <c r="O39" s="1"/>
  <c r="F37"/>
  <c r="G37" s="1"/>
  <c r="J48"/>
  <c r="K48" s="1"/>
  <c r="M48"/>
  <c r="N48" s="1"/>
  <c r="O48" s="1"/>
  <c r="J26"/>
  <c r="K26" s="1"/>
  <c r="M26"/>
  <c r="N26" s="1"/>
  <c r="O26" s="1"/>
  <c r="J58"/>
  <c r="K58" s="1"/>
  <c r="J55"/>
  <c r="K55" s="1"/>
  <c r="M55"/>
  <c r="N55" s="1"/>
  <c r="O55" s="1"/>
  <c r="J56"/>
  <c r="K56" s="1"/>
  <c r="M56"/>
  <c r="N56" s="1"/>
  <c r="O56" s="1"/>
  <c r="J60"/>
  <c r="K60" s="1"/>
  <c r="M62"/>
  <c r="N62" s="1"/>
  <c r="O62" s="1"/>
  <c r="J41"/>
  <c r="K41" s="1"/>
  <c r="M41"/>
  <c r="N41" s="1"/>
  <c r="O41" s="1"/>
  <c r="J23"/>
  <c r="K23" s="1"/>
  <c r="M23"/>
  <c r="N23" s="1"/>
  <c r="O23" s="1"/>
  <c r="M27"/>
  <c r="N27" s="1"/>
  <c r="O27" s="1"/>
  <c r="J27"/>
  <c r="K27" s="1"/>
  <c r="M40"/>
  <c r="N40" s="1"/>
  <c r="O40" s="1"/>
  <c r="J30"/>
  <c r="K30" s="1"/>
  <c r="M30"/>
  <c r="N30" s="1"/>
  <c r="O30" s="1"/>
  <c r="J66"/>
  <c r="K66" s="1"/>
  <c r="M66"/>
  <c r="N66" s="1"/>
  <c r="O66" s="1"/>
  <c r="J37"/>
  <c r="K37" s="1"/>
  <c r="J20"/>
  <c r="K20" s="1"/>
  <c r="J64"/>
  <c r="K64" s="1"/>
  <c r="J46"/>
  <c r="K46" s="1"/>
  <c r="M46"/>
  <c r="N46" s="1"/>
  <c r="O46" s="1"/>
  <c r="J54"/>
  <c r="K54" s="1"/>
  <c r="J43" l="1"/>
  <c r="K43" s="1"/>
  <c r="M21"/>
  <c r="N21" s="1"/>
  <c r="O21" s="1"/>
  <c r="M32"/>
  <c r="N32" s="1"/>
  <c r="O32" s="1"/>
  <c r="J49"/>
  <c r="K49" s="1"/>
  <c r="J29"/>
  <c r="K29" s="1"/>
  <c r="J51"/>
  <c r="K51" s="1"/>
  <c r="J24"/>
  <c r="K24" s="1"/>
  <c r="M44"/>
  <c r="N44" s="1"/>
  <c r="O44" s="1"/>
  <c r="M53"/>
  <c r="N53" s="1"/>
  <c r="O53" s="1"/>
  <c r="M42"/>
  <c r="N42" s="1"/>
  <c r="O42" s="1"/>
  <c r="M34"/>
  <c r="N34" s="1"/>
  <c r="O34" s="1"/>
  <c r="M52"/>
  <c r="N52" s="1"/>
  <c r="O52" s="1"/>
  <c r="J45"/>
  <c r="K45" s="1"/>
  <c r="J18"/>
  <c r="K18" s="1"/>
  <c r="G70" s="1"/>
  <c r="M47"/>
  <c r="N47" s="1"/>
  <c r="O47" s="1"/>
  <c r="M61"/>
  <c r="N61" s="1"/>
  <c r="O61" s="1"/>
  <c r="M67"/>
  <c r="N67" s="1"/>
  <c r="O67" s="1"/>
  <c r="M22"/>
  <c r="N22" s="1"/>
  <c r="O22" s="1"/>
  <c r="J31"/>
  <c r="K31" s="1"/>
  <c r="M36"/>
  <c r="N36" s="1"/>
  <c r="O36" s="1"/>
  <c r="J38"/>
  <c r="K38" s="1"/>
  <c r="J63"/>
  <c r="K63" s="1"/>
  <c r="J50"/>
  <c r="K50" s="1"/>
  <c r="J28"/>
  <c r="K28" s="1"/>
  <c r="J39"/>
  <c r="K39" s="1"/>
  <c r="M65"/>
  <c r="N65" s="1"/>
  <c r="O65" s="1"/>
  <c r="M59"/>
  <c r="N59" s="1"/>
  <c r="O59" s="1"/>
  <c r="M19"/>
  <c r="N19" s="1"/>
  <c r="O19" s="1"/>
  <c r="M35"/>
  <c r="N35" s="1"/>
  <c r="O35" s="1"/>
  <c r="M33"/>
  <c r="N33" s="1"/>
  <c r="O33" s="1"/>
  <c r="J68"/>
  <c r="K68" s="1"/>
  <c r="J25"/>
  <c r="K25" s="1"/>
  <c r="M57"/>
  <c r="N57" s="1"/>
  <c r="O57" s="1"/>
  <c r="I20"/>
  <c r="I55"/>
  <c r="I56"/>
  <c r="I39"/>
  <c r="I34"/>
  <c r="I38"/>
  <c r="I47"/>
  <c r="I29"/>
  <c r="I22"/>
  <c r="I31"/>
  <c r="I30"/>
  <c r="I27"/>
  <c r="I26"/>
  <c r="I25"/>
  <c r="I18"/>
  <c r="I40"/>
  <c r="I60"/>
  <c r="I42"/>
  <c r="I50"/>
  <c r="I21"/>
  <c r="I63"/>
  <c r="I59"/>
  <c r="I24"/>
  <c r="I32"/>
  <c r="I45"/>
  <c r="I41"/>
  <c r="I57"/>
  <c r="I44"/>
  <c r="I64"/>
  <c r="I52"/>
  <c r="I28"/>
  <c r="I51"/>
  <c r="I53"/>
  <c r="I68"/>
  <c r="I62"/>
  <c r="I35"/>
  <c r="I36"/>
  <c r="I49"/>
  <c r="I33"/>
  <c r="I66"/>
  <c r="I37"/>
  <c r="C12"/>
  <c r="I43"/>
  <c r="I46"/>
  <c r="I58"/>
  <c r="I65"/>
  <c r="I54"/>
  <c r="I23"/>
  <c r="I61"/>
  <c r="I67"/>
  <c r="I19"/>
  <c r="I48"/>
  <c r="G71"/>
  <c r="C14" s="1"/>
  <c r="L49" l="1"/>
  <c r="L59"/>
  <c r="L46"/>
  <c r="L26"/>
  <c r="L19"/>
  <c r="L60"/>
  <c r="L52"/>
  <c r="L18"/>
  <c r="L22"/>
  <c r="L20"/>
  <c r="L43"/>
  <c r="L21"/>
  <c r="L34"/>
  <c r="L27"/>
  <c r="L42"/>
  <c r="L23"/>
  <c r="L58"/>
  <c r="L35"/>
  <c r="L55"/>
  <c r="L28"/>
  <c r="L36"/>
  <c r="L24"/>
  <c r="L33"/>
  <c r="L50"/>
  <c r="L54"/>
  <c r="L41"/>
  <c r="L47"/>
  <c r="L38"/>
  <c r="L51"/>
  <c r="L37"/>
  <c r="L57"/>
  <c r="L39"/>
  <c r="L68"/>
  <c r="C13"/>
  <c r="L44"/>
  <c r="L53"/>
  <c r="L31"/>
  <c r="L64"/>
  <c r="L56"/>
  <c r="L25"/>
  <c r="L29"/>
  <c r="L32"/>
  <c r="L66"/>
  <c r="L62"/>
  <c r="L48"/>
  <c r="L65"/>
  <c r="L30"/>
  <c r="L40"/>
  <c r="L45"/>
  <c r="L67"/>
  <c r="L63"/>
  <c r="L61"/>
</calcChain>
</file>

<file path=xl/sharedStrings.xml><?xml version="1.0" encoding="utf-8"?>
<sst xmlns="http://schemas.openxmlformats.org/spreadsheetml/2006/main" count="149" uniqueCount="118">
  <si>
    <t>Vrms</t>
    <phoneticPr fontId="1" type="noConversion"/>
  </si>
  <si>
    <t>Hz</t>
    <phoneticPr fontId="1" type="noConversion"/>
  </si>
  <si>
    <t>V</t>
    <phoneticPr fontId="1" type="noConversion"/>
  </si>
  <si>
    <t>Factor(t)=</t>
    <phoneticPr fontId="1" type="noConversion"/>
  </si>
  <si>
    <t>fline=</t>
    <phoneticPr fontId="1" type="noConversion"/>
  </si>
  <si>
    <t>Tline=</t>
    <phoneticPr fontId="1" type="noConversion"/>
  </si>
  <si>
    <t>Vro=</t>
    <phoneticPr fontId="1" type="noConversion"/>
  </si>
  <si>
    <t>ω=</t>
    <phoneticPr fontId="1" type="noConversion"/>
  </si>
  <si>
    <t>Vin=</t>
    <phoneticPr fontId="1" type="noConversion"/>
  </si>
  <si>
    <t>△T=</t>
    <phoneticPr fontId="1" type="noConversion"/>
  </si>
  <si>
    <t>t</t>
    <phoneticPr fontId="1" type="noConversion"/>
  </si>
  <si>
    <t>f(t)</t>
    <phoneticPr fontId="1" type="noConversion"/>
  </si>
  <si>
    <t>F(t)</t>
    <phoneticPr fontId="1" type="noConversion"/>
  </si>
  <si>
    <t>Factor(Δt)</t>
    <phoneticPr fontId="1" type="noConversion"/>
  </si>
  <si>
    <t>A</t>
    <phoneticPr fontId="1" type="noConversion"/>
  </si>
  <si>
    <t>V</t>
    <phoneticPr fontId="1" type="noConversion"/>
  </si>
  <si>
    <t>Vrms</t>
    <phoneticPr fontId="1" type="noConversion"/>
  </si>
  <si>
    <t>Hz</t>
    <phoneticPr fontId="1" type="noConversion"/>
  </si>
  <si>
    <t>us</t>
    <phoneticPr fontId="1" type="noConversion"/>
  </si>
  <si>
    <t>uH</t>
    <phoneticPr fontId="1" type="noConversion"/>
  </si>
  <si>
    <t>V</t>
    <phoneticPr fontId="1" type="noConversion"/>
  </si>
  <si>
    <t>A</t>
    <phoneticPr fontId="1" type="noConversion"/>
  </si>
  <si>
    <t>Ip_pk(t)=Vinpk*sin(t)*ton</t>
    <phoneticPr fontId="1" type="noConversion"/>
  </si>
  <si>
    <t>Ip_pk_av(t)=Iinpk(t)*D/2</t>
    <phoneticPr fontId="1" type="noConversion"/>
  </si>
  <si>
    <t>Ip_avg=</t>
    <phoneticPr fontId="1" type="noConversion"/>
  </si>
  <si>
    <t>Vin_min=</t>
    <phoneticPr fontId="1" type="noConversion"/>
  </si>
  <si>
    <t>fline=</t>
    <phoneticPr fontId="1" type="noConversion"/>
  </si>
  <si>
    <t>Tline=</t>
    <phoneticPr fontId="1" type="noConversion"/>
  </si>
  <si>
    <t>s</t>
    <phoneticPr fontId="1" type="noConversion"/>
  </si>
  <si>
    <t>ΔT=</t>
    <phoneticPr fontId="1" type="noConversion"/>
  </si>
  <si>
    <t>Vro=</t>
    <phoneticPr fontId="1" type="noConversion"/>
  </si>
  <si>
    <t>Lm=</t>
    <phoneticPr fontId="1" type="noConversion"/>
  </si>
  <si>
    <t>Ton_Lowline=</t>
    <phoneticPr fontId="1" type="noConversion"/>
  </si>
  <si>
    <t>Np/Ns=</t>
    <phoneticPr fontId="1" type="noConversion"/>
  </si>
  <si>
    <r>
      <t>I</t>
    </r>
    <r>
      <rPr>
        <sz val="8"/>
        <rFont val="Arial"/>
        <family val="2"/>
      </rPr>
      <t>LM_RMS_PRI</t>
    </r>
    <r>
      <rPr>
        <sz val="12"/>
        <rFont val="Arial"/>
        <family val="2"/>
      </rPr>
      <t xml:space="preserve"> =</t>
    </r>
    <phoneticPr fontId="1" type="noConversion"/>
  </si>
  <si>
    <r>
      <t>I</t>
    </r>
    <r>
      <rPr>
        <sz val="8"/>
        <rFont val="Arial"/>
        <family val="2"/>
      </rPr>
      <t>Ls_RMS_SEC</t>
    </r>
    <r>
      <rPr>
        <sz val="12"/>
        <rFont val="Arial"/>
        <family val="2"/>
      </rPr>
      <t xml:space="preserve"> =</t>
    </r>
    <phoneticPr fontId="1" type="noConversion"/>
  </si>
  <si>
    <t>Primary</t>
    <phoneticPr fontId="1" type="noConversion"/>
  </si>
  <si>
    <t>Secondary</t>
    <phoneticPr fontId="1" type="noConversion"/>
  </si>
  <si>
    <t>ωt</t>
    <phoneticPr fontId="1" type="noConversion"/>
  </si>
  <si>
    <t>Vinpk*sin(ωt)</t>
    <phoneticPr fontId="1" type="noConversion"/>
  </si>
  <si>
    <t>Duty(ωt)</t>
    <phoneticPr fontId="1" type="noConversion"/>
  </si>
  <si>
    <t>Ip_pk_av(ωt)</t>
    <phoneticPr fontId="1" type="noConversion"/>
  </si>
  <si>
    <t>int_Ip_pk_av</t>
    <phoneticPr fontId="1" type="noConversion"/>
  </si>
  <si>
    <t>Ip_pk(ωt)</t>
    <phoneticPr fontId="1" type="noConversion"/>
  </si>
  <si>
    <t>Ip_avg</t>
    <phoneticPr fontId="1" type="noConversion"/>
  </si>
  <si>
    <t>Ip_pk_rms(ωt)</t>
    <phoneticPr fontId="1" type="noConversion"/>
  </si>
  <si>
    <t>Ip_pk_rms(ωt)_^2</t>
    <phoneticPr fontId="1" type="noConversion"/>
  </si>
  <si>
    <t>Ip_rms</t>
    <phoneticPr fontId="1" type="noConversion"/>
  </si>
  <si>
    <r>
      <t>I</t>
    </r>
    <r>
      <rPr>
        <sz val="8"/>
        <rFont val="Arial"/>
        <family val="2"/>
      </rPr>
      <t>LS</t>
    </r>
    <r>
      <rPr>
        <sz val="12"/>
        <rFont val="Arial"/>
        <family val="2"/>
      </rPr>
      <t>_pk(ωt)</t>
    </r>
    <phoneticPr fontId="1" type="noConversion"/>
  </si>
  <si>
    <r>
      <t>I</t>
    </r>
    <r>
      <rPr>
        <sz val="8"/>
        <rFont val="Arial"/>
        <family val="2"/>
      </rPr>
      <t>LS</t>
    </r>
    <r>
      <rPr>
        <sz val="12"/>
        <rFont val="Arial"/>
        <family val="2"/>
      </rPr>
      <t>_rms(ωt)</t>
    </r>
    <phoneticPr fontId="1" type="noConversion"/>
  </si>
  <si>
    <r>
      <t>I</t>
    </r>
    <r>
      <rPr>
        <sz val="8"/>
        <rFont val="Arial"/>
        <family val="2"/>
      </rPr>
      <t>LS</t>
    </r>
    <r>
      <rPr>
        <sz val="12"/>
        <rFont val="Arial"/>
        <family val="2"/>
      </rPr>
      <t>_rms(ωt)^2</t>
    </r>
    <phoneticPr fontId="1" type="noConversion"/>
  </si>
  <si>
    <t>fs(ωt)_(kHz)</t>
    <phoneticPr fontId="1" type="noConversion"/>
  </si>
  <si>
    <t>Estimated efficiency η =</t>
    <phoneticPr fontId="1" type="noConversion"/>
  </si>
  <si>
    <t>int_Ip_pk_av(dt)=Ip_pk_av(t)*dT</t>
    <phoneticPr fontId="1" type="noConversion"/>
  </si>
  <si>
    <t>Ip_avg=[SUM:int_Ip_pk_av(dt)]/(T/2)</t>
    <phoneticPr fontId="1" type="noConversion"/>
  </si>
  <si>
    <t>Ip_pk_rms(t)=Ip_pk(t)*(D/3)^0.5</t>
    <phoneticPr fontId="1" type="noConversion"/>
  </si>
  <si>
    <t>Ip_rms=[SUM:(Ip_pk_rms(t)^2)/N]^0.5</t>
    <phoneticPr fontId="1" type="noConversion"/>
  </si>
  <si>
    <r>
      <t>Max. AC input voltage V</t>
    </r>
    <r>
      <rPr>
        <b/>
        <i/>
        <vertAlign val="subscript"/>
        <sz val="10"/>
        <color indexed="20"/>
        <rFont val="Arial"/>
        <family val="2"/>
      </rPr>
      <t xml:space="preserve">ac_max </t>
    </r>
    <r>
      <rPr>
        <b/>
        <i/>
        <sz val="10"/>
        <color indexed="20"/>
        <rFont val="Arial"/>
        <family val="2"/>
      </rPr>
      <t>=</t>
    </r>
    <phoneticPr fontId="1" type="noConversion"/>
  </si>
  <si>
    <r>
      <t>Line frequency f</t>
    </r>
    <r>
      <rPr>
        <b/>
        <i/>
        <vertAlign val="subscript"/>
        <sz val="10"/>
        <color indexed="20"/>
        <rFont val="Arial"/>
        <family val="2"/>
      </rPr>
      <t>line</t>
    </r>
    <r>
      <rPr>
        <b/>
        <i/>
        <sz val="10"/>
        <color indexed="20"/>
        <rFont val="Arial"/>
        <family val="2"/>
      </rPr>
      <t xml:space="preserve"> =</t>
    </r>
    <phoneticPr fontId="1" type="noConversion"/>
  </si>
  <si>
    <r>
      <t>The lowset switching frequency f</t>
    </r>
    <r>
      <rPr>
        <b/>
        <i/>
        <vertAlign val="subscript"/>
        <sz val="10"/>
        <color indexed="20"/>
        <rFont val="Arial"/>
        <family val="2"/>
      </rPr>
      <t>s_min</t>
    </r>
    <r>
      <rPr>
        <b/>
        <i/>
        <sz val="10"/>
        <color indexed="20"/>
        <rFont val="Arial"/>
        <family val="2"/>
      </rPr>
      <t xml:space="preserve"> =</t>
    </r>
    <phoneticPr fontId="1" type="noConversion"/>
  </si>
  <si>
    <r>
      <t>Primary-side Inductance L</t>
    </r>
    <r>
      <rPr>
        <b/>
        <i/>
        <vertAlign val="subscript"/>
        <sz val="10"/>
        <color indexed="20"/>
        <rFont val="Arial"/>
        <family val="2"/>
      </rPr>
      <t>m</t>
    </r>
    <r>
      <rPr>
        <b/>
        <i/>
        <sz val="10"/>
        <color indexed="20"/>
        <rFont val="Arial"/>
        <family val="2"/>
      </rPr>
      <t xml:space="preserve"> =</t>
    </r>
    <phoneticPr fontId="1" type="noConversion"/>
  </si>
  <si>
    <r>
      <t>Max. magnetic flux density B</t>
    </r>
    <r>
      <rPr>
        <b/>
        <i/>
        <vertAlign val="subscript"/>
        <sz val="10"/>
        <color indexed="20"/>
        <rFont val="Arial"/>
        <family val="2"/>
      </rPr>
      <t>max</t>
    </r>
    <r>
      <rPr>
        <b/>
        <i/>
        <sz val="10"/>
        <color indexed="20"/>
        <rFont val="Arial"/>
        <family val="2"/>
      </rPr>
      <t xml:space="preserve"> =</t>
    </r>
    <phoneticPr fontId="1" type="noConversion"/>
  </si>
  <si>
    <r>
      <t>Min. turns number of the primary winding N</t>
    </r>
    <r>
      <rPr>
        <b/>
        <i/>
        <vertAlign val="subscript"/>
        <sz val="10"/>
        <color indexed="20"/>
        <rFont val="Arial"/>
        <family val="2"/>
      </rPr>
      <t>P_min</t>
    </r>
    <r>
      <rPr>
        <b/>
        <i/>
        <sz val="10"/>
        <color indexed="20"/>
        <rFont val="Arial"/>
        <family val="2"/>
      </rPr>
      <t xml:space="preserve"> &gt;</t>
    </r>
    <phoneticPr fontId="1" type="noConversion"/>
  </si>
  <si>
    <r>
      <t>Turns number of  the secondary winding N</t>
    </r>
    <r>
      <rPr>
        <b/>
        <i/>
        <vertAlign val="subscript"/>
        <sz val="10"/>
        <color indexed="20"/>
        <rFont val="Arial"/>
        <family val="2"/>
      </rPr>
      <t>S</t>
    </r>
    <r>
      <rPr>
        <b/>
        <i/>
        <sz val="10"/>
        <color indexed="20"/>
        <rFont val="Arial"/>
        <family val="2"/>
      </rPr>
      <t xml:space="preserve"> =</t>
    </r>
    <phoneticPr fontId="1" type="noConversion"/>
  </si>
  <si>
    <r>
      <t>Turns number of  the auxiliary winding N</t>
    </r>
    <r>
      <rPr>
        <b/>
        <i/>
        <vertAlign val="subscript"/>
        <sz val="10"/>
        <color indexed="20"/>
        <rFont val="Arial"/>
        <family val="2"/>
      </rPr>
      <t>A</t>
    </r>
    <r>
      <rPr>
        <b/>
        <i/>
        <sz val="10"/>
        <color indexed="20"/>
        <rFont val="Arial"/>
        <family val="2"/>
      </rPr>
      <t xml:space="preserve"> =</t>
    </r>
    <phoneticPr fontId="1" type="noConversion"/>
  </si>
  <si>
    <r>
      <t>Current density of the primary winding J</t>
    </r>
    <r>
      <rPr>
        <b/>
        <i/>
        <vertAlign val="subscript"/>
        <sz val="10"/>
        <color indexed="20"/>
        <rFont val="Arial"/>
        <family val="2"/>
      </rPr>
      <t>pri</t>
    </r>
    <r>
      <rPr>
        <b/>
        <i/>
        <sz val="10"/>
        <color indexed="20"/>
        <rFont val="Arial"/>
        <family val="2"/>
      </rPr>
      <t xml:space="preserve">  =</t>
    </r>
    <phoneticPr fontId="1" type="noConversion"/>
  </si>
  <si>
    <r>
      <t>Current density of the secondary winding J</t>
    </r>
    <r>
      <rPr>
        <b/>
        <i/>
        <vertAlign val="subscript"/>
        <sz val="10"/>
        <color indexed="20"/>
        <rFont val="Arial"/>
        <family val="2"/>
      </rPr>
      <t>sec</t>
    </r>
    <r>
      <rPr>
        <b/>
        <i/>
        <sz val="10"/>
        <color indexed="20"/>
        <rFont val="Arial"/>
        <family val="2"/>
      </rPr>
      <t xml:space="preserve">  =</t>
    </r>
    <phoneticPr fontId="1" type="noConversion"/>
  </si>
  <si>
    <r>
      <t>Max. voltage on the snubber V</t>
    </r>
    <r>
      <rPr>
        <b/>
        <i/>
        <vertAlign val="subscript"/>
        <sz val="10"/>
        <color indexed="20"/>
        <rFont val="Arial"/>
        <family val="2"/>
      </rPr>
      <t>clamp</t>
    </r>
    <r>
      <rPr>
        <b/>
        <i/>
        <sz val="10"/>
        <color indexed="20"/>
        <rFont val="Arial"/>
        <family val="2"/>
      </rPr>
      <t xml:space="preserve"> =</t>
    </r>
    <phoneticPr fontId="1" type="noConversion"/>
  </si>
  <si>
    <r>
      <t>A/mm</t>
    </r>
    <r>
      <rPr>
        <vertAlign val="superscript"/>
        <sz val="10"/>
        <color indexed="20"/>
        <rFont val="Arial"/>
        <family val="2"/>
      </rPr>
      <t>2</t>
    </r>
    <phoneticPr fontId="1" type="noConversion"/>
  </si>
  <si>
    <t>kHz</t>
    <phoneticPr fontId="1" type="noConversion"/>
  </si>
  <si>
    <t>Vrms</t>
    <phoneticPr fontId="1" type="noConversion"/>
  </si>
  <si>
    <t>Hz</t>
    <phoneticPr fontId="1" type="noConversion"/>
  </si>
  <si>
    <t>%</t>
    <phoneticPr fontId="1" type="noConversion"/>
  </si>
  <si>
    <r>
      <t>output current I</t>
    </r>
    <r>
      <rPr>
        <b/>
        <i/>
        <vertAlign val="subscript"/>
        <sz val="10"/>
        <color indexed="20"/>
        <rFont val="Arial"/>
        <family val="2"/>
      </rPr>
      <t>o_max</t>
    </r>
    <r>
      <rPr>
        <b/>
        <i/>
        <sz val="10"/>
        <color indexed="20"/>
        <rFont val="Arial"/>
        <family val="2"/>
      </rPr>
      <t>=</t>
    </r>
    <phoneticPr fontId="1" type="noConversion"/>
  </si>
  <si>
    <r>
      <t>Forward voltage of output diode V</t>
    </r>
    <r>
      <rPr>
        <b/>
        <i/>
        <vertAlign val="subscript"/>
        <sz val="10"/>
        <color indexed="20"/>
        <rFont val="Arial"/>
        <family val="2"/>
      </rPr>
      <t>f</t>
    </r>
    <r>
      <rPr>
        <b/>
        <i/>
        <sz val="10"/>
        <color indexed="20"/>
        <rFont val="Arial"/>
        <family val="2"/>
      </rPr>
      <t xml:space="preserve"> =</t>
    </r>
    <phoneticPr fontId="1" type="noConversion"/>
  </si>
  <si>
    <r>
      <t>Reflected voltage V</t>
    </r>
    <r>
      <rPr>
        <b/>
        <i/>
        <vertAlign val="subscript"/>
        <sz val="10"/>
        <color indexed="20"/>
        <rFont val="Arial"/>
        <family val="2"/>
      </rPr>
      <t>ro</t>
    </r>
    <r>
      <rPr>
        <b/>
        <i/>
        <sz val="10"/>
        <color indexed="20"/>
        <rFont val="Arial"/>
        <family val="2"/>
      </rPr>
      <t xml:space="preserve"> =</t>
    </r>
    <phoneticPr fontId="1" type="noConversion"/>
  </si>
  <si>
    <r>
      <t>output voltage V</t>
    </r>
    <r>
      <rPr>
        <b/>
        <i/>
        <vertAlign val="subscript"/>
        <sz val="10"/>
        <color indexed="20"/>
        <rFont val="Arial"/>
        <family val="2"/>
      </rPr>
      <t>o</t>
    </r>
    <r>
      <rPr>
        <b/>
        <i/>
        <sz val="10"/>
        <color indexed="20"/>
        <rFont val="Arial"/>
        <family val="2"/>
      </rPr>
      <t xml:space="preserve"> =</t>
    </r>
    <phoneticPr fontId="1" type="noConversion"/>
  </si>
  <si>
    <t>Step1:  Parameter Input</t>
    <phoneticPr fontId="1" type="noConversion"/>
  </si>
  <si>
    <r>
      <t>Cross sectional area of core A</t>
    </r>
    <r>
      <rPr>
        <b/>
        <i/>
        <vertAlign val="subscript"/>
        <sz val="10"/>
        <color indexed="20"/>
        <rFont val="Arial"/>
        <family val="2"/>
      </rPr>
      <t>e</t>
    </r>
    <r>
      <rPr>
        <b/>
        <i/>
        <sz val="10"/>
        <color indexed="20"/>
        <rFont val="Arial"/>
        <family val="2"/>
      </rPr>
      <t xml:space="preserve"> =</t>
    </r>
    <phoneticPr fontId="1" type="noConversion"/>
  </si>
  <si>
    <t>mm²</t>
    <phoneticPr fontId="1" type="noConversion"/>
  </si>
  <si>
    <t>V</t>
    <phoneticPr fontId="1" type="noConversion"/>
  </si>
  <si>
    <r>
      <t>Max duty ratio  D</t>
    </r>
    <r>
      <rPr>
        <b/>
        <i/>
        <vertAlign val="subscript"/>
        <sz val="10"/>
        <color indexed="20"/>
        <rFont val="Arial"/>
        <family val="2"/>
      </rPr>
      <t xml:space="preserve">max </t>
    </r>
    <r>
      <rPr>
        <b/>
        <i/>
        <sz val="10"/>
        <color indexed="20"/>
        <rFont val="Arial"/>
        <family val="2"/>
      </rPr>
      <t>=</t>
    </r>
    <phoneticPr fontId="1" type="noConversion"/>
  </si>
  <si>
    <r>
      <t>Max. peak current of the primary I</t>
    </r>
    <r>
      <rPr>
        <b/>
        <i/>
        <vertAlign val="subscript"/>
        <sz val="10"/>
        <color indexed="20"/>
        <rFont val="Arial"/>
        <family val="2"/>
      </rPr>
      <t>P_pk</t>
    </r>
    <r>
      <rPr>
        <b/>
        <i/>
        <sz val="10"/>
        <color indexed="20"/>
        <rFont val="Arial"/>
        <family val="2"/>
      </rPr>
      <t xml:space="preserve"> =</t>
    </r>
    <phoneticPr fontId="1" type="noConversion"/>
  </si>
  <si>
    <r>
      <t>RMS current of the primary I</t>
    </r>
    <r>
      <rPr>
        <b/>
        <i/>
        <vertAlign val="subscript"/>
        <sz val="10"/>
        <color indexed="20"/>
        <rFont val="Arial"/>
        <family val="2"/>
      </rPr>
      <t xml:space="preserve">P_rms </t>
    </r>
    <r>
      <rPr>
        <b/>
        <i/>
        <sz val="10"/>
        <color indexed="20"/>
        <rFont val="Arial"/>
        <family val="2"/>
      </rPr>
      <t>=</t>
    </r>
    <phoneticPr fontId="1" type="noConversion"/>
  </si>
  <si>
    <r>
      <t>Max. peak current of the secondary I</t>
    </r>
    <r>
      <rPr>
        <b/>
        <i/>
        <vertAlign val="subscript"/>
        <sz val="10"/>
        <color indexed="20"/>
        <rFont val="Arial"/>
        <family val="2"/>
      </rPr>
      <t xml:space="preserve">S_pk </t>
    </r>
    <r>
      <rPr>
        <b/>
        <i/>
        <sz val="10"/>
        <color indexed="20"/>
        <rFont val="Arial"/>
        <family val="2"/>
      </rPr>
      <t>=</t>
    </r>
    <phoneticPr fontId="1" type="noConversion"/>
  </si>
  <si>
    <r>
      <t>RMS current of the secondary I</t>
    </r>
    <r>
      <rPr>
        <b/>
        <i/>
        <vertAlign val="subscript"/>
        <sz val="10"/>
        <color indexed="20"/>
        <rFont val="Arial"/>
        <family val="2"/>
      </rPr>
      <t xml:space="preserve">S_rms </t>
    </r>
    <r>
      <rPr>
        <b/>
        <i/>
        <sz val="10"/>
        <color indexed="20"/>
        <rFont val="Arial"/>
        <family val="2"/>
      </rPr>
      <t>=</t>
    </r>
    <phoneticPr fontId="1" type="noConversion"/>
  </si>
  <si>
    <r>
      <t>k</t>
    </r>
    <r>
      <rPr>
        <b/>
        <i/>
        <vertAlign val="subscript"/>
        <sz val="10"/>
        <color indexed="20"/>
        <rFont val="Arial"/>
        <family val="2"/>
      </rPr>
      <t xml:space="preserve">v1 </t>
    </r>
    <r>
      <rPr>
        <b/>
        <i/>
        <sz val="10"/>
        <color indexed="20"/>
        <rFont val="Arial"/>
        <family val="2"/>
      </rPr>
      <t>=</t>
    </r>
    <phoneticPr fontId="1" type="noConversion"/>
  </si>
  <si>
    <r>
      <t>k</t>
    </r>
    <r>
      <rPr>
        <b/>
        <i/>
        <vertAlign val="subscript"/>
        <sz val="10"/>
        <color indexed="20"/>
        <rFont val="Arial"/>
        <family val="2"/>
      </rPr>
      <t xml:space="preserve">v2 </t>
    </r>
    <r>
      <rPr>
        <b/>
        <i/>
        <sz val="10"/>
        <color indexed="20"/>
        <rFont val="Arial"/>
        <family val="2"/>
      </rPr>
      <t>=</t>
    </r>
    <phoneticPr fontId="1" type="noConversion"/>
  </si>
  <si>
    <r>
      <t>Ratio of  the min input peak voltage and reflected voltage k</t>
    </r>
    <r>
      <rPr>
        <b/>
        <i/>
        <vertAlign val="subscript"/>
        <sz val="10"/>
        <color indexed="20"/>
        <rFont val="Arial"/>
        <family val="2"/>
      </rPr>
      <t xml:space="preserve">v </t>
    </r>
    <r>
      <rPr>
        <b/>
        <i/>
        <sz val="10"/>
        <color indexed="20"/>
        <rFont val="Arial"/>
        <family val="2"/>
      </rPr>
      <t>=</t>
    </r>
    <phoneticPr fontId="1" type="noConversion"/>
  </si>
  <si>
    <r>
      <t>Wire Diameter of the Primary Winding r</t>
    </r>
    <r>
      <rPr>
        <b/>
        <i/>
        <vertAlign val="subscript"/>
        <sz val="10"/>
        <color indexed="20"/>
        <rFont val="Arial"/>
        <family val="2"/>
      </rPr>
      <t>P</t>
    </r>
    <r>
      <rPr>
        <b/>
        <i/>
        <sz val="10"/>
        <color indexed="20"/>
        <rFont val="Arial"/>
        <family val="2"/>
      </rPr>
      <t xml:space="preserve"> =</t>
    </r>
    <phoneticPr fontId="1" type="noConversion"/>
  </si>
  <si>
    <r>
      <t>Wire Diameter of the Secondary Winding r</t>
    </r>
    <r>
      <rPr>
        <b/>
        <i/>
        <vertAlign val="subscript"/>
        <sz val="10"/>
        <color indexed="20"/>
        <rFont val="Arial"/>
        <family val="2"/>
      </rPr>
      <t>S</t>
    </r>
    <r>
      <rPr>
        <b/>
        <i/>
        <sz val="10"/>
        <color indexed="20"/>
        <rFont val="Arial"/>
        <family val="2"/>
      </rPr>
      <t xml:space="preserve"> =</t>
    </r>
    <phoneticPr fontId="1" type="noConversion"/>
  </si>
  <si>
    <r>
      <t>Min. AC input voltage V</t>
    </r>
    <r>
      <rPr>
        <b/>
        <i/>
        <vertAlign val="subscript"/>
        <sz val="10"/>
        <color indexed="20"/>
        <rFont val="Arial"/>
        <family val="2"/>
      </rPr>
      <t>ac_min</t>
    </r>
    <r>
      <rPr>
        <b/>
        <i/>
        <sz val="10"/>
        <color indexed="20"/>
        <rFont val="Arial"/>
        <family val="2"/>
      </rPr>
      <t xml:space="preserve"> =</t>
    </r>
    <phoneticPr fontId="1" type="noConversion"/>
  </si>
  <si>
    <r>
      <t>peak current transfer ratio of the transformer TX</t>
    </r>
    <r>
      <rPr>
        <b/>
        <i/>
        <vertAlign val="subscript"/>
        <sz val="10"/>
        <color indexed="20"/>
        <rFont val="Arial"/>
        <family val="2"/>
      </rPr>
      <t>1</t>
    </r>
    <r>
      <rPr>
        <b/>
        <i/>
        <sz val="10"/>
        <color indexed="20"/>
        <rFont val="Arial"/>
        <family val="2"/>
      </rPr>
      <t xml:space="preserve"> =</t>
    </r>
    <phoneticPr fontId="1" type="noConversion"/>
  </si>
  <si>
    <t>T</t>
    <phoneticPr fontId="1" type="noConversion"/>
  </si>
  <si>
    <t>Turns</t>
    <phoneticPr fontId="1" type="noConversion"/>
  </si>
  <si>
    <t>Step3:  Parameter Input</t>
    <phoneticPr fontId="1" type="noConversion"/>
  </si>
  <si>
    <t xml:space="preserve"> Step2:  Parameter Output</t>
    <phoneticPr fontId="1" type="noConversion"/>
  </si>
  <si>
    <t>V</t>
    <phoneticPr fontId="1" type="noConversion"/>
  </si>
  <si>
    <t>W</t>
    <phoneticPr fontId="1" type="noConversion"/>
  </si>
  <si>
    <t>mm</t>
    <phoneticPr fontId="1" type="noConversion"/>
  </si>
  <si>
    <t xml:space="preserve"> Step4:  Parameter Output</t>
    <phoneticPr fontId="1" type="noConversion"/>
  </si>
  <si>
    <t>Design Tool for Single Stage Flyback PFC</t>
    <phoneticPr fontId="1" type="noConversion"/>
  </si>
  <si>
    <r>
      <t>Actual turns number of  the secondary winding N</t>
    </r>
    <r>
      <rPr>
        <b/>
        <i/>
        <vertAlign val="subscript"/>
        <sz val="10"/>
        <color indexed="20"/>
        <rFont val="Arial"/>
        <family val="2"/>
      </rPr>
      <t xml:space="preserve">p </t>
    </r>
    <r>
      <rPr>
        <b/>
        <i/>
        <sz val="10"/>
        <color indexed="20"/>
        <rFont val="Arial"/>
        <family val="2"/>
      </rPr>
      <t>=</t>
    </r>
    <phoneticPr fontId="1" type="noConversion"/>
  </si>
  <si>
    <r>
      <t xml:space="preserve"> Actual turns number of  the auxiliary winding N</t>
    </r>
    <r>
      <rPr>
        <b/>
        <i/>
        <vertAlign val="subscript"/>
        <sz val="10"/>
        <color indexed="20"/>
        <rFont val="Arial"/>
        <family val="2"/>
      </rPr>
      <t>A</t>
    </r>
    <r>
      <rPr>
        <b/>
        <i/>
        <sz val="10"/>
        <color indexed="20"/>
        <rFont val="Arial"/>
        <family val="2"/>
      </rPr>
      <t xml:space="preserve"> =</t>
    </r>
    <phoneticPr fontId="1" type="noConversion"/>
  </si>
  <si>
    <r>
      <t xml:space="preserve"> Actual turns number of  the secondary winding N</t>
    </r>
    <r>
      <rPr>
        <b/>
        <i/>
        <vertAlign val="subscript"/>
        <sz val="10"/>
        <color indexed="20"/>
        <rFont val="Arial"/>
        <family val="2"/>
      </rPr>
      <t>S</t>
    </r>
    <r>
      <rPr>
        <b/>
        <i/>
        <sz val="10"/>
        <color indexed="20"/>
        <rFont val="Arial"/>
        <family val="2"/>
      </rPr>
      <t xml:space="preserve"> =</t>
    </r>
    <phoneticPr fontId="1" type="noConversion"/>
  </si>
  <si>
    <r>
      <t>Turns ratio of primary to secondary windings N =</t>
    </r>
    <r>
      <rPr>
        <b/>
        <i/>
        <sz val="10"/>
        <color indexed="10"/>
        <rFont val="Arial"/>
        <family val="2"/>
      </rPr>
      <t/>
    </r>
    <phoneticPr fontId="1" type="noConversion"/>
  </si>
  <si>
    <r>
      <t>Peak of the min. AC input voltage V</t>
    </r>
    <r>
      <rPr>
        <b/>
        <i/>
        <vertAlign val="subscript"/>
        <sz val="10"/>
        <color indexed="20"/>
        <rFont val="Arial"/>
        <family val="2"/>
      </rPr>
      <t>in_min</t>
    </r>
    <r>
      <rPr>
        <b/>
        <i/>
        <sz val="10"/>
        <color indexed="20"/>
        <rFont val="Arial"/>
        <family val="2"/>
      </rPr>
      <t xml:space="preserve"> =</t>
    </r>
    <phoneticPr fontId="1" type="noConversion"/>
  </si>
  <si>
    <r>
      <t>Peak of the max. AC input voltage V</t>
    </r>
    <r>
      <rPr>
        <b/>
        <i/>
        <vertAlign val="subscript"/>
        <sz val="10"/>
        <color indexed="20"/>
        <rFont val="Arial"/>
        <family val="2"/>
      </rPr>
      <t>in_max</t>
    </r>
    <r>
      <rPr>
        <b/>
        <i/>
        <sz val="10"/>
        <color indexed="20"/>
        <rFont val="Arial"/>
        <family val="2"/>
      </rPr>
      <t>=</t>
    </r>
    <phoneticPr fontId="1" type="noConversion"/>
  </si>
  <si>
    <r>
      <t>Output power P</t>
    </r>
    <r>
      <rPr>
        <b/>
        <i/>
        <vertAlign val="subscript"/>
        <sz val="10"/>
        <color indexed="20"/>
        <rFont val="Arial"/>
        <family val="2"/>
      </rPr>
      <t>o_max</t>
    </r>
    <r>
      <rPr>
        <b/>
        <i/>
        <sz val="10"/>
        <color indexed="20"/>
        <rFont val="Arial"/>
        <family val="2"/>
      </rPr>
      <t xml:space="preserve"> =</t>
    </r>
    <phoneticPr fontId="1" type="noConversion"/>
  </si>
  <si>
    <r>
      <t>Input power P</t>
    </r>
    <r>
      <rPr>
        <b/>
        <i/>
        <vertAlign val="subscript"/>
        <sz val="10"/>
        <color indexed="20"/>
        <rFont val="Arial"/>
        <family val="2"/>
      </rPr>
      <t>in_max</t>
    </r>
    <r>
      <rPr>
        <b/>
        <i/>
        <sz val="10"/>
        <color indexed="20"/>
        <rFont val="Arial"/>
        <family val="2"/>
      </rPr>
      <t>=</t>
    </r>
    <phoneticPr fontId="1" type="noConversion"/>
  </si>
  <si>
    <r>
      <t>Voltage stress of the MOSFET V</t>
    </r>
    <r>
      <rPr>
        <b/>
        <i/>
        <vertAlign val="subscript"/>
        <sz val="10"/>
        <color indexed="20"/>
        <rFont val="Arial"/>
        <family val="2"/>
      </rPr>
      <t xml:space="preserve">DS </t>
    </r>
    <r>
      <rPr>
        <b/>
        <i/>
        <sz val="10"/>
        <color indexed="20"/>
        <rFont val="Arial"/>
        <family val="2"/>
      </rPr>
      <t>=</t>
    </r>
    <phoneticPr fontId="1" type="noConversion"/>
  </si>
  <si>
    <r>
      <t>Rverse voltage stress of the output diode V</t>
    </r>
    <r>
      <rPr>
        <b/>
        <i/>
        <vertAlign val="subscript"/>
        <sz val="10"/>
        <color indexed="20"/>
        <rFont val="Arial"/>
        <family val="2"/>
      </rPr>
      <t xml:space="preserve">Do </t>
    </r>
    <r>
      <rPr>
        <b/>
        <i/>
        <sz val="10"/>
        <color indexed="20"/>
        <rFont val="Arial"/>
        <family val="2"/>
      </rPr>
      <t>=</t>
    </r>
    <phoneticPr fontId="1" type="noConversion"/>
  </si>
  <si>
    <t>V</t>
    <phoneticPr fontId="1" type="noConversion"/>
  </si>
  <si>
    <r>
      <t>VDD supply voltage V</t>
    </r>
    <r>
      <rPr>
        <b/>
        <i/>
        <vertAlign val="subscript"/>
        <sz val="10"/>
        <color indexed="20"/>
        <rFont val="Arial"/>
        <family val="2"/>
      </rPr>
      <t>DD_max</t>
    </r>
    <r>
      <rPr>
        <b/>
        <i/>
        <sz val="10"/>
        <color indexed="20"/>
        <rFont val="Arial"/>
        <family val="2"/>
      </rPr>
      <t xml:space="preserve"> =</t>
    </r>
    <phoneticPr fontId="1" type="noConversion"/>
  </si>
  <si>
    <r>
      <t xml:space="preserve"> Actual turns ratio of primary to secondary windings N =</t>
    </r>
    <r>
      <rPr>
        <b/>
        <i/>
        <sz val="10"/>
        <color indexed="10"/>
        <rFont val="Arial"/>
        <family val="2"/>
      </rPr>
      <t/>
    </r>
    <phoneticPr fontId="1" type="noConversion"/>
  </si>
  <si>
    <r>
      <t xml:space="preserve"> Actual  VDD supply voltage V</t>
    </r>
    <r>
      <rPr>
        <b/>
        <i/>
        <vertAlign val="subscript"/>
        <sz val="10"/>
        <color indexed="20"/>
        <rFont val="Arial"/>
        <family val="2"/>
      </rPr>
      <t>DD_max</t>
    </r>
    <r>
      <rPr>
        <b/>
        <i/>
        <sz val="10"/>
        <color indexed="20"/>
        <rFont val="Arial"/>
        <family val="2"/>
      </rPr>
      <t xml:space="preserve"> =</t>
    </r>
    <phoneticPr fontId="1" type="noConversion"/>
  </si>
  <si>
    <r>
      <t xml:space="preserve">   </t>
    </r>
    <r>
      <rPr>
        <b/>
        <i/>
        <sz val="10"/>
        <color rgb="FFFF0000"/>
        <rFont val="Arial"/>
        <family val="2"/>
      </rPr>
      <t xml:space="preserve">(Update data to B14 data cell) </t>
    </r>
    <r>
      <rPr>
        <b/>
        <i/>
        <sz val="10"/>
        <color indexed="20"/>
        <rFont val="Arial"/>
        <family val="2"/>
      </rPr>
      <t xml:space="preserve"> Actual  reflected voltage V</t>
    </r>
    <r>
      <rPr>
        <b/>
        <i/>
        <vertAlign val="subscript"/>
        <sz val="10"/>
        <color indexed="20"/>
        <rFont val="Arial"/>
        <family val="2"/>
      </rPr>
      <t>ro</t>
    </r>
    <r>
      <rPr>
        <b/>
        <i/>
        <sz val="10"/>
        <color indexed="20"/>
        <rFont val="Arial"/>
        <family val="2"/>
      </rPr>
      <t xml:space="preserve"> =</t>
    </r>
    <phoneticPr fontId="1" type="noConversion"/>
  </si>
  <si>
    <t>Made by Mic.                                                      SPowerMic@163.com</t>
    <phoneticPr fontId="1" type="noConversion"/>
  </si>
</sst>
</file>

<file path=xl/styles.xml><?xml version="1.0" encoding="utf-8"?>
<styleSheet xmlns="http://schemas.openxmlformats.org/spreadsheetml/2006/main">
  <numFmts count="5">
    <numFmt numFmtId="176" formatCode="0.00000_ "/>
    <numFmt numFmtId="177" formatCode="0.00_ "/>
    <numFmt numFmtId="178" formatCode="0.000_ "/>
    <numFmt numFmtId="179" formatCode="0.00_);[Red]\(0.00\)"/>
    <numFmt numFmtId="180" formatCode="0.000_);[Red]\(0.000\)"/>
  </numFmts>
  <fonts count="26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name val="Arial"/>
      <family val="2"/>
    </font>
    <font>
      <b/>
      <sz val="12"/>
      <color indexed="10"/>
      <name val="Arial"/>
      <family val="2"/>
    </font>
    <font>
      <b/>
      <i/>
      <sz val="14"/>
      <color indexed="12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b/>
      <i/>
      <sz val="10"/>
      <color indexed="20"/>
      <name val="Arial"/>
      <family val="2"/>
    </font>
    <font>
      <b/>
      <i/>
      <vertAlign val="subscript"/>
      <sz val="10"/>
      <color indexed="2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vertAlign val="superscript"/>
      <sz val="10"/>
      <color indexed="20"/>
      <name val="Arial"/>
      <family val="2"/>
    </font>
    <font>
      <sz val="8"/>
      <name val="Arial"/>
      <family val="2"/>
    </font>
    <font>
      <b/>
      <i/>
      <sz val="10"/>
      <color indexed="10"/>
      <name val="Arial"/>
      <family val="2"/>
    </font>
    <font>
      <u/>
      <sz val="12"/>
      <color theme="10"/>
      <name val="新細明體"/>
      <family val="1"/>
    </font>
    <font>
      <b/>
      <sz val="20"/>
      <color rgb="FFFF000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color rgb="FF800080"/>
      <name val="Arial"/>
      <family val="2"/>
    </font>
    <font>
      <b/>
      <i/>
      <sz val="10"/>
      <color rgb="FFFF0000"/>
      <name val="Arial"/>
      <family val="2"/>
    </font>
    <font>
      <b/>
      <sz val="10"/>
      <color indexed="10"/>
      <name val="Arial"/>
      <family val="2"/>
    </font>
    <font>
      <b/>
      <i/>
      <sz val="16"/>
      <color rgb="FFFF3399"/>
      <name val="新細明體"/>
      <family val="1"/>
      <charset val="136"/>
    </font>
    <font>
      <i/>
      <sz val="16"/>
      <color rgb="FFFF3399"/>
      <name val="新細明體"/>
      <family val="1"/>
      <charset val="136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FF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</cellStyleXfs>
  <cellXfs count="141">
    <xf numFmtId="0" fontId="0" fillId="0" borderId="0" xfId="0"/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3" xfId="0" applyBorder="1"/>
    <xf numFmtId="0" fontId="0" fillId="0" borderId="0" xfId="0" applyBorder="1"/>
    <xf numFmtId="0" fontId="5" fillId="0" borderId="0" xfId="0" applyFont="1"/>
    <xf numFmtId="0" fontId="0" fillId="0" borderId="4" xfId="0" applyBorder="1" applyAlignment="1">
      <alignment horizontal="right" vertical="center"/>
    </xf>
    <xf numFmtId="0" fontId="0" fillId="0" borderId="5" xfId="0" applyBorder="1"/>
    <xf numFmtId="0" fontId="0" fillId="0" borderId="7" xfId="0" applyBorder="1"/>
    <xf numFmtId="0" fontId="0" fillId="0" borderId="0" xfId="0" applyFill="1"/>
    <xf numFmtId="0" fontId="0" fillId="0" borderId="7" xfId="0" applyBorder="1" applyAlignment="1">
      <alignment horizontal="right" vertical="center"/>
    </xf>
    <xf numFmtId="0" fontId="0" fillId="0" borderId="8" xfId="0" applyBorder="1"/>
    <xf numFmtId="0" fontId="0" fillId="0" borderId="9" xfId="0" applyBorder="1"/>
    <xf numFmtId="0" fontId="0" fillId="0" borderId="9" xfId="0" applyBorder="1" applyAlignment="1">
      <alignment horizontal="right" vertical="center"/>
    </xf>
    <xf numFmtId="0" fontId="0" fillId="0" borderId="10" xfId="0" applyBorder="1"/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/>
    <xf numFmtId="176" fontId="0" fillId="0" borderId="14" xfId="0" applyNumberFormat="1" applyBorder="1"/>
    <xf numFmtId="0" fontId="0" fillId="0" borderId="2" xfId="0" applyBorder="1"/>
    <xf numFmtId="176" fontId="0" fillId="0" borderId="7" xfId="0" applyNumberFormat="1" applyBorder="1"/>
    <xf numFmtId="0" fontId="0" fillId="0" borderId="4" xfId="0" applyBorder="1"/>
    <xf numFmtId="176" fontId="0" fillId="0" borderId="10" xfId="0" applyNumberFormat="1" applyBorder="1"/>
    <xf numFmtId="176" fontId="0" fillId="0" borderId="0" xfId="0" applyNumberFormat="1"/>
    <xf numFmtId="0" fontId="0" fillId="0" borderId="8" xfId="0" applyFill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right" vertical="center"/>
    </xf>
    <xf numFmtId="177" fontId="4" fillId="0" borderId="0" xfId="0" applyNumberFormat="1" applyFont="1" applyFill="1" applyBorder="1"/>
    <xf numFmtId="0" fontId="0" fillId="0" borderId="0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177" fontId="0" fillId="3" borderId="12" xfId="0" applyNumberFormat="1" applyFill="1" applyBorder="1"/>
    <xf numFmtId="177" fontId="0" fillId="3" borderId="7" xfId="0" applyNumberFormat="1" applyFill="1" applyBorder="1"/>
    <xf numFmtId="0" fontId="0" fillId="3" borderId="10" xfId="0" applyFill="1" applyBorder="1"/>
    <xf numFmtId="0" fontId="0" fillId="3" borderId="18" xfId="0" applyFill="1" applyBorder="1"/>
    <xf numFmtId="0" fontId="0" fillId="3" borderId="3" xfId="0" applyFill="1" applyBorder="1"/>
    <xf numFmtId="177" fontId="0" fillId="3" borderId="5" xfId="0" applyNumberFormat="1" applyFill="1" applyBorder="1"/>
    <xf numFmtId="0" fontId="0" fillId="3" borderId="9" xfId="0" applyFill="1" applyBorder="1"/>
    <xf numFmtId="0" fontId="5" fillId="0" borderId="1" xfId="0" applyFont="1" applyBorder="1" applyAlignment="1">
      <alignment horizontal="right" vertical="center"/>
    </xf>
    <xf numFmtId="0" fontId="5" fillId="3" borderId="9" xfId="0" applyFont="1" applyFill="1" applyBorder="1"/>
    <xf numFmtId="0" fontId="5" fillId="0" borderId="18" xfId="0" applyFont="1" applyBorder="1"/>
    <xf numFmtId="0" fontId="5" fillId="0" borderId="2" xfId="0" applyFont="1" applyBorder="1" applyAlignment="1">
      <alignment horizontal="right" vertical="center"/>
    </xf>
    <xf numFmtId="0" fontId="5" fillId="3" borderId="7" xfId="0" applyFont="1" applyFill="1" applyBorder="1"/>
    <xf numFmtId="0" fontId="5" fillId="0" borderId="3" xfId="0" applyFont="1" applyBorder="1"/>
    <xf numFmtId="177" fontId="5" fillId="3" borderId="7" xfId="0" applyNumberFormat="1" applyFont="1" applyFill="1" applyBorder="1"/>
    <xf numFmtId="178" fontId="5" fillId="3" borderId="7" xfId="0" applyNumberFormat="1" applyFont="1" applyFill="1" applyBorder="1"/>
    <xf numFmtId="0" fontId="5" fillId="0" borderId="4" xfId="0" applyFont="1" applyBorder="1" applyAlignment="1">
      <alignment horizontal="right" vertical="center"/>
    </xf>
    <xf numFmtId="0" fontId="5" fillId="3" borderId="10" xfId="0" applyFont="1" applyFill="1" applyBorder="1"/>
    <xf numFmtId="0" fontId="5" fillId="0" borderId="5" xfId="0" applyFont="1" applyBorder="1"/>
    <xf numFmtId="178" fontId="5" fillId="3" borderId="9" xfId="0" applyNumberFormat="1" applyFont="1" applyFill="1" applyBorder="1"/>
    <xf numFmtId="178" fontId="5" fillId="3" borderId="10" xfId="0" applyNumberFormat="1" applyFont="1" applyFill="1" applyBorder="1"/>
    <xf numFmtId="0" fontId="5" fillId="0" borderId="0" xfId="0" applyFont="1" applyFill="1"/>
    <xf numFmtId="0" fontId="5" fillId="0" borderId="0" xfId="0" applyFont="1" applyAlignment="1">
      <alignment horizontal="left"/>
    </xf>
    <xf numFmtId="0" fontId="5" fillId="0" borderId="0" xfId="0" applyFont="1" applyFill="1" applyBorder="1" applyAlignment="1">
      <alignment horizontal="right" vertical="center"/>
    </xf>
    <xf numFmtId="178" fontId="5" fillId="0" borderId="0" xfId="0" applyNumberFormat="1" applyFont="1" applyFill="1" applyBorder="1"/>
    <xf numFmtId="0" fontId="5" fillId="0" borderId="0" xfId="0" applyFont="1" applyFill="1" applyBorder="1"/>
    <xf numFmtId="0" fontId="5" fillId="0" borderId="7" xfId="0" applyFont="1" applyBorder="1" applyAlignment="1">
      <alignment horizontal="center" vertical="center"/>
    </xf>
    <xf numFmtId="0" fontId="5" fillId="0" borderId="7" xfId="0" applyFont="1" applyBorder="1"/>
    <xf numFmtId="0" fontId="5" fillId="0" borderId="19" xfId="0" applyFont="1" applyFill="1" applyBorder="1"/>
    <xf numFmtId="0" fontId="5" fillId="0" borderId="7" xfId="0" applyFont="1" applyBorder="1" applyAlignment="1">
      <alignment horizontal="right" vertical="center"/>
    </xf>
    <xf numFmtId="0" fontId="5" fillId="0" borderId="7" xfId="0" applyFont="1" applyFill="1" applyBorder="1"/>
    <xf numFmtId="0" fontId="5" fillId="0" borderId="7" xfId="0" applyFont="1" applyFill="1" applyBorder="1" applyAlignment="1">
      <alignment horizontal="center" vertical="center"/>
    </xf>
    <xf numFmtId="0" fontId="5" fillId="0" borderId="19" xfId="0" applyFont="1" applyBorder="1"/>
    <xf numFmtId="178" fontId="5" fillId="0" borderId="7" xfId="0" applyNumberFormat="1" applyFont="1" applyBorder="1"/>
    <xf numFmtId="0" fontId="5" fillId="0" borderId="7" xfId="0" applyNumberFormat="1" applyFont="1" applyFill="1" applyBorder="1"/>
    <xf numFmtId="0" fontId="5" fillId="2" borderId="7" xfId="0" applyFont="1" applyFill="1" applyBorder="1"/>
    <xf numFmtId="0" fontId="5" fillId="2" borderId="19" xfId="0" applyFont="1" applyFill="1" applyBorder="1"/>
    <xf numFmtId="178" fontId="5" fillId="2" borderId="7" xfId="0" applyNumberFormat="1" applyFont="1" applyFill="1" applyBorder="1"/>
    <xf numFmtId="0" fontId="5" fillId="2" borderId="7" xfId="0" applyNumberFormat="1" applyFont="1" applyFill="1" applyBorder="1"/>
    <xf numFmtId="0" fontId="5" fillId="0" borderId="8" xfId="0" applyFont="1" applyBorder="1" applyAlignment="1">
      <alignment horizontal="right" vertical="center"/>
    </xf>
    <xf numFmtId="178" fontId="5" fillId="3" borderId="11" xfId="0" applyNumberFormat="1" applyFont="1" applyFill="1" applyBorder="1"/>
    <xf numFmtId="0" fontId="5" fillId="0" borderId="12" xfId="0" applyFont="1" applyBorder="1"/>
    <xf numFmtId="0" fontId="5" fillId="0" borderId="8" xfId="0" applyFont="1" applyBorder="1"/>
    <xf numFmtId="0" fontId="0" fillId="0" borderId="0" xfId="0" applyAlignment="1">
      <alignment vertical="center"/>
    </xf>
    <xf numFmtId="180" fontId="9" fillId="7" borderId="0" xfId="0" applyNumberFormat="1" applyFont="1" applyFill="1" applyBorder="1" applyAlignment="1" applyProtection="1">
      <protection hidden="1"/>
    </xf>
    <xf numFmtId="180" fontId="9" fillId="7" borderId="0" xfId="0" applyNumberFormat="1" applyFont="1" applyFill="1" applyBorder="1" applyProtection="1">
      <protection hidden="1"/>
    </xf>
    <xf numFmtId="179" fontId="9" fillId="2" borderId="0" xfId="0" applyNumberFormat="1" applyFont="1" applyFill="1" applyBorder="1" applyAlignment="1" applyProtection="1">
      <alignment vertical="center"/>
      <protection locked="0"/>
    </xf>
    <xf numFmtId="179" fontId="9" fillId="5" borderId="0" xfId="0" applyNumberFormat="1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8" fillId="4" borderId="15" xfId="0" applyFont="1" applyFill="1" applyBorder="1" applyAlignment="1" applyProtection="1">
      <alignment vertical="center"/>
      <protection hidden="1"/>
    </xf>
    <xf numFmtId="0" fontId="8" fillId="4" borderId="0" xfId="0" applyFont="1" applyFill="1" applyBorder="1" applyAlignment="1" applyProtection="1">
      <alignment vertical="center"/>
      <protection hidden="1"/>
    </xf>
    <xf numFmtId="0" fontId="8" fillId="4" borderId="30" xfId="0" applyFont="1" applyFill="1" applyBorder="1" applyAlignment="1" applyProtection="1">
      <alignment vertical="center"/>
      <protection hidden="1"/>
    </xf>
    <xf numFmtId="0" fontId="19" fillId="4" borderId="0" xfId="0" applyFont="1" applyFill="1" applyBorder="1" applyAlignment="1" applyProtection="1">
      <alignment vertical="center"/>
      <protection hidden="1"/>
    </xf>
    <xf numFmtId="0" fontId="20" fillId="4" borderId="6" xfId="0" applyFont="1" applyFill="1" applyBorder="1" applyAlignment="1" applyProtection="1">
      <alignment vertical="center"/>
      <protection hidden="1"/>
    </xf>
    <xf numFmtId="0" fontId="8" fillId="0" borderId="15" xfId="0" applyFont="1" applyFill="1" applyBorder="1" applyAlignment="1" applyProtection="1">
      <alignment vertical="center"/>
      <protection hidden="1"/>
    </xf>
    <xf numFmtId="0" fontId="8" fillId="0" borderId="0" xfId="0" applyFont="1" applyFill="1" applyBorder="1" applyAlignment="1" applyProtection="1">
      <alignment vertical="center"/>
      <protection hidden="1"/>
    </xf>
    <xf numFmtId="0" fontId="8" fillId="0" borderId="29" xfId="0" applyFont="1" applyFill="1" applyBorder="1" applyAlignment="1" applyProtection="1">
      <alignment vertical="center"/>
      <protection hidden="1"/>
    </xf>
    <xf numFmtId="0" fontId="19" fillId="0" borderId="0" xfId="0" applyFont="1" applyFill="1" applyBorder="1" applyAlignment="1" applyProtection="1">
      <alignment vertical="center"/>
      <protection hidden="1"/>
    </xf>
    <xf numFmtId="0" fontId="20" fillId="0" borderId="6" xfId="0" applyFont="1" applyFill="1" applyBorder="1" applyAlignment="1" applyProtection="1">
      <alignment vertical="center"/>
      <protection hidden="1"/>
    </xf>
    <xf numFmtId="0" fontId="10" fillId="0" borderId="15" xfId="0" applyFont="1" applyBorder="1" applyAlignment="1" applyProtection="1">
      <alignment horizontal="right" vertical="center"/>
      <protection hidden="1"/>
    </xf>
    <xf numFmtId="179" fontId="9" fillId="2" borderId="0" xfId="0" applyNumberFormat="1" applyFont="1" applyFill="1" applyBorder="1" applyAlignment="1" applyProtection="1">
      <alignment vertical="center"/>
      <protection hidden="1"/>
    </xf>
    <xf numFmtId="0" fontId="12" fillId="0" borderId="29" xfId="0" applyFont="1" applyBorder="1" applyProtection="1">
      <protection hidden="1"/>
    </xf>
    <xf numFmtId="0" fontId="10" fillId="0" borderId="0" xfId="0" applyFont="1" applyBorder="1" applyAlignment="1" applyProtection="1">
      <alignment horizontal="right" vertical="center"/>
      <protection hidden="1"/>
    </xf>
    <xf numFmtId="0" fontId="12" fillId="0" borderId="6" xfId="0" applyFont="1" applyBorder="1" applyProtection="1">
      <protection hidden="1"/>
    </xf>
    <xf numFmtId="0" fontId="10" fillId="0" borderId="0" xfId="0" applyFont="1" applyBorder="1" applyAlignment="1" applyProtection="1">
      <alignment horizontal="right" vertical="center" wrapText="1"/>
      <protection hidden="1"/>
    </xf>
    <xf numFmtId="0" fontId="21" fillId="0" borderId="6" xfId="0" applyFont="1" applyBorder="1" applyProtection="1">
      <protection hidden="1"/>
    </xf>
    <xf numFmtId="0" fontId="9" fillId="0" borderId="0" xfId="0" applyFont="1" applyFill="1" applyBorder="1" applyAlignment="1" applyProtection="1">
      <alignment vertical="center"/>
      <protection hidden="1"/>
    </xf>
    <xf numFmtId="180" fontId="9" fillId="0" borderId="0" xfId="0" applyNumberFormat="1" applyFont="1" applyFill="1" applyBorder="1" applyProtection="1">
      <protection hidden="1"/>
    </xf>
    <xf numFmtId="0" fontId="13" fillId="0" borderId="6" xfId="0" applyFont="1" applyBorder="1" applyProtection="1">
      <protection hidden="1"/>
    </xf>
    <xf numFmtId="0" fontId="9" fillId="6" borderId="0" xfId="0" applyFont="1" applyFill="1" applyBorder="1" applyAlignment="1" applyProtection="1">
      <alignment vertical="center"/>
      <protection hidden="1"/>
    </xf>
    <xf numFmtId="0" fontId="12" fillId="6" borderId="29" xfId="0" applyFont="1" applyFill="1" applyBorder="1" applyProtection="1">
      <protection hidden="1"/>
    </xf>
    <xf numFmtId="0" fontId="13" fillId="6" borderId="6" xfId="0" applyFont="1" applyFill="1" applyBorder="1" applyProtection="1">
      <protection hidden="1"/>
    </xf>
    <xf numFmtId="0" fontId="10" fillId="0" borderId="15" xfId="0" applyFont="1" applyFill="1" applyBorder="1" applyAlignment="1" applyProtection="1">
      <alignment horizontal="right" vertical="center"/>
      <protection hidden="1"/>
    </xf>
    <xf numFmtId="0" fontId="12" fillId="0" borderId="29" xfId="0" applyFont="1" applyFill="1" applyBorder="1" applyProtection="1">
      <protection hidden="1"/>
    </xf>
    <xf numFmtId="0" fontId="10" fillId="0" borderId="0" xfId="0" applyFont="1" applyFill="1" applyBorder="1" applyAlignment="1" applyProtection="1">
      <alignment horizontal="right" vertical="center"/>
      <protection hidden="1"/>
    </xf>
    <xf numFmtId="0" fontId="13" fillId="0" borderId="6" xfId="0" applyFont="1" applyFill="1" applyBorder="1" applyProtection="1">
      <protection hidden="1"/>
    </xf>
    <xf numFmtId="0" fontId="21" fillId="0" borderId="29" xfId="0" applyFont="1" applyBorder="1" applyProtection="1">
      <protection hidden="1"/>
    </xf>
    <xf numFmtId="0" fontId="0" fillId="0" borderId="20" xfId="0" applyBorder="1" applyAlignment="1" applyProtection="1">
      <alignment horizontal="right" vertical="center"/>
      <protection hidden="1"/>
    </xf>
    <xf numFmtId="0" fontId="9" fillId="0" borderId="16" xfId="0" applyFont="1" applyFill="1" applyBorder="1" applyAlignment="1" applyProtection="1">
      <alignment vertical="center"/>
      <protection hidden="1"/>
    </xf>
    <xf numFmtId="0" fontId="12" fillId="0" borderId="31" xfId="0" applyFont="1" applyBorder="1" applyProtection="1">
      <protection hidden="1"/>
    </xf>
    <xf numFmtId="0" fontId="10" fillId="0" borderId="16" xfId="0" applyFont="1" applyBorder="1" applyAlignment="1" applyProtection="1">
      <alignment horizontal="right" vertical="center" wrapText="1"/>
      <protection hidden="1"/>
    </xf>
    <xf numFmtId="0" fontId="9" fillId="0" borderId="16" xfId="0" applyFont="1" applyBorder="1" applyAlignment="1" applyProtection="1">
      <protection hidden="1"/>
    </xf>
    <xf numFmtId="0" fontId="13" fillId="0" borderId="17" xfId="0" applyFont="1" applyBorder="1" applyAlignment="1" applyProtection="1">
      <protection hidden="1"/>
    </xf>
    <xf numFmtId="180" fontId="9" fillId="7" borderId="0" xfId="0" applyNumberFormat="1" applyFont="1" applyFill="1" applyBorder="1" applyAlignment="1" applyProtection="1">
      <alignment horizontal="right" vertical="center"/>
      <protection hidden="1"/>
    </xf>
    <xf numFmtId="180" fontId="23" fillId="6" borderId="0" xfId="0" applyNumberFormat="1" applyFont="1" applyFill="1" applyBorder="1" applyAlignment="1" applyProtection="1">
      <alignment horizontal="right" vertical="center"/>
      <protection hidden="1"/>
    </xf>
    <xf numFmtId="180" fontId="23" fillId="0" borderId="0" xfId="0" applyNumberFormat="1" applyFont="1" applyFill="1" applyBorder="1" applyAlignment="1" applyProtection="1">
      <alignment horizontal="right" vertical="center"/>
      <protection hidden="1"/>
    </xf>
    <xf numFmtId="0" fontId="7" fillId="0" borderId="27" xfId="0" applyFont="1" applyBorder="1" applyAlignment="1" applyProtection="1">
      <alignment horizontal="left" wrapText="1"/>
      <protection hidden="1"/>
    </xf>
    <xf numFmtId="0" fontId="7" fillId="0" borderId="24" xfId="0" applyFont="1" applyBorder="1" applyAlignment="1" applyProtection="1">
      <alignment horizontal="left" wrapText="1"/>
      <protection hidden="1"/>
    </xf>
    <xf numFmtId="0" fontId="7" fillId="0" borderId="28" xfId="0" applyFont="1" applyBorder="1" applyAlignment="1" applyProtection="1">
      <alignment horizontal="left" wrapText="1"/>
      <protection hidden="1"/>
    </xf>
    <xf numFmtId="0" fontId="18" fillId="0" borderId="23" xfId="0" applyFont="1" applyBorder="1" applyAlignment="1" applyProtection="1">
      <alignment horizontal="right" vertical="center" wrapText="1"/>
      <protection hidden="1"/>
    </xf>
    <xf numFmtId="0" fontId="0" fillId="0" borderId="23" xfId="0" applyBorder="1" applyProtection="1">
      <protection hidden="1"/>
    </xf>
    <xf numFmtId="0" fontId="0" fillId="0" borderId="26" xfId="0" applyBorder="1" applyProtection="1">
      <protection hidden="1"/>
    </xf>
    <xf numFmtId="0" fontId="18" fillId="0" borderId="0" xfId="0" applyFont="1" applyBorder="1" applyAlignment="1" applyProtection="1">
      <alignment horizontal="right" vertical="center" wrapText="1"/>
      <protection hidden="1"/>
    </xf>
    <xf numFmtId="0" fontId="0" fillId="0" borderId="0" xfId="0" applyBorder="1" applyProtection="1">
      <protection hidden="1"/>
    </xf>
    <xf numFmtId="0" fontId="0" fillId="0" borderId="6" xfId="0" applyBorder="1" applyProtection="1">
      <protection hidden="1"/>
    </xf>
    <xf numFmtId="0" fontId="0" fillId="0" borderId="16" xfId="0" applyBorder="1" applyProtection="1">
      <protection hidden="1"/>
    </xf>
    <xf numFmtId="0" fontId="0" fillId="0" borderId="17" xfId="0" applyBorder="1" applyProtection="1">
      <protection hidden="1"/>
    </xf>
    <xf numFmtId="0" fontId="6" fillId="0" borderId="0" xfId="0" applyFont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4" fillId="0" borderId="25" xfId="1" applyFont="1" applyBorder="1" applyAlignment="1" applyProtection="1">
      <alignment horizontal="left" vertical="top" wrapText="1"/>
      <protection hidden="1"/>
    </xf>
    <xf numFmtId="0" fontId="25" fillId="0" borderId="23" xfId="0" applyFont="1" applyBorder="1" applyAlignment="1" applyProtection="1">
      <alignment vertical="top"/>
      <protection hidden="1"/>
    </xf>
    <xf numFmtId="0" fontId="24" fillId="0" borderId="15" xfId="1" applyFont="1" applyBorder="1" applyAlignment="1" applyProtection="1">
      <alignment horizontal="left" vertical="top" wrapText="1"/>
      <protection hidden="1"/>
    </xf>
    <xf numFmtId="0" fontId="25" fillId="0" borderId="0" xfId="0" applyFont="1" applyBorder="1" applyAlignment="1" applyProtection="1">
      <alignment vertical="top"/>
      <protection hidden="1"/>
    </xf>
    <xf numFmtId="0" fontId="25" fillId="0" borderId="20" xfId="0" applyFont="1" applyBorder="1" applyAlignment="1" applyProtection="1">
      <alignment vertical="top"/>
      <protection hidden="1"/>
    </xf>
    <xf numFmtId="0" fontId="25" fillId="0" borderId="16" xfId="0" applyFont="1" applyBorder="1" applyAlignment="1" applyProtection="1">
      <alignment vertical="top"/>
      <protection hidden="1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  <colors>
    <mruColors>
      <color rgb="FFFF3399"/>
      <color rgb="FF003366"/>
      <color rgb="FF003300"/>
      <color rgb="FF333300"/>
      <color rgb="FF9900CC"/>
      <color rgb="FFFF00FF"/>
      <color rgb="FFCC00FF"/>
      <color rgb="FFCC00CC"/>
      <color rgb="FF800080"/>
      <color rgb="FF9900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autoTitleDeleted val="1"/>
    <c:plotArea>
      <c:layout/>
      <c:scatterChart>
        <c:scatterStyle val="lineMarker"/>
        <c:ser>
          <c:idx val="1"/>
          <c:order val="0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</c:ser>
        <c:axId val="39933056"/>
        <c:axId val="40036608"/>
      </c:scatterChart>
      <c:valAx>
        <c:axId val="39933056"/>
        <c:scaling>
          <c:orientation val="minMax"/>
          <c:max val="330"/>
          <c:min val="50"/>
        </c:scaling>
        <c:axPos val="b"/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新細明體"/>
                    <a:ea typeface="新細明體"/>
                    <a:cs typeface="新細明體"/>
                  </a:defRPr>
                </a:pPr>
                <a:r>
                  <a:rPr lang="en-US" altLang="en-US"/>
                  <a:t>Vin_rms (V)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新細明體"/>
              </a:defRPr>
            </a:pPr>
            <a:endParaRPr lang="zh-CN"/>
          </a:p>
        </c:txPr>
        <c:crossAx val="40036608"/>
        <c:crosses val="autoZero"/>
        <c:crossBetween val="midCat"/>
      </c:valAx>
      <c:valAx>
        <c:axId val="40036608"/>
        <c:scaling>
          <c:orientation val="minMax"/>
          <c:min val="0.5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新細明體"/>
                    <a:ea typeface="新細明體"/>
                    <a:cs typeface="新細明體"/>
                  </a:defRPr>
                </a:pPr>
                <a:r>
                  <a:rPr lang="en-US" altLang="en-US"/>
                  <a:t>MULT (V)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新細明體"/>
              </a:defRPr>
            </a:pPr>
            <a:endParaRPr lang="zh-CN"/>
          </a:p>
        </c:txPr>
        <c:crossAx val="399330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新細明體"/>
          <a:ea typeface="新細明體"/>
          <a:cs typeface="新細明體"/>
        </a:defRPr>
      </a:pPr>
      <a:endParaRPr lang="zh-CN"/>
    </a:p>
  </c:txPr>
  <c:printSettings>
    <c:headerFooter alignWithMargins="0"/>
    <c:pageMargins b="1" l="0.75000000000000144" r="0.750000000000001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>
        <c:manualLayout>
          <c:layoutTarget val="inner"/>
          <c:xMode val="edge"/>
          <c:yMode val="edge"/>
          <c:x val="8.4337411416229927E-2"/>
          <c:y val="4.6511703358115136E-2"/>
          <c:w val="0.86897654262794044"/>
          <c:h val="0.85714424759955299"/>
        </c:manualLayout>
      </c:layout>
      <c:scatterChart>
        <c:scatterStyle val="smoothMarker"/>
        <c:ser>
          <c:idx val="1"/>
          <c:order val="0"/>
          <c:tx>
            <c:strRef>
              <c:f>'Avg current'!$F$17</c:f>
              <c:strCache>
                <c:ptCount val="1"/>
                <c:pt idx="0">
                  <c:v>Ip_pk_av(ωt)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'Avg current'!$C$18:$C$68</c:f>
              <c:numCache>
                <c:formatCode>General</c:formatCode>
                <c:ptCount val="51"/>
                <c:pt idx="0">
                  <c:v>0</c:v>
                </c:pt>
                <c:pt idx="1">
                  <c:v>1.6666666666666666E-4</c:v>
                </c:pt>
                <c:pt idx="2">
                  <c:v>3.3333333333333332E-4</c:v>
                </c:pt>
                <c:pt idx="3">
                  <c:v>5.0000000000000001E-4</c:v>
                </c:pt>
                <c:pt idx="4">
                  <c:v>6.6666666666666664E-4</c:v>
                </c:pt>
                <c:pt idx="5">
                  <c:v>8.3333333333333328E-4</c:v>
                </c:pt>
                <c:pt idx="6">
                  <c:v>1E-3</c:v>
                </c:pt>
                <c:pt idx="7">
                  <c:v>1.1666666666666665E-3</c:v>
                </c:pt>
                <c:pt idx="8">
                  <c:v>1.3333333333333333E-3</c:v>
                </c:pt>
                <c:pt idx="9">
                  <c:v>1.5E-3</c:v>
                </c:pt>
                <c:pt idx="10">
                  <c:v>1.6666666666666666E-3</c:v>
                </c:pt>
                <c:pt idx="11">
                  <c:v>1.8333333333333333E-3</c:v>
                </c:pt>
                <c:pt idx="12">
                  <c:v>2E-3</c:v>
                </c:pt>
                <c:pt idx="13">
                  <c:v>2.1666666666666666E-3</c:v>
                </c:pt>
                <c:pt idx="14">
                  <c:v>2.3333333333333331E-3</c:v>
                </c:pt>
                <c:pt idx="15">
                  <c:v>2.5000000000000001E-3</c:v>
                </c:pt>
                <c:pt idx="16">
                  <c:v>2.6666666666666666E-3</c:v>
                </c:pt>
                <c:pt idx="17">
                  <c:v>2.8333333333333331E-3</c:v>
                </c:pt>
                <c:pt idx="18">
                  <c:v>3.0000000000000001E-3</c:v>
                </c:pt>
                <c:pt idx="19">
                  <c:v>3.1666666666666666E-3</c:v>
                </c:pt>
                <c:pt idx="20">
                  <c:v>3.3333333333333331E-3</c:v>
                </c:pt>
                <c:pt idx="21">
                  <c:v>3.5000000000000001E-3</c:v>
                </c:pt>
                <c:pt idx="22">
                  <c:v>3.6666666666666666E-3</c:v>
                </c:pt>
                <c:pt idx="23">
                  <c:v>3.8333333333333331E-3</c:v>
                </c:pt>
                <c:pt idx="24">
                  <c:v>4.0000000000000001E-3</c:v>
                </c:pt>
                <c:pt idx="25">
                  <c:v>4.1666666666666666E-3</c:v>
                </c:pt>
                <c:pt idx="26">
                  <c:v>4.3333333333333331E-3</c:v>
                </c:pt>
                <c:pt idx="27">
                  <c:v>4.4999999999999997E-3</c:v>
                </c:pt>
                <c:pt idx="28">
                  <c:v>4.6666666666666662E-3</c:v>
                </c:pt>
                <c:pt idx="29">
                  <c:v>4.8333333333333336E-3</c:v>
                </c:pt>
                <c:pt idx="30">
                  <c:v>5.0000000000000001E-3</c:v>
                </c:pt>
                <c:pt idx="31">
                  <c:v>5.1666666666666666E-3</c:v>
                </c:pt>
                <c:pt idx="32">
                  <c:v>5.3333333333333332E-3</c:v>
                </c:pt>
                <c:pt idx="33">
                  <c:v>5.4999999999999997E-3</c:v>
                </c:pt>
                <c:pt idx="34">
                  <c:v>5.6666666666666662E-3</c:v>
                </c:pt>
                <c:pt idx="35">
                  <c:v>5.8333333333333327E-3</c:v>
                </c:pt>
                <c:pt idx="36">
                  <c:v>6.0000000000000001E-3</c:v>
                </c:pt>
                <c:pt idx="37">
                  <c:v>6.1666666666666667E-3</c:v>
                </c:pt>
                <c:pt idx="38">
                  <c:v>6.3333333333333332E-3</c:v>
                </c:pt>
                <c:pt idx="39">
                  <c:v>6.4999999999999997E-3</c:v>
                </c:pt>
                <c:pt idx="40">
                  <c:v>6.6666666666666662E-3</c:v>
                </c:pt>
                <c:pt idx="41">
                  <c:v>6.8333333333333328E-3</c:v>
                </c:pt>
                <c:pt idx="42">
                  <c:v>7.0000000000000001E-3</c:v>
                </c:pt>
                <c:pt idx="43">
                  <c:v>7.1666666666666667E-3</c:v>
                </c:pt>
                <c:pt idx="44">
                  <c:v>7.3333333333333332E-3</c:v>
                </c:pt>
                <c:pt idx="45">
                  <c:v>7.4999999999999997E-3</c:v>
                </c:pt>
                <c:pt idx="46">
                  <c:v>7.6666666666666662E-3</c:v>
                </c:pt>
                <c:pt idx="47">
                  <c:v>7.8333333333333328E-3</c:v>
                </c:pt>
                <c:pt idx="48">
                  <c:v>8.0000000000000002E-3</c:v>
                </c:pt>
                <c:pt idx="49">
                  <c:v>8.1666666666666658E-3</c:v>
                </c:pt>
                <c:pt idx="50">
                  <c:v>8.3333333333333332E-3</c:v>
                </c:pt>
              </c:numCache>
            </c:numRef>
          </c:xVal>
          <c:yVal>
            <c:numRef>
              <c:f>'Avg current'!$F$18:$F$68</c:f>
              <c:numCache>
                <c:formatCode>General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</c:numCache>
            </c:numRef>
          </c:yVal>
          <c:smooth val="1"/>
        </c:ser>
        <c:ser>
          <c:idx val="2"/>
          <c:order val="1"/>
          <c:tx>
            <c:strRef>
              <c:f>'Avg current'!$H$17</c:f>
              <c:strCache>
                <c:ptCount val="1"/>
                <c:pt idx="0">
                  <c:v>Ip_pk(ωt)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'Avg current'!$C$18:$C$68</c:f>
              <c:numCache>
                <c:formatCode>General</c:formatCode>
                <c:ptCount val="51"/>
                <c:pt idx="0">
                  <c:v>0</c:v>
                </c:pt>
                <c:pt idx="1">
                  <c:v>1.6666666666666666E-4</c:v>
                </c:pt>
                <c:pt idx="2">
                  <c:v>3.3333333333333332E-4</c:v>
                </c:pt>
                <c:pt idx="3">
                  <c:v>5.0000000000000001E-4</c:v>
                </c:pt>
                <c:pt idx="4">
                  <c:v>6.6666666666666664E-4</c:v>
                </c:pt>
                <c:pt idx="5">
                  <c:v>8.3333333333333328E-4</c:v>
                </c:pt>
                <c:pt idx="6">
                  <c:v>1E-3</c:v>
                </c:pt>
                <c:pt idx="7">
                  <c:v>1.1666666666666665E-3</c:v>
                </c:pt>
                <c:pt idx="8">
                  <c:v>1.3333333333333333E-3</c:v>
                </c:pt>
                <c:pt idx="9">
                  <c:v>1.5E-3</c:v>
                </c:pt>
                <c:pt idx="10">
                  <c:v>1.6666666666666666E-3</c:v>
                </c:pt>
                <c:pt idx="11">
                  <c:v>1.8333333333333333E-3</c:v>
                </c:pt>
                <c:pt idx="12">
                  <c:v>2E-3</c:v>
                </c:pt>
                <c:pt idx="13">
                  <c:v>2.1666666666666666E-3</c:v>
                </c:pt>
                <c:pt idx="14">
                  <c:v>2.3333333333333331E-3</c:v>
                </c:pt>
                <c:pt idx="15">
                  <c:v>2.5000000000000001E-3</c:v>
                </c:pt>
                <c:pt idx="16">
                  <c:v>2.6666666666666666E-3</c:v>
                </c:pt>
                <c:pt idx="17">
                  <c:v>2.8333333333333331E-3</c:v>
                </c:pt>
                <c:pt idx="18">
                  <c:v>3.0000000000000001E-3</c:v>
                </c:pt>
                <c:pt idx="19">
                  <c:v>3.1666666666666666E-3</c:v>
                </c:pt>
                <c:pt idx="20">
                  <c:v>3.3333333333333331E-3</c:v>
                </c:pt>
                <c:pt idx="21">
                  <c:v>3.5000000000000001E-3</c:v>
                </c:pt>
                <c:pt idx="22">
                  <c:v>3.6666666666666666E-3</c:v>
                </c:pt>
                <c:pt idx="23">
                  <c:v>3.8333333333333331E-3</c:v>
                </c:pt>
                <c:pt idx="24">
                  <c:v>4.0000000000000001E-3</c:v>
                </c:pt>
                <c:pt idx="25">
                  <c:v>4.1666666666666666E-3</c:v>
                </c:pt>
                <c:pt idx="26">
                  <c:v>4.3333333333333331E-3</c:v>
                </c:pt>
                <c:pt idx="27">
                  <c:v>4.4999999999999997E-3</c:v>
                </c:pt>
                <c:pt idx="28">
                  <c:v>4.6666666666666662E-3</c:v>
                </c:pt>
                <c:pt idx="29">
                  <c:v>4.8333333333333336E-3</c:v>
                </c:pt>
                <c:pt idx="30">
                  <c:v>5.0000000000000001E-3</c:v>
                </c:pt>
                <c:pt idx="31">
                  <c:v>5.1666666666666666E-3</c:v>
                </c:pt>
                <c:pt idx="32">
                  <c:v>5.3333333333333332E-3</c:v>
                </c:pt>
                <c:pt idx="33">
                  <c:v>5.4999999999999997E-3</c:v>
                </c:pt>
                <c:pt idx="34">
                  <c:v>5.6666666666666662E-3</c:v>
                </c:pt>
                <c:pt idx="35">
                  <c:v>5.8333333333333327E-3</c:v>
                </c:pt>
                <c:pt idx="36">
                  <c:v>6.0000000000000001E-3</c:v>
                </c:pt>
                <c:pt idx="37">
                  <c:v>6.1666666666666667E-3</c:v>
                </c:pt>
                <c:pt idx="38">
                  <c:v>6.3333333333333332E-3</c:v>
                </c:pt>
                <c:pt idx="39">
                  <c:v>6.4999999999999997E-3</c:v>
                </c:pt>
                <c:pt idx="40">
                  <c:v>6.6666666666666662E-3</c:v>
                </c:pt>
                <c:pt idx="41">
                  <c:v>6.8333333333333328E-3</c:v>
                </c:pt>
                <c:pt idx="42">
                  <c:v>7.0000000000000001E-3</c:v>
                </c:pt>
                <c:pt idx="43">
                  <c:v>7.1666666666666667E-3</c:v>
                </c:pt>
                <c:pt idx="44">
                  <c:v>7.3333333333333332E-3</c:v>
                </c:pt>
                <c:pt idx="45">
                  <c:v>7.4999999999999997E-3</c:v>
                </c:pt>
                <c:pt idx="46">
                  <c:v>7.6666666666666662E-3</c:v>
                </c:pt>
                <c:pt idx="47">
                  <c:v>7.8333333333333328E-3</c:v>
                </c:pt>
                <c:pt idx="48">
                  <c:v>8.0000000000000002E-3</c:v>
                </c:pt>
                <c:pt idx="49">
                  <c:v>8.1666666666666658E-3</c:v>
                </c:pt>
                <c:pt idx="50">
                  <c:v>8.3333333333333332E-3</c:v>
                </c:pt>
              </c:numCache>
            </c:numRef>
          </c:xVal>
          <c:yVal>
            <c:numRef>
              <c:f>'Avg current'!$H$18:$H$68</c:f>
              <c:numCache>
                <c:formatCode>General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</c:numCache>
            </c:numRef>
          </c:yVal>
          <c:smooth val="1"/>
        </c:ser>
        <c:ser>
          <c:idx val="0"/>
          <c:order val="2"/>
          <c:tx>
            <c:strRef>
              <c:f>'Avg current'!$I$17</c:f>
              <c:strCache>
                <c:ptCount val="1"/>
                <c:pt idx="0">
                  <c:v>Ip_avg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ysDash"/>
            </a:ln>
          </c:spPr>
          <c:marker>
            <c:symbol val="square"/>
            <c:size val="3"/>
            <c:spPr>
              <a:noFill/>
              <a:ln w="9525">
                <a:noFill/>
              </a:ln>
            </c:spPr>
          </c:marker>
          <c:xVal>
            <c:numRef>
              <c:f>'Avg current'!$C$18:$C$68</c:f>
              <c:numCache>
                <c:formatCode>General</c:formatCode>
                <c:ptCount val="51"/>
                <c:pt idx="0">
                  <c:v>0</c:v>
                </c:pt>
                <c:pt idx="1">
                  <c:v>1.6666666666666666E-4</c:v>
                </c:pt>
                <c:pt idx="2">
                  <c:v>3.3333333333333332E-4</c:v>
                </c:pt>
                <c:pt idx="3">
                  <c:v>5.0000000000000001E-4</c:v>
                </c:pt>
                <c:pt idx="4">
                  <c:v>6.6666666666666664E-4</c:v>
                </c:pt>
                <c:pt idx="5">
                  <c:v>8.3333333333333328E-4</c:v>
                </c:pt>
                <c:pt idx="6">
                  <c:v>1E-3</c:v>
                </c:pt>
                <c:pt idx="7">
                  <c:v>1.1666666666666665E-3</c:v>
                </c:pt>
                <c:pt idx="8">
                  <c:v>1.3333333333333333E-3</c:v>
                </c:pt>
                <c:pt idx="9">
                  <c:v>1.5E-3</c:v>
                </c:pt>
                <c:pt idx="10">
                  <c:v>1.6666666666666666E-3</c:v>
                </c:pt>
                <c:pt idx="11">
                  <c:v>1.8333333333333333E-3</c:v>
                </c:pt>
                <c:pt idx="12">
                  <c:v>2E-3</c:v>
                </c:pt>
                <c:pt idx="13">
                  <c:v>2.1666666666666666E-3</c:v>
                </c:pt>
                <c:pt idx="14">
                  <c:v>2.3333333333333331E-3</c:v>
                </c:pt>
                <c:pt idx="15">
                  <c:v>2.5000000000000001E-3</c:v>
                </c:pt>
                <c:pt idx="16">
                  <c:v>2.6666666666666666E-3</c:v>
                </c:pt>
                <c:pt idx="17">
                  <c:v>2.8333333333333331E-3</c:v>
                </c:pt>
                <c:pt idx="18">
                  <c:v>3.0000000000000001E-3</c:v>
                </c:pt>
                <c:pt idx="19">
                  <c:v>3.1666666666666666E-3</c:v>
                </c:pt>
                <c:pt idx="20">
                  <c:v>3.3333333333333331E-3</c:v>
                </c:pt>
                <c:pt idx="21">
                  <c:v>3.5000000000000001E-3</c:v>
                </c:pt>
                <c:pt idx="22">
                  <c:v>3.6666666666666666E-3</c:v>
                </c:pt>
                <c:pt idx="23">
                  <c:v>3.8333333333333331E-3</c:v>
                </c:pt>
                <c:pt idx="24">
                  <c:v>4.0000000000000001E-3</c:v>
                </c:pt>
                <c:pt idx="25">
                  <c:v>4.1666666666666666E-3</c:v>
                </c:pt>
                <c:pt idx="26">
                  <c:v>4.3333333333333331E-3</c:v>
                </c:pt>
                <c:pt idx="27">
                  <c:v>4.4999999999999997E-3</c:v>
                </c:pt>
                <c:pt idx="28">
                  <c:v>4.6666666666666662E-3</c:v>
                </c:pt>
                <c:pt idx="29">
                  <c:v>4.8333333333333336E-3</c:v>
                </c:pt>
                <c:pt idx="30">
                  <c:v>5.0000000000000001E-3</c:v>
                </c:pt>
                <c:pt idx="31">
                  <c:v>5.1666666666666666E-3</c:v>
                </c:pt>
                <c:pt idx="32">
                  <c:v>5.3333333333333332E-3</c:v>
                </c:pt>
                <c:pt idx="33">
                  <c:v>5.4999999999999997E-3</c:v>
                </c:pt>
                <c:pt idx="34">
                  <c:v>5.6666666666666662E-3</c:v>
                </c:pt>
                <c:pt idx="35">
                  <c:v>5.8333333333333327E-3</c:v>
                </c:pt>
                <c:pt idx="36">
                  <c:v>6.0000000000000001E-3</c:v>
                </c:pt>
                <c:pt idx="37">
                  <c:v>6.1666666666666667E-3</c:v>
                </c:pt>
                <c:pt idx="38">
                  <c:v>6.3333333333333332E-3</c:v>
                </c:pt>
                <c:pt idx="39">
                  <c:v>6.4999999999999997E-3</c:v>
                </c:pt>
                <c:pt idx="40">
                  <c:v>6.6666666666666662E-3</c:v>
                </c:pt>
                <c:pt idx="41">
                  <c:v>6.8333333333333328E-3</c:v>
                </c:pt>
                <c:pt idx="42">
                  <c:v>7.0000000000000001E-3</c:v>
                </c:pt>
                <c:pt idx="43">
                  <c:v>7.1666666666666667E-3</c:v>
                </c:pt>
                <c:pt idx="44">
                  <c:v>7.3333333333333332E-3</c:v>
                </c:pt>
                <c:pt idx="45">
                  <c:v>7.4999999999999997E-3</c:v>
                </c:pt>
                <c:pt idx="46">
                  <c:v>7.6666666666666662E-3</c:v>
                </c:pt>
                <c:pt idx="47">
                  <c:v>7.8333333333333328E-3</c:v>
                </c:pt>
                <c:pt idx="48">
                  <c:v>8.0000000000000002E-3</c:v>
                </c:pt>
                <c:pt idx="49">
                  <c:v>8.1666666666666658E-3</c:v>
                </c:pt>
                <c:pt idx="50">
                  <c:v>8.3333333333333332E-3</c:v>
                </c:pt>
              </c:numCache>
            </c:numRef>
          </c:xVal>
          <c:yVal>
            <c:numRef>
              <c:f>'Avg current'!$I$18:$I$68</c:f>
              <c:numCache>
                <c:formatCode>General</c:formatCode>
                <c:ptCount val="51"/>
                <c:pt idx="0" formatCode="0.000_ ">
                  <c:v>0</c:v>
                </c:pt>
                <c:pt idx="1">
                  <c:v>0</c:v>
                </c:pt>
                <c:pt idx="2" formatCode="0.000_ 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'Avg current'!$J$17</c:f>
              <c:strCache>
                <c:ptCount val="1"/>
                <c:pt idx="0">
                  <c:v>Ip_pk_rms(ωt)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xVal>
            <c:numRef>
              <c:f>'Avg current'!$C$18:$C$68</c:f>
              <c:numCache>
                <c:formatCode>General</c:formatCode>
                <c:ptCount val="51"/>
                <c:pt idx="0">
                  <c:v>0</c:v>
                </c:pt>
                <c:pt idx="1">
                  <c:v>1.6666666666666666E-4</c:v>
                </c:pt>
                <c:pt idx="2">
                  <c:v>3.3333333333333332E-4</c:v>
                </c:pt>
                <c:pt idx="3">
                  <c:v>5.0000000000000001E-4</c:v>
                </c:pt>
                <c:pt idx="4">
                  <c:v>6.6666666666666664E-4</c:v>
                </c:pt>
                <c:pt idx="5">
                  <c:v>8.3333333333333328E-4</c:v>
                </c:pt>
                <c:pt idx="6">
                  <c:v>1E-3</c:v>
                </c:pt>
                <c:pt idx="7">
                  <c:v>1.1666666666666665E-3</c:v>
                </c:pt>
                <c:pt idx="8">
                  <c:v>1.3333333333333333E-3</c:v>
                </c:pt>
                <c:pt idx="9">
                  <c:v>1.5E-3</c:v>
                </c:pt>
                <c:pt idx="10">
                  <c:v>1.6666666666666666E-3</c:v>
                </c:pt>
                <c:pt idx="11">
                  <c:v>1.8333333333333333E-3</c:v>
                </c:pt>
                <c:pt idx="12">
                  <c:v>2E-3</c:v>
                </c:pt>
                <c:pt idx="13">
                  <c:v>2.1666666666666666E-3</c:v>
                </c:pt>
                <c:pt idx="14">
                  <c:v>2.3333333333333331E-3</c:v>
                </c:pt>
                <c:pt idx="15">
                  <c:v>2.5000000000000001E-3</c:v>
                </c:pt>
                <c:pt idx="16">
                  <c:v>2.6666666666666666E-3</c:v>
                </c:pt>
                <c:pt idx="17">
                  <c:v>2.8333333333333331E-3</c:v>
                </c:pt>
                <c:pt idx="18">
                  <c:v>3.0000000000000001E-3</c:v>
                </c:pt>
                <c:pt idx="19">
                  <c:v>3.1666666666666666E-3</c:v>
                </c:pt>
                <c:pt idx="20">
                  <c:v>3.3333333333333331E-3</c:v>
                </c:pt>
                <c:pt idx="21">
                  <c:v>3.5000000000000001E-3</c:v>
                </c:pt>
                <c:pt idx="22">
                  <c:v>3.6666666666666666E-3</c:v>
                </c:pt>
                <c:pt idx="23">
                  <c:v>3.8333333333333331E-3</c:v>
                </c:pt>
                <c:pt idx="24">
                  <c:v>4.0000000000000001E-3</c:v>
                </c:pt>
                <c:pt idx="25">
                  <c:v>4.1666666666666666E-3</c:v>
                </c:pt>
                <c:pt idx="26">
                  <c:v>4.3333333333333331E-3</c:v>
                </c:pt>
                <c:pt idx="27">
                  <c:v>4.4999999999999997E-3</c:v>
                </c:pt>
                <c:pt idx="28">
                  <c:v>4.6666666666666662E-3</c:v>
                </c:pt>
                <c:pt idx="29">
                  <c:v>4.8333333333333336E-3</c:v>
                </c:pt>
                <c:pt idx="30">
                  <c:v>5.0000000000000001E-3</c:v>
                </c:pt>
                <c:pt idx="31">
                  <c:v>5.1666666666666666E-3</c:v>
                </c:pt>
                <c:pt idx="32">
                  <c:v>5.3333333333333332E-3</c:v>
                </c:pt>
                <c:pt idx="33">
                  <c:v>5.4999999999999997E-3</c:v>
                </c:pt>
                <c:pt idx="34">
                  <c:v>5.6666666666666662E-3</c:v>
                </c:pt>
                <c:pt idx="35">
                  <c:v>5.8333333333333327E-3</c:v>
                </c:pt>
                <c:pt idx="36">
                  <c:v>6.0000000000000001E-3</c:v>
                </c:pt>
                <c:pt idx="37">
                  <c:v>6.1666666666666667E-3</c:v>
                </c:pt>
                <c:pt idx="38">
                  <c:v>6.3333333333333332E-3</c:v>
                </c:pt>
                <c:pt idx="39">
                  <c:v>6.4999999999999997E-3</c:v>
                </c:pt>
                <c:pt idx="40">
                  <c:v>6.6666666666666662E-3</c:v>
                </c:pt>
                <c:pt idx="41">
                  <c:v>6.8333333333333328E-3</c:v>
                </c:pt>
                <c:pt idx="42">
                  <c:v>7.0000000000000001E-3</c:v>
                </c:pt>
                <c:pt idx="43">
                  <c:v>7.1666666666666667E-3</c:v>
                </c:pt>
                <c:pt idx="44">
                  <c:v>7.3333333333333332E-3</c:v>
                </c:pt>
                <c:pt idx="45">
                  <c:v>7.4999999999999997E-3</c:v>
                </c:pt>
                <c:pt idx="46">
                  <c:v>7.6666666666666662E-3</c:v>
                </c:pt>
                <c:pt idx="47">
                  <c:v>7.8333333333333328E-3</c:v>
                </c:pt>
                <c:pt idx="48">
                  <c:v>8.0000000000000002E-3</c:v>
                </c:pt>
                <c:pt idx="49">
                  <c:v>8.1666666666666658E-3</c:v>
                </c:pt>
                <c:pt idx="50">
                  <c:v>8.3333333333333332E-3</c:v>
                </c:pt>
              </c:numCache>
            </c:numRef>
          </c:xVal>
          <c:yVal>
            <c:numRef>
              <c:f>'Avg current'!$J$18:$J$68</c:f>
              <c:numCache>
                <c:formatCode>General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'Avg current'!$L$17</c:f>
              <c:strCache>
                <c:ptCount val="1"/>
                <c:pt idx="0">
                  <c:v>Ip_rms</c:v>
                </c:pt>
              </c:strCache>
            </c:strRef>
          </c:tx>
          <c:spPr>
            <a:ln w="38100">
              <a:solidFill>
                <a:srgbClr val="808000"/>
              </a:solidFill>
              <a:prstDash val="sysDash"/>
            </a:ln>
          </c:spPr>
          <c:marker>
            <c:symbol val="square"/>
            <c:size val="3"/>
            <c:spPr>
              <a:noFill/>
              <a:ln w="9525">
                <a:noFill/>
              </a:ln>
            </c:spPr>
          </c:marker>
          <c:xVal>
            <c:numRef>
              <c:f>'Avg current'!$C$18:$C$68</c:f>
              <c:numCache>
                <c:formatCode>General</c:formatCode>
                <c:ptCount val="51"/>
                <c:pt idx="0">
                  <c:v>0</c:v>
                </c:pt>
                <c:pt idx="1">
                  <c:v>1.6666666666666666E-4</c:v>
                </c:pt>
                <c:pt idx="2">
                  <c:v>3.3333333333333332E-4</c:v>
                </c:pt>
                <c:pt idx="3">
                  <c:v>5.0000000000000001E-4</c:v>
                </c:pt>
                <c:pt idx="4">
                  <c:v>6.6666666666666664E-4</c:v>
                </c:pt>
                <c:pt idx="5">
                  <c:v>8.3333333333333328E-4</c:v>
                </c:pt>
                <c:pt idx="6">
                  <c:v>1E-3</c:v>
                </c:pt>
                <c:pt idx="7">
                  <c:v>1.1666666666666665E-3</c:v>
                </c:pt>
                <c:pt idx="8">
                  <c:v>1.3333333333333333E-3</c:v>
                </c:pt>
                <c:pt idx="9">
                  <c:v>1.5E-3</c:v>
                </c:pt>
                <c:pt idx="10">
                  <c:v>1.6666666666666666E-3</c:v>
                </c:pt>
                <c:pt idx="11">
                  <c:v>1.8333333333333333E-3</c:v>
                </c:pt>
                <c:pt idx="12">
                  <c:v>2E-3</c:v>
                </c:pt>
                <c:pt idx="13">
                  <c:v>2.1666666666666666E-3</c:v>
                </c:pt>
                <c:pt idx="14">
                  <c:v>2.3333333333333331E-3</c:v>
                </c:pt>
                <c:pt idx="15">
                  <c:v>2.5000000000000001E-3</c:v>
                </c:pt>
                <c:pt idx="16">
                  <c:v>2.6666666666666666E-3</c:v>
                </c:pt>
                <c:pt idx="17">
                  <c:v>2.8333333333333331E-3</c:v>
                </c:pt>
                <c:pt idx="18">
                  <c:v>3.0000000000000001E-3</c:v>
                </c:pt>
                <c:pt idx="19">
                  <c:v>3.1666666666666666E-3</c:v>
                </c:pt>
                <c:pt idx="20">
                  <c:v>3.3333333333333331E-3</c:v>
                </c:pt>
                <c:pt idx="21">
                  <c:v>3.5000000000000001E-3</c:v>
                </c:pt>
                <c:pt idx="22">
                  <c:v>3.6666666666666666E-3</c:v>
                </c:pt>
                <c:pt idx="23">
                  <c:v>3.8333333333333331E-3</c:v>
                </c:pt>
                <c:pt idx="24">
                  <c:v>4.0000000000000001E-3</c:v>
                </c:pt>
                <c:pt idx="25">
                  <c:v>4.1666666666666666E-3</c:v>
                </c:pt>
                <c:pt idx="26">
                  <c:v>4.3333333333333331E-3</c:v>
                </c:pt>
                <c:pt idx="27">
                  <c:v>4.4999999999999997E-3</c:v>
                </c:pt>
                <c:pt idx="28">
                  <c:v>4.6666666666666662E-3</c:v>
                </c:pt>
                <c:pt idx="29">
                  <c:v>4.8333333333333336E-3</c:v>
                </c:pt>
                <c:pt idx="30">
                  <c:v>5.0000000000000001E-3</c:v>
                </c:pt>
                <c:pt idx="31">
                  <c:v>5.1666666666666666E-3</c:v>
                </c:pt>
                <c:pt idx="32">
                  <c:v>5.3333333333333332E-3</c:v>
                </c:pt>
                <c:pt idx="33">
                  <c:v>5.4999999999999997E-3</c:v>
                </c:pt>
                <c:pt idx="34">
                  <c:v>5.6666666666666662E-3</c:v>
                </c:pt>
                <c:pt idx="35">
                  <c:v>5.8333333333333327E-3</c:v>
                </c:pt>
                <c:pt idx="36">
                  <c:v>6.0000000000000001E-3</c:v>
                </c:pt>
                <c:pt idx="37">
                  <c:v>6.1666666666666667E-3</c:v>
                </c:pt>
                <c:pt idx="38">
                  <c:v>6.3333333333333332E-3</c:v>
                </c:pt>
                <c:pt idx="39">
                  <c:v>6.4999999999999997E-3</c:v>
                </c:pt>
                <c:pt idx="40">
                  <c:v>6.6666666666666662E-3</c:v>
                </c:pt>
                <c:pt idx="41">
                  <c:v>6.8333333333333328E-3</c:v>
                </c:pt>
                <c:pt idx="42">
                  <c:v>7.0000000000000001E-3</c:v>
                </c:pt>
                <c:pt idx="43">
                  <c:v>7.1666666666666667E-3</c:v>
                </c:pt>
                <c:pt idx="44">
                  <c:v>7.3333333333333332E-3</c:v>
                </c:pt>
                <c:pt idx="45">
                  <c:v>7.4999999999999997E-3</c:v>
                </c:pt>
                <c:pt idx="46">
                  <c:v>7.6666666666666662E-3</c:v>
                </c:pt>
                <c:pt idx="47">
                  <c:v>7.8333333333333328E-3</c:v>
                </c:pt>
                <c:pt idx="48">
                  <c:v>8.0000000000000002E-3</c:v>
                </c:pt>
                <c:pt idx="49">
                  <c:v>8.1666666666666658E-3</c:v>
                </c:pt>
                <c:pt idx="50">
                  <c:v>8.3333333333333332E-3</c:v>
                </c:pt>
              </c:numCache>
            </c:numRef>
          </c:xVal>
          <c:yVal>
            <c:numRef>
              <c:f>'Avg current'!$L$18:$L$68</c:f>
              <c:numCache>
                <c:formatCode>0.000_ 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</c:numCache>
            </c:numRef>
          </c:yVal>
          <c:smooth val="1"/>
        </c:ser>
        <c:axId val="40600704"/>
        <c:axId val="40749312"/>
      </c:scatterChart>
      <c:scatterChart>
        <c:scatterStyle val="lineMarker"/>
        <c:ser>
          <c:idx val="5"/>
          <c:order val="5"/>
          <c:tx>
            <c:strRef>
              <c:f>'Avg current'!$P$17</c:f>
              <c:strCache>
                <c:ptCount val="1"/>
                <c:pt idx="0">
                  <c:v>fs(ωt)_(kHz)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'Avg current'!$C$18:$C$68</c:f>
              <c:numCache>
                <c:formatCode>General</c:formatCode>
                <c:ptCount val="51"/>
                <c:pt idx="0">
                  <c:v>0</c:v>
                </c:pt>
                <c:pt idx="1">
                  <c:v>1.6666666666666666E-4</c:v>
                </c:pt>
                <c:pt idx="2">
                  <c:v>3.3333333333333332E-4</c:v>
                </c:pt>
                <c:pt idx="3">
                  <c:v>5.0000000000000001E-4</c:v>
                </c:pt>
                <c:pt idx="4">
                  <c:v>6.6666666666666664E-4</c:v>
                </c:pt>
                <c:pt idx="5">
                  <c:v>8.3333333333333328E-4</c:v>
                </c:pt>
                <c:pt idx="6">
                  <c:v>1E-3</c:v>
                </c:pt>
                <c:pt idx="7">
                  <c:v>1.1666666666666665E-3</c:v>
                </c:pt>
                <c:pt idx="8">
                  <c:v>1.3333333333333333E-3</c:v>
                </c:pt>
                <c:pt idx="9">
                  <c:v>1.5E-3</c:v>
                </c:pt>
                <c:pt idx="10">
                  <c:v>1.6666666666666666E-3</c:v>
                </c:pt>
                <c:pt idx="11">
                  <c:v>1.8333333333333333E-3</c:v>
                </c:pt>
                <c:pt idx="12">
                  <c:v>2E-3</c:v>
                </c:pt>
                <c:pt idx="13">
                  <c:v>2.1666666666666666E-3</c:v>
                </c:pt>
                <c:pt idx="14">
                  <c:v>2.3333333333333331E-3</c:v>
                </c:pt>
                <c:pt idx="15">
                  <c:v>2.5000000000000001E-3</c:v>
                </c:pt>
                <c:pt idx="16">
                  <c:v>2.6666666666666666E-3</c:v>
                </c:pt>
                <c:pt idx="17">
                  <c:v>2.8333333333333331E-3</c:v>
                </c:pt>
                <c:pt idx="18">
                  <c:v>3.0000000000000001E-3</c:v>
                </c:pt>
                <c:pt idx="19">
                  <c:v>3.1666666666666666E-3</c:v>
                </c:pt>
                <c:pt idx="20">
                  <c:v>3.3333333333333331E-3</c:v>
                </c:pt>
                <c:pt idx="21">
                  <c:v>3.5000000000000001E-3</c:v>
                </c:pt>
                <c:pt idx="22">
                  <c:v>3.6666666666666666E-3</c:v>
                </c:pt>
                <c:pt idx="23">
                  <c:v>3.8333333333333331E-3</c:v>
                </c:pt>
                <c:pt idx="24">
                  <c:v>4.0000000000000001E-3</c:v>
                </c:pt>
                <c:pt idx="25">
                  <c:v>4.1666666666666666E-3</c:v>
                </c:pt>
                <c:pt idx="26">
                  <c:v>4.3333333333333331E-3</c:v>
                </c:pt>
                <c:pt idx="27">
                  <c:v>4.4999999999999997E-3</c:v>
                </c:pt>
                <c:pt idx="28">
                  <c:v>4.6666666666666662E-3</c:v>
                </c:pt>
                <c:pt idx="29">
                  <c:v>4.8333333333333336E-3</c:v>
                </c:pt>
                <c:pt idx="30">
                  <c:v>5.0000000000000001E-3</c:v>
                </c:pt>
                <c:pt idx="31">
                  <c:v>5.1666666666666666E-3</c:v>
                </c:pt>
                <c:pt idx="32">
                  <c:v>5.3333333333333332E-3</c:v>
                </c:pt>
                <c:pt idx="33">
                  <c:v>5.4999999999999997E-3</c:v>
                </c:pt>
                <c:pt idx="34">
                  <c:v>5.6666666666666662E-3</c:v>
                </c:pt>
                <c:pt idx="35">
                  <c:v>5.8333333333333327E-3</c:v>
                </c:pt>
                <c:pt idx="36">
                  <c:v>6.0000000000000001E-3</c:v>
                </c:pt>
                <c:pt idx="37">
                  <c:v>6.1666666666666667E-3</c:v>
                </c:pt>
                <c:pt idx="38">
                  <c:v>6.3333333333333332E-3</c:v>
                </c:pt>
                <c:pt idx="39">
                  <c:v>6.4999999999999997E-3</c:v>
                </c:pt>
                <c:pt idx="40">
                  <c:v>6.6666666666666662E-3</c:v>
                </c:pt>
                <c:pt idx="41">
                  <c:v>6.8333333333333328E-3</c:v>
                </c:pt>
                <c:pt idx="42">
                  <c:v>7.0000000000000001E-3</c:v>
                </c:pt>
                <c:pt idx="43">
                  <c:v>7.1666666666666667E-3</c:v>
                </c:pt>
                <c:pt idx="44">
                  <c:v>7.3333333333333332E-3</c:v>
                </c:pt>
                <c:pt idx="45">
                  <c:v>7.4999999999999997E-3</c:v>
                </c:pt>
                <c:pt idx="46">
                  <c:v>7.6666666666666662E-3</c:v>
                </c:pt>
                <c:pt idx="47">
                  <c:v>7.8333333333333328E-3</c:v>
                </c:pt>
                <c:pt idx="48">
                  <c:v>8.0000000000000002E-3</c:v>
                </c:pt>
                <c:pt idx="49">
                  <c:v>8.1666666666666658E-3</c:v>
                </c:pt>
                <c:pt idx="50">
                  <c:v>8.3333333333333332E-3</c:v>
                </c:pt>
              </c:numCache>
            </c:numRef>
          </c:xVal>
          <c:yVal>
            <c:numRef>
              <c:f>'Avg current'!$P$18:$P$68</c:f>
              <c:numCache>
                <c:formatCode>General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</c:numCache>
            </c:numRef>
          </c:yVal>
        </c:ser>
        <c:axId val="40776064"/>
        <c:axId val="40777600"/>
      </c:scatterChart>
      <c:valAx>
        <c:axId val="40600704"/>
        <c:scaling>
          <c:orientation val="minMax"/>
          <c:max val="1.0000000000000005E-2"/>
        </c:scaling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新細明體"/>
                    <a:ea typeface="新細明體"/>
                    <a:cs typeface="新細明體"/>
                  </a:defRPr>
                </a:pPr>
                <a:r>
                  <a:rPr lang="el-GR" altLang="zh-TW" sz="800" b="0" i="0" strike="noStrike">
                    <a:solidFill>
                      <a:srgbClr val="000000"/>
                    </a:solidFill>
                    <a:ea typeface="新細明體"/>
                  </a:rPr>
                  <a:t>ω</a:t>
                </a:r>
                <a:r>
                  <a:rPr lang="en-US" altLang="zh-TW" sz="800" b="0" i="0" strike="noStrike">
                    <a:solidFill>
                      <a:srgbClr val="000000"/>
                    </a:solidFill>
                    <a:latin typeface="新細明體"/>
                    <a:ea typeface="新細明體"/>
                  </a:rPr>
                  <a:t>t</a:t>
                </a:r>
              </a:p>
            </c:rich>
          </c:tx>
          <c:layout>
            <c:manualLayout>
              <c:xMode val="edge"/>
              <c:yMode val="edge"/>
              <c:x val="0.46385573791227991"/>
              <c:y val="0.9269116941777625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新細明體"/>
              </a:defRPr>
            </a:pPr>
            <a:endParaRPr lang="zh-CN"/>
          </a:p>
        </c:txPr>
        <c:crossAx val="40749312"/>
        <c:crosses val="autoZero"/>
        <c:crossBetween val="midCat"/>
      </c:valAx>
      <c:valAx>
        <c:axId val="40749312"/>
        <c:scaling>
          <c:orientation val="minMax"/>
          <c:max val="0.9"/>
        </c:scaling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新細明體"/>
                    <a:ea typeface="新細明體"/>
                    <a:cs typeface="新細明體"/>
                  </a:defRPr>
                </a:pPr>
                <a:r>
                  <a:rPr lang="en-US" altLang="en-US"/>
                  <a:t>Iin (A)</a:t>
                </a:r>
              </a:p>
            </c:rich>
          </c:tx>
          <c:layout>
            <c:manualLayout>
              <c:xMode val="edge"/>
              <c:yMode val="edge"/>
              <c:x val="2.2590361445783195E-2"/>
              <c:y val="0.4252498670224367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新細明體"/>
              </a:defRPr>
            </a:pPr>
            <a:endParaRPr lang="zh-CN"/>
          </a:p>
        </c:txPr>
        <c:crossAx val="40600704"/>
        <c:crosses val="autoZero"/>
        <c:crossBetween val="midCat"/>
      </c:valAx>
      <c:valAx>
        <c:axId val="40776064"/>
        <c:scaling>
          <c:orientation val="minMax"/>
        </c:scaling>
        <c:delete val="1"/>
        <c:axPos val="b"/>
        <c:numFmt formatCode="General" sourceLinked="1"/>
        <c:tickLblPos val="none"/>
        <c:crossAx val="40777600"/>
        <c:crosses val="autoZero"/>
        <c:crossBetween val="midCat"/>
      </c:valAx>
      <c:valAx>
        <c:axId val="40777600"/>
        <c:scaling>
          <c:orientation val="minMax"/>
          <c:max val="160"/>
        </c:scaling>
        <c:axPos val="r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新細明體"/>
              </a:defRPr>
            </a:pPr>
            <a:endParaRPr lang="zh-CN"/>
          </a:p>
        </c:txPr>
        <c:crossAx val="40776064"/>
        <c:crosses val="max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048208582360959"/>
          <c:y val="3.3222591362126248E-2"/>
          <c:w val="0.79367533124624479"/>
          <c:h val="0.12292393683347722"/>
        </c:manualLayout>
      </c:layout>
      <c:spPr>
        <a:noFill/>
        <a:ln w="25400">
          <a:noFill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新細明體"/>
              <a:ea typeface="新細明體"/>
              <a:cs typeface="新細明體"/>
            </a:defRPr>
          </a:pPr>
          <a:endParaRPr lang="zh-CN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新細明體"/>
          <a:ea typeface="新細明體"/>
          <a:cs typeface="新細明體"/>
        </a:defRPr>
      </a:pPr>
      <a:endParaRPr lang="zh-CN"/>
    </a:p>
  </c:txPr>
  <c:printSettings>
    <c:headerFooter alignWithMargins="0"/>
    <c:pageMargins b="1" l="0.75000000000000144" r="0.75000000000000144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>
        <c:manualLayout>
          <c:layoutTarget val="inner"/>
          <c:xMode val="edge"/>
          <c:yMode val="edge"/>
          <c:x val="0.11389534308191486"/>
          <c:y val="0.10943416390434092"/>
          <c:w val="0.7471534506173596"/>
          <c:h val="0.67924653457866924"/>
        </c:manualLayout>
      </c:layout>
      <c:areaChart>
        <c:grouping val="standard"/>
        <c:ser>
          <c:idx val="1"/>
          <c:order val="0"/>
          <c:tx>
            <c:strRef>
              <c:f>Factor!$C$6</c:f>
              <c:strCache>
                <c:ptCount val="1"/>
                <c:pt idx="0">
                  <c:v>f(t)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Factor!$A$7:$A$57</c:f>
              <c:numCache>
                <c:formatCode>General</c:formatCode>
                <c:ptCount val="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</c:numCache>
            </c:numRef>
          </c:cat>
          <c:val>
            <c:numRef>
              <c:f>Factor!$C$7:$C$57</c:f>
              <c:numCache>
                <c:formatCode>General</c:formatCode>
                <c:ptCount val="51"/>
                <c:pt idx="0">
                  <c:v>0</c:v>
                </c:pt>
                <c:pt idx="1">
                  <c:v>7.9919283876126883</c:v>
                </c:pt>
                <c:pt idx="2">
                  <c:v>15.952316285044247</c:v>
                </c:pt>
                <c:pt idx="3">
                  <c:v>23.849747678018808</c:v>
                </c:pt>
                <c:pt idx="4">
                  <c:v>31.653055012821504</c:v>
                </c:pt>
                <c:pt idx="5">
                  <c:v>39.331442200393887</c:v>
                </c:pt>
                <c:pt idx="6">
                  <c:v>46.854606154428048</c:v>
                </c:pt>
                <c:pt idx="7">
                  <c:v>54.192856383804056</c:v>
                </c:pt>
                <c:pt idx="8">
                  <c:v>61.317232167394238</c:v>
                </c:pt>
                <c:pt idx="9">
                  <c:v>68.199616848798442</c:v>
                </c:pt>
                <c:pt idx="10">
                  <c:v>74.812848799941605</c:v>
                </c:pt>
                <c:pt idx="11">
                  <c:v>81.130828615610909</c:v>
                </c:pt>
                <c:pt idx="12">
                  <c:v>87.128622115884284</c:v>
                </c:pt>
                <c:pt idx="13">
                  <c:v>92.782558749947384</c:v>
                </c:pt>
                <c:pt idx="14">
                  <c:v>98.070325012943471</c:v>
                </c:pt>
                <c:pt idx="15">
                  <c:v>102.97105250718317</c:v>
                </c:pt>
                <c:pt idx="16">
                  <c:v>107.46540030017609</c:v>
                </c:pt>
                <c:pt idx="17">
                  <c:v>111.5356312544555</c:v>
                </c:pt>
                <c:pt idx="18">
                  <c:v>115.16568202795652</c:v>
                </c:pt>
                <c:pt idx="19">
                  <c:v>118.34122646868856</c:v>
                </c:pt>
                <c:pt idx="20">
                  <c:v>121.04973215351232</c:v>
                </c:pt>
                <c:pt idx="21">
                  <c:v>123.28050984788834</c:v>
                </c:pt>
                <c:pt idx="22">
                  <c:v>125.02475569140232</c:v>
                </c:pt>
                <c:pt idx="23">
                  <c:v>126.27558594258001</c:v>
                </c:pt>
                <c:pt idx="24">
                  <c:v>127.02806414587003</c:v>
                </c:pt>
                <c:pt idx="25">
                  <c:v>127.27922061357856</c:v>
                </c:pt>
                <c:pt idx="26">
                  <c:v>127.02806414587003</c:v>
                </c:pt>
                <c:pt idx="27">
                  <c:v>126.27558594258002</c:v>
                </c:pt>
                <c:pt idx="28">
                  <c:v>125.02475569140233</c:v>
                </c:pt>
                <c:pt idx="29">
                  <c:v>123.28050984788835</c:v>
                </c:pt>
                <c:pt idx="30">
                  <c:v>121.04973215351234</c:v>
                </c:pt>
                <c:pt idx="31">
                  <c:v>118.34122646868857</c:v>
                </c:pt>
                <c:pt idx="32">
                  <c:v>115.16568202795654</c:v>
                </c:pt>
                <c:pt idx="33">
                  <c:v>111.53563125445552</c:v>
                </c:pt>
                <c:pt idx="34">
                  <c:v>107.46540030017614</c:v>
                </c:pt>
                <c:pt idx="35">
                  <c:v>102.97105250718322</c:v>
                </c:pt>
                <c:pt idx="36">
                  <c:v>98.070325012943499</c:v>
                </c:pt>
                <c:pt idx="37">
                  <c:v>92.782558749947427</c:v>
                </c:pt>
                <c:pt idx="38">
                  <c:v>87.128622115884312</c:v>
                </c:pt>
                <c:pt idx="39">
                  <c:v>81.130828615610938</c:v>
                </c:pt>
                <c:pt idx="40">
                  <c:v>74.812848799941676</c:v>
                </c:pt>
                <c:pt idx="41">
                  <c:v>68.199616848798485</c:v>
                </c:pt>
                <c:pt idx="42">
                  <c:v>61.317232167394288</c:v>
                </c:pt>
                <c:pt idx="43">
                  <c:v>54.192856383804099</c:v>
                </c:pt>
                <c:pt idx="44">
                  <c:v>46.854606154428069</c:v>
                </c:pt>
                <c:pt idx="45">
                  <c:v>39.331442200393965</c:v>
                </c:pt>
                <c:pt idx="46">
                  <c:v>31.653055012821568</c:v>
                </c:pt>
                <c:pt idx="47">
                  <c:v>23.849747678018861</c:v>
                </c:pt>
                <c:pt idx="48">
                  <c:v>15.952316285044287</c:v>
                </c:pt>
                <c:pt idx="49">
                  <c:v>7.9919283876127727</c:v>
                </c:pt>
                <c:pt idx="50">
                  <c:v>7.2116922560285818E-14</c:v>
                </c:pt>
              </c:numCache>
            </c:numRef>
          </c:val>
        </c:ser>
        <c:ser>
          <c:idx val="0"/>
          <c:order val="1"/>
          <c:tx>
            <c:strRef>
              <c:f>Factor!$D$6</c:f>
              <c:strCache>
                <c:ptCount val="1"/>
                <c:pt idx="0">
                  <c:v>F(t)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Factor!$A$7:$A$57</c:f>
              <c:numCache>
                <c:formatCode>General</c:formatCode>
                <c:ptCount val="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</c:numCache>
            </c:numRef>
          </c:cat>
          <c:val>
            <c:numRef>
              <c:f>Factor!$D$7:$D$57</c:f>
              <c:numCache>
                <c:formatCode>General</c:formatCode>
                <c:ptCount val="51"/>
                <c:pt idx="0">
                  <c:v>0</c:v>
                </c:pt>
                <c:pt idx="1">
                  <c:v>0.36291959488083625</c:v>
                </c:pt>
                <c:pt idx="2">
                  <c:v>1.3833823895088264</c:v>
                </c:pt>
                <c:pt idx="3">
                  <c:v>2.9648747063238128</c:v>
                </c:pt>
                <c:pt idx="4">
                  <c:v>5.0182848020049704</c:v>
                </c:pt>
                <c:pt idx="5">
                  <c:v>7.4613012341260125</c:v>
                </c:pt>
                <c:pt idx="6">
                  <c:v>10.217859217356702</c:v>
                </c:pt>
                <c:pt idx="7">
                  <c:v>13.217642235818003</c:v>
                </c:pt>
                <c:pt idx="8">
                  <c:v>16.395640768616946</c:v>
                </c:pt>
                <c:pt idx="9">
                  <c:v>19.691766652188679</c:v>
                </c:pt>
                <c:pt idx="10">
                  <c:v>23.050519662468005</c:v>
                </c:pt>
                <c:pt idx="11">
                  <c:v>26.420701879539202</c:v>
                </c:pt>
                <c:pt idx="12">
                  <c:v>29.755174973525325</c:v>
                </c:pt>
                <c:pt idx="13">
                  <c:v>33.010655503391384</c:v>
                </c:pt>
                <c:pt idx="14">
                  <c:v>36.147543502555159</c:v>
                </c:pt>
                <c:pt idx="15">
                  <c:v>39.129779938969669</c:v>
                </c:pt>
                <c:pt idx="16">
                  <c:v>41.924729018934087</c:v>
                </c:pt>
                <c:pt idx="17">
                  <c:v>44.503081712705935</c:v>
                </c:pt>
                <c:pt idx="18">
                  <c:v>46.838777291009933</c:v>
                </c:pt>
                <c:pt idx="19">
                  <c:v>48.908940060172732</c:v>
                </c:pt>
                <c:pt idx="20">
                  <c:v>50.693828862138332</c:v>
                </c:pt>
                <c:pt idx="21">
                  <c:v>52.176797260798516</c:v>
                </c:pt>
                <c:pt idx="22">
                  <c:v>53.344262667543191</c:v>
                </c:pt>
                <c:pt idx="23">
                  <c:v>54.185682968118371</c:v>
                </c:pt>
                <c:pt idx="24">
                  <c:v>54.693539502293326</c:v>
                </c:pt>
                <c:pt idx="25">
                  <c:v>54.863325520627704</c:v>
                </c:pt>
                <c:pt idx="26">
                  <c:v>54.693539502293326</c:v>
                </c:pt>
                <c:pt idx="27">
                  <c:v>54.185682968118371</c:v>
                </c:pt>
                <c:pt idx="28">
                  <c:v>53.344262667543198</c:v>
                </c:pt>
                <c:pt idx="29">
                  <c:v>52.176797260798516</c:v>
                </c:pt>
                <c:pt idx="30">
                  <c:v>50.693828862138339</c:v>
                </c:pt>
                <c:pt idx="31">
                  <c:v>48.908940060172739</c:v>
                </c:pt>
                <c:pt idx="32">
                  <c:v>46.838777291009933</c:v>
                </c:pt>
                <c:pt idx="33">
                  <c:v>44.503081712705956</c:v>
                </c:pt>
                <c:pt idx="34">
                  <c:v>41.924729018934116</c:v>
                </c:pt>
                <c:pt idx="35">
                  <c:v>39.129779938969698</c:v>
                </c:pt>
                <c:pt idx="36">
                  <c:v>36.14754350255518</c:v>
                </c:pt>
                <c:pt idx="37">
                  <c:v>33.010655503391405</c:v>
                </c:pt>
                <c:pt idx="38">
                  <c:v>29.755174973525342</c:v>
                </c:pt>
                <c:pt idx="39">
                  <c:v>26.420701879539216</c:v>
                </c:pt>
                <c:pt idx="40">
                  <c:v>23.050519662468041</c:v>
                </c:pt>
                <c:pt idx="41">
                  <c:v>19.691766652188701</c:v>
                </c:pt>
                <c:pt idx="42">
                  <c:v>16.395640768616971</c:v>
                </c:pt>
                <c:pt idx="43">
                  <c:v>13.217642235818021</c:v>
                </c:pt>
                <c:pt idx="44">
                  <c:v>10.217859217356709</c:v>
                </c:pt>
                <c:pt idx="45">
                  <c:v>7.4613012341260401</c:v>
                </c:pt>
                <c:pt idx="46">
                  <c:v>5.0182848020049899</c:v>
                </c:pt>
                <c:pt idx="47">
                  <c:v>2.9648747063238248</c:v>
                </c:pt>
                <c:pt idx="48">
                  <c:v>1.3833823895088329</c:v>
                </c:pt>
                <c:pt idx="49">
                  <c:v>0.36291959488084374</c:v>
                </c:pt>
                <c:pt idx="50">
                  <c:v>3.0957443568846778E-29</c:v>
                </c:pt>
              </c:numCache>
            </c:numRef>
          </c:val>
        </c:ser>
        <c:axId val="58663680"/>
        <c:axId val="59982592"/>
      </c:areaChart>
      <c:catAx>
        <c:axId val="58663680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新細明體"/>
              </a:defRPr>
            </a:pPr>
            <a:endParaRPr lang="zh-CN"/>
          </a:p>
        </c:txPr>
        <c:crossAx val="59982592"/>
        <c:crosses val="autoZero"/>
        <c:auto val="1"/>
        <c:lblAlgn val="ctr"/>
        <c:lblOffset val="100"/>
        <c:tickLblSkip val="5"/>
        <c:tickMarkSkip val="1"/>
      </c:catAx>
      <c:valAx>
        <c:axId val="5998259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新細明體"/>
              </a:defRPr>
            </a:pPr>
            <a:endParaRPr lang="zh-CN"/>
          </a:p>
        </c:txPr>
        <c:crossAx val="5866368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610574019933153"/>
          <c:y val="0.36226494329718295"/>
          <c:w val="9.5671981776765391E-2"/>
          <c:h val="0.1773588867429311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85" b="0" i="0" u="none" strike="noStrike" baseline="0">
              <a:solidFill>
                <a:srgbClr val="000000"/>
              </a:solidFill>
              <a:latin typeface="新細明體"/>
              <a:ea typeface="新細明體"/>
              <a:cs typeface="新細明體"/>
            </a:defRPr>
          </a:pPr>
          <a:endParaRPr lang="zh-CN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新細明體"/>
          <a:ea typeface="新細明體"/>
          <a:cs typeface="新細明體"/>
        </a:defRPr>
      </a:pPr>
      <a:endParaRPr lang="zh-CN"/>
    </a:p>
  </c:txPr>
  <c:printSettings>
    <c:headerFooter alignWithMargins="0"/>
    <c:pageMargins b="1" l="0.75000000000000144" r="0.750000000000001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41</xdr:row>
      <xdr:rowOff>0</xdr:rowOff>
    </xdr:from>
    <xdr:to>
      <xdr:col>2</xdr:col>
      <xdr:colOff>676275</xdr:colOff>
      <xdr:row>41</xdr:row>
      <xdr:rowOff>0</xdr:rowOff>
    </xdr:to>
    <xdr:graphicFrame macro="">
      <xdr:nvGraphicFramePr>
        <xdr:cNvPr id="185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0</xdr:row>
      <xdr:rowOff>38100</xdr:rowOff>
    </xdr:from>
    <xdr:to>
      <xdr:col>10</xdr:col>
      <xdr:colOff>1190625</xdr:colOff>
      <xdr:row>14</xdr:row>
      <xdr:rowOff>152400</xdr:rowOff>
    </xdr:to>
    <xdr:graphicFrame macro="">
      <xdr:nvGraphicFramePr>
        <xdr:cNvPr id="211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41</xdr:row>
      <xdr:rowOff>47625</xdr:rowOff>
    </xdr:from>
    <xdr:to>
      <xdr:col>10</xdr:col>
      <xdr:colOff>114300</xdr:colOff>
      <xdr:row>53</xdr:row>
      <xdr:rowOff>57150</xdr:rowOff>
    </xdr:to>
    <xdr:graphicFrame macro="">
      <xdr:nvGraphicFramePr>
        <xdr:cNvPr id="416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4"/>
  <sheetViews>
    <sheetView tabSelected="1" zoomScale="120" zoomScaleNormal="120" workbookViewId="0">
      <selection activeCell="H11" sqref="H11"/>
    </sheetView>
  </sheetViews>
  <sheetFormatPr defaultRowHeight="16.5"/>
  <cols>
    <col min="1" max="1" width="50.625" style="1" customWidth="1"/>
    <col min="2" max="2" width="8.625" style="75" customWidth="1"/>
    <col min="3" max="3" width="6.625" customWidth="1"/>
    <col min="4" max="4" width="55.625" customWidth="1"/>
    <col min="5" max="5" width="8.625" customWidth="1"/>
    <col min="6" max="6" width="6.625" customWidth="1"/>
  </cols>
  <sheetData>
    <row r="1" spans="1:6" ht="15.95" customHeight="1">
      <c r="A1" s="135" t="s">
        <v>117</v>
      </c>
      <c r="B1" s="136"/>
      <c r="C1" s="136"/>
      <c r="D1" s="121"/>
      <c r="E1" s="122"/>
      <c r="F1" s="123"/>
    </row>
    <row r="2" spans="1:6" ht="15.95" customHeight="1">
      <c r="A2" s="137"/>
      <c r="B2" s="138"/>
      <c r="C2" s="138"/>
      <c r="D2" s="124"/>
      <c r="E2" s="125"/>
      <c r="F2" s="126"/>
    </row>
    <row r="3" spans="1:6" ht="15.95" customHeight="1" thickBot="1">
      <c r="A3" s="139"/>
      <c r="B3" s="140"/>
      <c r="C3" s="140"/>
      <c r="D3" s="127"/>
      <c r="E3" s="127"/>
      <c r="F3" s="128"/>
    </row>
    <row r="4" spans="1:6" ht="20.100000000000001" customHeight="1" thickBot="1">
      <c r="A4" s="118" t="s">
        <v>101</v>
      </c>
      <c r="B4" s="119"/>
      <c r="C4" s="119"/>
      <c r="D4" s="119"/>
      <c r="E4" s="119"/>
      <c r="F4" s="120"/>
    </row>
    <row r="5" spans="1:6" ht="18" customHeight="1">
      <c r="A5" s="81" t="s">
        <v>77</v>
      </c>
      <c r="B5" s="82"/>
      <c r="C5" s="83"/>
      <c r="D5" s="82" t="s">
        <v>96</v>
      </c>
      <c r="E5" s="84"/>
      <c r="F5" s="85"/>
    </row>
    <row r="6" spans="1:6" ht="9.9499999999999993" customHeight="1">
      <c r="A6" s="86"/>
      <c r="B6" s="87"/>
      <c r="C6" s="88"/>
      <c r="D6" s="87"/>
      <c r="E6" s="89"/>
      <c r="F6" s="90"/>
    </row>
    <row r="7" spans="1:6" ht="15.95" customHeight="1">
      <c r="A7" s="91" t="s">
        <v>91</v>
      </c>
      <c r="B7" s="78">
        <v>90</v>
      </c>
      <c r="C7" s="93" t="s">
        <v>70</v>
      </c>
      <c r="D7" s="94" t="s">
        <v>106</v>
      </c>
      <c r="E7" s="76">
        <f>B7*1.414</f>
        <v>127.25999999999999</v>
      </c>
      <c r="F7" s="95" t="s">
        <v>2</v>
      </c>
    </row>
    <row r="8" spans="1:6" ht="15.95" customHeight="1">
      <c r="A8" s="91" t="s">
        <v>57</v>
      </c>
      <c r="B8" s="78">
        <v>264</v>
      </c>
      <c r="C8" s="93" t="s">
        <v>70</v>
      </c>
      <c r="D8" s="94" t="s">
        <v>107</v>
      </c>
      <c r="E8" s="76">
        <f>B8*1.414</f>
        <v>373.29599999999999</v>
      </c>
      <c r="F8" s="95" t="s">
        <v>2</v>
      </c>
    </row>
    <row r="9" spans="1:6" ht="15.95" customHeight="1">
      <c r="A9" s="91" t="s">
        <v>58</v>
      </c>
      <c r="B9" s="78">
        <v>60</v>
      </c>
      <c r="C9" s="93" t="s">
        <v>71</v>
      </c>
      <c r="D9" s="94" t="s">
        <v>108</v>
      </c>
      <c r="E9" s="76">
        <f>B10*B11</f>
        <v>82.5</v>
      </c>
      <c r="F9" s="95" t="s">
        <v>98</v>
      </c>
    </row>
    <row r="10" spans="1:6" ht="15.95" customHeight="1">
      <c r="A10" s="91" t="s">
        <v>76</v>
      </c>
      <c r="B10" s="78">
        <v>75</v>
      </c>
      <c r="C10" s="93" t="s">
        <v>20</v>
      </c>
      <c r="D10" s="94" t="s">
        <v>109</v>
      </c>
      <c r="E10" s="76">
        <f>E9/B12*100</f>
        <v>93.75</v>
      </c>
      <c r="F10" s="95" t="s">
        <v>98</v>
      </c>
    </row>
    <row r="11" spans="1:6" ht="15.95" customHeight="1">
      <c r="A11" s="91" t="s">
        <v>73</v>
      </c>
      <c r="B11" s="78">
        <v>1.1000000000000001</v>
      </c>
      <c r="C11" s="93" t="s">
        <v>21</v>
      </c>
      <c r="D11" s="96" t="s">
        <v>105</v>
      </c>
      <c r="E11" s="76">
        <f>B14/(B10+B15)</f>
        <v>1.55</v>
      </c>
      <c r="F11" s="95"/>
    </row>
    <row r="12" spans="1:6" ht="15.95" customHeight="1">
      <c r="A12" s="91" t="s">
        <v>52</v>
      </c>
      <c r="B12" s="78">
        <v>88</v>
      </c>
      <c r="C12" s="93" t="s">
        <v>72</v>
      </c>
      <c r="D12" s="94" t="s">
        <v>81</v>
      </c>
      <c r="E12" s="76">
        <f>B14/(B14+E7)</f>
        <v>0.48168210976478976</v>
      </c>
      <c r="F12" s="95"/>
    </row>
    <row r="13" spans="1:6" ht="15.95" customHeight="1">
      <c r="A13" s="91" t="s">
        <v>59</v>
      </c>
      <c r="B13" s="78">
        <v>40</v>
      </c>
      <c r="C13" s="93" t="s">
        <v>69</v>
      </c>
      <c r="D13" s="94" t="s">
        <v>88</v>
      </c>
      <c r="E13" s="76">
        <f>E7/B14</f>
        <v>1.0760580053270197</v>
      </c>
      <c r="F13" s="95"/>
    </row>
    <row r="14" spans="1:6" ht="15.95" customHeight="1">
      <c r="A14" s="91" t="s">
        <v>75</v>
      </c>
      <c r="B14" s="79">
        <v>118.265</v>
      </c>
      <c r="C14" s="93" t="s">
        <v>80</v>
      </c>
      <c r="D14" s="94" t="s">
        <v>86</v>
      </c>
      <c r="E14" s="76">
        <f>0.5+0.0014*E13</f>
        <v>0.50150648120745778</v>
      </c>
      <c r="F14" s="95"/>
    </row>
    <row r="15" spans="1:6" ht="15.95" customHeight="1">
      <c r="A15" s="91" t="s">
        <v>74</v>
      </c>
      <c r="B15" s="78">
        <v>1.3</v>
      </c>
      <c r="C15" s="93" t="s">
        <v>20</v>
      </c>
      <c r="D15" s="94" t="s">
        <v>87</v>
      </c>
      <c r="E15" s="77">
        <f>1+0.815*E13</f>
        <v>1.876987274341521</v>
      </c>
      <c r="F15" s="95"/>
    </row>
    <row r="16" spans="1:6" ht="15.95" customHeight="1">
      <c r="A16" s="91" t="s">
        <v>113</v>
      </c>
      <c r="B16" s="79">
        <v>22</v>
      </c>
      <c r="C16" s="93" t="s">
        <v>20</v>
      </c>
      <c r="D16" s="94" t="s">
        <v>82</v>
      </c>
      <c r="E16" s="76">
        <f>2*E10*E15/(E7*E14)</f>
        <v>5.5143475077470248</v>
      </c>
      <c r="F16" s="95" t="s">
        <v>14</v>
      </c>
    </row>
    <row r="17" spans="1:6" ht="15.95" customHeight="1">
      <c r="A17" s="91" t="s">
        <v>92</v>
      </c>
      <c r="B17" s="78">
        <v>90</v>
      </c>
      <c r="C17" s="93" t="s">
        <v>72</v>
      </c>
      <c r="D17" s="94" t="s">
        <v>83</v>
      </c>
      <c r="E17" s="76">
        <f>E16*SQRT(E14/(E15*3))</f>
        <v>1.6456637959199165</v>
      </c>
      <c r="F17" s="95" t="s">
        <v>14</v>
      </c>
    </row>
    <row r="18" spans="1:6" ht="15.95" customHeight="1">
      <c r="A18" s="91" t="s">
        <v>78</v>
      </c>
      <c r="B18" s="78">
        <v>168</v>
      </c>
      <c r="C18" s="93" t="s">
        <v>79</v>
      </c>
      <c r="D18" s="94" t="s">
        <v>84</v>
      </c>
      <c r="E18" s="76">
        <f>E16*E11*B17/100</f>
        <v>7.6925147733070993</v>
      </c>
      <c r="F18" s="95" t="s">
        <v>14</v>
      </c>
    </row>
    <row r="19" spans="1:6" ht="15.95" customHeight="1">
      <c r="A19" s="91" t="s">
        <v>61</v>
      </c>
      <c r="B19" s="78">
        <v>0.3</v>
      </c>
      <c r="C19" s="93" t="s">
        <v>93</v>
      </c>
      <c r="D19" s="94" t="s">
        <v>85</v>
      </c>
      <c r="E19" s="76">
        <f>E17*E11*B17/100</f>
        <v>2.2957009953082834</v>
      </c>
      <c r="F19" s="95" t="s">
        <v>14</v>
      </c>
    </row>
    <row r="20" spans="1:6" ht="15.95" customHeight="1">
      <c r="A20" s="91" t="s">
        <v>67</v>
      </c>
      <c r="B20" s="78">
        <v>180</v>
      </c>
      <c r="C20" s="93" t="s">
        <v>97</v>
      </c>
      <c r="D20" s="96" t="s">
        <v>110</v>
      </c>
      <c r="E20" s="76">
        <f>E8+B20</f>
        <v>553.29600000000005</v>
      </c>
      <c r="F20" s="95" t="s">
        <v>2</v>
      </c>
    </row>
    <row r="21" spans="1:6" ht="15.95" customHeight="1">
      <c r="A21" s="91"/>
      <c r="B21" s="92"/>
      <c r="C21" s="93"/>
      <c r="D21" s="96" t="s">
        <v>111</v>
      </c>
      <c r="E21" s="76">
        <f>(E8/E11+B10)*1.1</f>
        <v>347.4197419354839</v>
      </c>
      <c r="F21" s="95" t="s">
        <v>2</v>
      </c>
    </row>
    <row r="22" spans="1:6" ht="15.95" customHeight="1">
      <c r="A22" s="91"/>
      <c r="B22" s="92"/>
      <c r="C22" s="93"/>
      <c r="D22" s="94" t="s">
        <v>60</v>
      </c>
      <c r="E22" s="76">
        <f>E7*E12*1000/(E16*B13)</f>
        <v>277.90624911899948</v>
      </c>
      <c r="F22" s="95" t="s">
        <v>19</v>
      </c>
    </row>
    <row r="23" spans="1:6" ht="15.95" customHeight="1">
      <c r="A23" s="91"/>
      <c r="B23" s="92"/>
      <c r="C23" s="93"/>
      <c r="D23" s="94" t="s">
        <v>62</v>
      </c>
      <c r="E23" s="77">
        <f>E16*E22/(B18*B19)</f>
        <v>30.406183178902356</v>
      </c>
      <c r="F23" s="97" t="s">
        <v>94</v>
      </c>
    </row>
    <row r="24" spans="1:6" ht="15.95" customHeight="1">
      <c r="A24" s="91"/>
      <c r="B24" s="92"/>
      <c r="C24" s="93"/>
      <c r="D24" s="94" t="s">
        <v>63</v>
      </c>
      <c r="E24" s="115">
        <f>E23/E11</f>
        <v>19.616892373485392</v>
      </c>
      <c r="F24" s="97" t="s">
        <v>94</v>
      </c>
    </row>
    <row r="25" spans="1:6" ht="15.95" customHeight="1">
      <c r="A25" s="91"/>
      <c r="B25" s="92"/>
      <c r="C25" s="93"/>
      <c r="D25" s="94" t="s">
        <v>64</v>
      </c>
      <c r="E25" s="115">
        <f>B16*E24/B10</f>
        <v>5.7542884295557144</v>
      </c>
      <c r="F25" s="97" t="s">
        <v>94</v>
      </c>
    </row>
    <row r="26" spans="1:6" ht="9.9499999999999993" customHeight="1">
      <c r="A26" s="91"/>
      <c r="B26" s="98"/>
      <c r="C26" s="93"/>
      <c r="D26" s="94"/>
      <c r="E26" s="99"/>
      <c r="F26" s="100"/>
    </row>
    <row r="27" spans="1:6">
      <c r="A27" s="81" t="s">
        <v>95</v>
      </c>
      <c r="B27" s="101"/>
      <c r="C27" s="102"/>
      <c r="D27" s="82" t="s">
        <v>100</v>
      </c>
      <c r="E27" s="116"/>
      <c r="F27" s="103"/>
    </row>
    <row r="28" spans="1:6" s="10" customFormat="1" ht="9.9499999999999993" customHeight="1">
      <c r="A28" s="104"/>
      <c r="B28" s="98"/>
      <c r="C28" s="105"/>
      <c r="D28" s="106"/>
      <c r="E28" s="117"/>
      <c r="F28" s="107"/>
    </row>
    <row r="29" spans="1:6" ht="15.95" customHeight="1">
      <c r="A29" s="91" t="s">
        <v>102</v>
      </c>
      <c r="B29" s="80">
        <v>31</v>
      </c>
      <c r="C29" s="108" t="s">
        <v>94</v>
      </c>
      <c r="D29" s="96" t="s">
        <v>114</v>
      </c>
      <c r="E29" s="115">
        <f>B29/B30</f>
        <v>1.55</v>
      </c>
      <c r="F29" s="97"/>
    </row>
    <row r="30" spans="1:6" ht="15.95" customHeight="1">
      <c r="A30" s="91" t="s">
        <v>104</v>
      </c>
      <c r="B30" s="80">
        <v>20</v>
      </c>
      <c r="C30" s="108" t="s">
        <v>94</v>
      </c>
      <c r="D30" s="94" t="s">
        <v>116</v>
      </c>
      <c r="E30" s="115">
        <f>E29*(B10+B15)</f>
        <v>118.265</v>
      </c>
      <c r="F30" s="97" t="s">
        <v>112</v>
      </c>
    </row>
    <row r="31" spans="1:6" ht="15.95" customHeight="1">
      <c r="A31" s="91" t="s">
        <v>103</v>
      </c>
      <c r="B31" s="80">
        <v>6</v>
      </c>
      <c r="C31" s="108" t="s">
        <v>94</v>
      </c>
      <c r="D31" s="94" t="s">
        <v>115</v>
      </c>
      <c r="E31" s="115">
        <f>B31/B30*B10</f>
        <v>22.5</v>
      </c>
      <c r="F31" s="97" t="s">
        <v>112</v>
      </c>
    </row>
    <row r="32" spans="1:6" ht="15.95" customHeight="1">
      <c r="A32" s="91" t="s">
        <v>65</v>
      </c>
      <c r="B32" s="80">
        <v>4</v>
      </c>
      <c r="C32" s="93" t="s">
        <v>68</v>
      </c>
      <c r="D32" s="94" t="s">
        <v>89</v>
      </c>
      <c r="E32" s="76">
        <f>2*SQRT(E17/(3.1416*B32))</f>
        <v>0.72376089327487514</v>
      </c>
      <c r="F32" s="97" t="s">
        <v>99</v>
      </c>
    </row>
    <row r="33" spans="1:6">
      <c r="A33" s="91" t="s">
        <v>66</v>
      </c>
      <c r="B33" s="80">
        <v>7</v>
      </c>
      <c r="C33" s="93" t="s">
        <v>68</v>
      </c>
      <c r="D33" s="94" t="s">
        <v>90</v>
      </c>
      <c r="E33" s="76">
        <f>2*SQRT(E19/(3.1416*B33))</f>
        <v>0.64619440406760087</v>
      </c>
      <c r="F33" s="97" t="s">
        <v>99</v>
      </c>
    </row>
    <row r="34" spans="1:6" ht="9.9499999999999993" customHeight="1" thickBot="1">
      <c r="A34" s="109"/>
      <c r="B34" s="110"/>
      <c r="C34" s="111"/>
      <c r="D34" s="112"/>
      <c r="E34" s="113"/>
      <c r="F34" s="114"/>
    </row>
  </sheetData>
  <sheetProtection password="DDBA" sheet="1" objects="1" scenarios="1"/>
  <mergeCells count="3">
    <mergeCell ref="A4:F4"/>
    <mergeCell ref="D1:F3"/>
    <mergeCell ref="A1:C3"/>
  </mergeCells>
  <phoneticPr fontId="1" type="noConversion"/>
  <pageMargins left="0.35433070866141736" right="0.35433070866141736" top="0.59055118110236227" bottom="0.59055118110236227" header="0.51181102362204722" footer="0.51181102362204722"/>
  <pageSetup paperSize="9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2:P71"/>
  <sheetViews>
    <sheetView zoomScale="85" zoomScaleNormal="85" workbookViewId="0">
      <selection activeCell="D8" sqref="D8"/>
    </sheetView>
  </sheetViews>
  <sheetFormatPr defaultRowHeight="15"/>
  <cols>
    <col min="1" max="1" width="4.5" style="6" customWidth="1"/>
    <col min="2" max="2" width="13.375" style="6" bestFit="1" customWidth="1"/>
    <col min="3" max="3" width="9" style="6"/>
    <col min="4" max="4" width="13.75" style="6" bestFit="1" customWidth="1"/>
    <col min="5" max="5" width="9" style="6"/>
    <col min="6" max="6" width="12.5" style="6" bestFit="1" customWidth="1"/>
    <col min="7" max="8" width="12.875" style="6" bestFit="1" customWidth="1"/>
    <col min="9" max="9" width="9" style="6"/>
    <col min="10" max="10" width="13.625" style="6" bestFit="1" customWidth="1"/>
    <col min="11" max="11" width="16.75" style="6" bestFit="1" customWidth="1"/>
    <col min="12" max="12" width="9" style="6"/>
    <col min="13" max="13" width="10.375" style="6" bestFit="1" customWidth="1"/>
    <col min="14" max="14" width="11.375" style="6" bestFit="1" customWidth="1"/>
    <col min="15" max="15" width="13.5" style="6" bestFit="1" customWidth="1"/>
    <col min="16" max="16" width="12.75" style="6" bestFit="1" customWidth="1"/>
    <col min="17" max="16384" width="9" style="6"/>
  </cols>
  <sheetData>
    <row r="2" spans="2:16" ht="15.75" thickBot="1"/>
    <row r="3" spans="2:16">
      <c r="B3" s="40" t="s">
        <v>25</v>
      </c>
      <c r="C3" s="41">
        <f>'Design Step'!B7</f>
        <v>90</v>
      </c>
      <c r="D3" s="42" t="s">
        <v>16</v>
      </c>
    </row>
    <row r="4" spans="2:16">
      <c r="B4" s="43" t="s">
        <v>26</v>
      </c>
      <c r="C4" s="44">
        <f>'Design Step'!B9</f>
        <v>60</v>
      </c>
      <c r="D4" s="45" t="s">
        <v>17</v>
      </c>
    </row>
    <row r="5" spans="2:16" ht="15.75">
      <c r="B5" s="43" t="s">
        <v>27</v>
      </c>
      <c r="C5" s="44">
        <f>1/C4</f>
        <v>1.6666666666666666E-2</v>
      </c>
      <c r="D5" s="45" t="s">
        <v>28</v>
      </c>
      <c r="M5" s="129" t="s">
        <v>22</v>
      </c>
      <c r="N5" s="129"/>
      <c r="O5" s="129"/>
    </row>
    <row r="6" spans="2:16" ht="15.75">
      <c r="B6" s="43" t="s">
        <v>29</v>
      </c>
      <c r="C6" s="44">
        <f>C5/100</f>
        <v>1.6666666666666666E-4</v>
      </c>
      <c r="D6" s="45" t="s">
        <v>28</v>
      </c>
      <c r="M6" s="129" t="s">
        <v>23</v>
      </c>
      <c r="N6" s="129"/>
      <c r="O6" s="129"/>
    </row>
    <row r="7" spans="2:16">
      <c r="B7" s="43" t="s">
        <v>30</v>
      </c>
      <c r="C7" s="44">
        <f>'Design Step'!B18</f>
        <v>168</v>
      </c>
      <c r="D7" s="45" t="s">
        <v>15</v>
      </c>
      <c r="M7" s="134" t="s">
        <v>53</v>
      </c>
      <c r="N7" s="134"/>
      <c r="O7" s="134"/>
    </row>
    <row r="8" spans="2:16" ht="15.75">
      <c r="B8" s="43" t="s">
        <v>31</v>
      </c>
      <c r="C8" s="46" t="e">
        <f>'Design Step'!#REF!</f>
        <v>#REF!</v>
      </c>
      <c r="D8" s="45" t="s">
        <v>19</v>
      </c>
      <c r="M8" s="129" t="s">
        <v>54</v>
      </c>
      <c r="N8" s="129"/>
      <c r="O8" s="129"/>
      <c r="P8" s="129"/>
    </row>
    <row r="9" spans="2:16">
      <c r="B9" s="43" t="s">
        <v>32</v>
      </c>
      <c r="C9" s="47" t="e">
        <f>'Design Step'!#REF!</f>
        <v>#REF!</v>
      </c>
      <c r="D9" s="45" t="s">
        <v>18</v>
      </c>
    </row>
    <row r="10" spans="2:16" ht="16.5" thickBot="1">
      <c r="B10" s="48" t="s">
        <v>33</v>
      </c>
      <c r="C10" s="49" t="e">
        <f>'Design Step'!#REF!</f>
        <v>#REF!</v>
      </c>
      <c r="D10" s="50"/>
      <c r="M10" s="129" t="s">
        <v>55</v>
      </c>
      <c r="N10" s="129"/>
      <c r="O10" s="129"/>
    </row>
    <row r="11" spans="2:16" ht="16.5" thickBot="1">
      <c r="E11" s="53"/>
      <c r="M11" s="32" t="s">
        <v>56</v>
      </c>
      <c r="N11" s="32"/>
      <c r="O11" s="32"/>
      <c r="P11" s="54"/>
    </row>
    <row r="12" spans="2:16">
      <c r="B12" s="40" t="s">
        <v>24</v>
      </c>
      <c r="C12" s="51" t="e">
        <f>C70</f>
        <v>#REF!</v>
      </c>
      <c r="D12" s="42" t="s">
        <v>14</v>
      </c>
      <c r="E12" s="53"/>
    </row>
    <row r="13" spans="2:16">
      <c r="B13" s="43" t="s">
        <v>34</v>
      </c>
      <c r="C13" s="47" t="e">
        <f>G70</f>
        <v>#REF!</v>
      </c>
      <c r="D13" s="45" t="s">
        <v>14</v>
      </c>
      <c r="E13" s="53"/>
    </row>
    <row r="14" spans="2:16" ht="15.75" thickBot="1">
      <c r="B14" s="48" t="s">
        <v>35</v>
      </c>
      <c r="C14" s="52" t="e">
        <f>G71</f>
        <v>#REF!</v>
      </c>
      <c r="D14" s="50" t="s">
        <v>14</v>
      </c>
      <c r="E14" s="53"/>
    </row>
    <row r="15" spans="2:16">
      <c r="B15" s="55"/>
      <c r="C15" s="56"/>
      <c r="D15" s="57"/>
      <c r="E15" s="53"/>
    </row>
    <row r="16" spans="2:16">
      <c r="F16" s="130" t="s">
        <v>36</v>
      </c>
      <c r="G16" s="130"/>
      <c r="H16" s="130"/>
      <c r="I16" s="130"/>
      <c r="J16" s="130"/>
      <c r="K16" s="130"/>
      <c r="L16" s="130"/>
      <c r="M16" s="131" t="s">
        <v>37</v>
      </c>
      <c r="N16" s="132"/>
      <c r="O16" s="133"/>
    </row>
    <row r="17" spans="2:16">
      <c r="B17" s="59"/>
      <c r="C17" s="58" t="s">
        <v>38</v>
      </c>
      <c r="D17" s="59" t="s">
        <v>39</v>
      </c>
      <c r="E17" s="59" t="s">
        <v>40</v>
      </c>
      <c r="F17" s="59" t="s">
        <v>41</v>
      </c>
      <c r="G17" s="59" t="s">
        <v>42</v>
      </c>
      <c r="H17" s="60" t="s">
        <v>43</v>
      </c>
      <c r="I17" s="61" t="s">
        <v>44</v>
      </c>
      <c r="J17" s="62" t="s">
        <v>45</v>
      </c>
      <c r="K17" s="62" t="s">
        <v>46</v>
      </c>
      <c r="L17" s="62" t="s">
        <v>47</v>
      </c>
      <c r="M17" s="62" t="s">
        <v>48</v>
      </c>
      <c r="N17" s="62" t="s">
        <v>49</v>
      </c>
      <c r="O17" s="62" t="s">
        <v>50</v>
      </c>
      <c r="P17" s="63" t="s">
        <v>51</v>
      </c>
    </row>
    <row r="18" spans="2:16">
      <c r="B18" s="59">
        <v>0</v>
      </c>
      <c r="C18" s="59">
        <f t="shared" ref="C18:C68" si="0">$C$6*B18</f>
        <v>0</v>
      </c>
      <c r="D18" s="59">
        <f t="shared" ref="D18:D68" si="1">1.414*$C$3*SIN(2*PI()*$C$4*C18)</f>
        <v>0</v>
      </c>
      <c r="E18" s="59">
        <f t="shared" ref="E18:E68" si="2">$C$7/(D18+$C$7)</f>
        <v>1</v>
      </c>
      <c r="F18" s="59" t="e">
        <f t="shared" ref="F18:F68" si="3">D18/$C$8*$C$9*E18*0.5</f>
        <v>#REF!</v>
      </c>
      <c r="G18" s="59" t="e">
        <f t="shared" ref="G18:G68" si="4">F18*$C$6</f>
        <v>#REF!</v>
      </c>
      <c r="H18" s="64" t="e">
        <f t="shared" ref="H18:H68" si="5">D18/$C$8*$C$9</f>
        <v>#REF!</v>
      </c>
      <c r="I18" s="65" t="e">
        <f>$C$70</f>
        <v>#REF!</v>
      </c>
      <c r="J18" s="59" t="e">
        <f>H18*(E18/3)^0.5</f>
        <v>#REF!</v>
      </c>
      <c r="K18" s="59" t="e">
        <f>J18^2</f>
        <v>#REF!</v>
      </c>
      <c r="L18" s="65" t="e">
        <f t="shared" ref="L18:L68" si="6">$G$70</f>
        <v>#REF!</v>
      </c>
      <c r="M18" s="59" t="e">
        <f t="shared" ref="M18:M68" si="7">$C$10*H18</f>
        <v>#REF!</v>
      </c>
      <c r="N18" s="66" t="e">
        <f>M18*((1-E18)/3)^0.5</f>
        <v>#REF!</v>
      </c>
      <c r="O18" s="59" t="e">
        <f>N18^2</f>
        <v>#REF!</v>
      </c>
      <c r="P18" s="59" t="e">
        <f>IF(E18/$C$9/10^-3&gt;130,130,E18/$C$9/10^-3)</f>
        <v>#REF!</v>
      </c>
    </row>
    <row r="19" spans="2:16">
      <c r="B19" s="59">
        <v>1</v>
      </c>
      <c r="C19" s="59">
        <f t="shared" si="0"/>
        <v>1.6666666666666666E-4</v>
      </c>
      <c r="D19" s="59">
        <f>1.414*$C$3*SIN(2*PI()*$C$4*C19)</f>
        <v>7.9907215153004172</v>
      </c>
      <c r="E19" s="59">
        <f t="shared" si="2"/>
        <v>0.95459577955872121</v>
      </c>
      <c r="F19" s="59" t="e">
        <f>D19/$C$8*$C$9*E19*0.5</f>
        <v>#REF!</v>
      </c>
      <c r="G19" s="59" t="e">
        <f>F19*$C$6</f>
        <v>#REF!</v>
      </c>
      <c r="H19" s="64" t="e">
        <f>D19/$C$8*$C$9</f>
        <v>#REF!</v>
      </c>
      <c r="I19" s="59" t="e">
        <f t="shared" ref="I19:I68" si="8">$C$70</f>
        <v>#REF!</v>
      </c>
      <c r="J19" s="59" t="e">
        <f t="shared" ref="J19:J68" si="9">H19*(E19/3)^0.5</f>
        <v>#REF!</v>
      </c>
      <c r="K19" s="59" t="e">
        <f t="shared" ref="K19:K68" si="10">J19^2</f>
        <v>#REF!</v>
      </c>
      <c r="L19" s="65" t="e">
        <f>$G$70</f>
        <v>#REF!</v>
      </c>
      <c r="M19" s="59" t="e">
        <f>$C$10*H19</f>
        <v>#REF!</v>
      </c>
      <c r="N19" s="66" t="e">
        <f t="shared" ref="N19:N68" si="11">M19*((1-E19)/3)^0.5</f>
        <v>#REF!</v>
      </c>
      <c r="O19" s="59" t="e">
        <f t="shared" ref="O19:O68" si="12">N19^2</f>
        <v>#REF!</v>
      </c>
      <c r="P19" s="59" t="e">
        <f t="shared" ref="P19:P68" si="13">IF(E19/$C$9/10^-3&gt;130,130,E19/$C$9/10^-3)</f>
        <v>#REF!</v>
      </c>
    </row>
    <row r="20" spans="2:16">
      <c r="B20" s="59">
        <v>2</v>
      </c>
      <c r="C20" s="59">
        <f t="shared" si="0"/>
        <v>3.3333333333333332E-4</v>
      </c>
      <c r="D20" s="59">
        <f t="shared" si="1"/>
        <v>15.949907303393354</v>
      </c>
      <c r="E20" s="59">
        <f t="shared" si="2"/>
        <v>0.91329211556988299</v>
      </c>
      <c r="F20" s="59" t="e">
        <f t="shared" si="3"/>
        <v>#REF!</v>
      </c>
      <c r="G20" s="59" t="e">
        <f t="shared" si="4"/>
        <v>#REF!</v>
      </c>
      <c r="H20" s="64" t="e">
        <f t="shared" si="5"/>
        <v>#REF!</v>
      </c>
      <c r="I20" s="65" t="e">
        <f>$C$70</f>
        <v>#REF!</v>
      </c>
      <c r="J20" s="59" t="e">
        <f t="shared" si="9"/>
        <v>#REF!</v>
      </c>
      <c r="K20" s="59" t="e">
        <f>J20^2</f>
        <v>#REF!</v>
      </c>
      <c r="L20" s="65" t="e">
        <f t="shared" si="6"/>
        <v>#REF!</v>
      </c>
      <c r="M20" s="59" t="e">
        <f t="shared" si="7"/>
        <v>#REF!</v>
      </c>
      <c r="N20" s="66" t="e">
        <f t="shared" si="11"/>
        <v>#REF!</v>
      </c>
      <c r="O20" s="59" t="e">
        <f t="shared" si="12"/>
        <v>#REF!</v>
      </c>
      <c r="P20" s="59" t="e">
        <f t="shared" si="13"/>
        <v>#REF!</v>
      </c>
    </row>
    <row r="21" spans="2:16">
      <c r="B21" s="59">
        <v>3</v>
      </c>
      <c r="C21" s="59">
        <f t="shared" si="0"/>
        <v>5.0000000000000001E-4</v>
      </c>
      <c r="D21" s="59">
        <f t="shared" si="1"/>
        <v>23.846146094179311</v>
      </c>
      <c r="E21" s="59">
        <f t="shared" si="2"/>
        <v>0.87570171942639397</v>
      </c>
      <c r="F21" s="59" t="e">
        <f t="shared" si="3"/>
        <v>#REF!</v>
      </c>
      <c r="G21" s="59" t="e">
        <f t="shared" si="4"/>
        <v>#REF!</v>
      </c>
      <c r="H21" s="64" t="e">
        <f t="shared" si="5"/>
        <v>#REF!</v>
      </c>
      <c r="I21" s="59" t="e">
        <f t="shared" si="8"/>
        <v>#REF!</v>
      </c>
      <c r="J21" s="59" t="e">
        <f t="shared" si="9"/>
        <v>#REF!</v>
      </c>
      <c r="K21" s="59" t="e">
        <f t="shared" si="10"/>
        <v>#REF!</v>
      </c>
      <c r="L21" s="65" t="e">
        <f t="shared" si="6"/>
        <v>#REF!</v>
      </c>
      <c r="M21" s="59" t="e">
        <f t="shared" si="7"/>
        <v>#REF!</v>
      </c>
      <c r="N21" s="66" t="e">
        <f t="shared" si="11"/>
        <v>#REF!</v>
      </c>
      <c r="O21" s="59" t="e">
        <f t="shared" si="12"/>
        <v>#REF!</v>
      </c>
      <c r="P21" s="59" t="e">
        <f t="shared" si="13"/>
        <v>#REF!</v>
      </c>
    </row>
    <row r="22" spans="2:16">
      <c r="B22" s="59">
        <v>4</v>
      </c>
      <c r="C22" s="59">
        <f t="shared" si="0"/>
        <v>6.6666666666666664E-4</v>
      </c>
      <c r="D22" s="59">
        <f t="shared" si="1"/>
        <v>31.648275040599412</v>
      </c>
      <c r="E22" s="59">
        <f t="shared" si="2"/>
        <v>0.84147984732568526</v>
      </c>
      <c r="F22" s="59" t="e">
        <f t="shared" si="3"/>
        <v>#REF!</v>
      </c>
      <c r="G22" s="59" t="e">
        <f t="shared" si="4"/>
        <v>#REF!</v>
      </c>
      <c r="H22" s="64" t="e">
        <f>D22/$C$8*$C$9</f>
        <v>#REF!</v>
      </c>
      <c r="I22" s="59" t="e">
        <f t="shared" si="8"/>
        <v>#REF!</v>
      </c>
      <c r="J22" s="59" t="e">
        <f t="shared" si="9"/>
        <v>#REF!</v>
      </c>
      <c r="K22" s="59" t="e">
        <f t="shared" si="10"/>
        <v>#REF!</v>
      </c>
      <c r="L22" s="65" t="e">
        <f t="shared" si="6"/>
        <v>#REF!</v>
      </c>
      <c r="M22" s="59" t="e">
        <f t="shared" si="7"/>
        <v>#REF!</v>
      </c>
      <c r="N22" s="66" t="e">
        <f t="shared" si="11"/>
        <v>#REF!</v>
      </c>
      <c r="O22" s="59" t="e">
        <f t="shared" si="12"/>
        <v>#REF!</v>
      </c>
      <c r="P22" s="59" t="e">
        <f t="shared" si="13"/>
        <v>#REF!</v>
      </c>
    </row>
    <row r="23" spans="2:16">
      <c r="B23" s="59">
        <v>5</v>
      </c>
      <c r="C23" s="59">
        <f t="shared" si="0"/>
        <v>8.3333333333333328E-4</v>
      </c>
      <c r="D23" s="59">
        <f t="shared" si="1"/>
        <v>39.325502704155795</v>
      </c>
      <c r="E23" s="59">
        <f t="shared" si="2"/>
        <v>0.81031999348256001</v>
      </c>
      <c r="F23" s="59" t="e">
        <f t="shared" si="3"/>
        <v>#REF!</v>
      </c>
      <c r="G23" s="59" t="e">
        <f t="shared" si="4"/>
        <v>#REF!</v>
      </c>
      <c r="H23" s="64" t="e">
        <f t="shared" si="5"/>
        <v>#REF!</v>
      </c>
      <c r="I23" s="59" t="e">
        <f t="shared" si="8"/>
        <v>#REF!</v>
      </c>
      <c r="J23" s="59" t="e">
        <f t="shared" si="9"/>
        <v>#REF!</v>
      </c>
      <c r="K23" s="59" t="e">
        <f t="shared" si="10"/>
        <v>#REF!</v>
      </c>
      <c r="L23" s="65" t="e">
        <f t="shared" si="6"/>
        <v>#REF!</v>
      </c>
      <c r="M23" s="59" t="e">
        <f t="shared" si="7"/>
        <v>#REF!</v>
      </c>
      <c r="N23" s="66" t="e">
        <f t="shared" si="11"/>
        <v>#REF!</v>
      </c>
      <c r="O23" s="59" t="e">
        <f t="shared" si="12"/>
        <v>#REF!</v>
      </c>
      <c r="P23" s="59" t="e">
        <f t="shared" si="13"/>
        <v>#REF!</v>
      </c>
    </row>
    <row r="24" spans="2:16">
      <c r="B24" s="59">
        <v>6</v>
      </c>
      <c r="C24" s="59">
        <f t="shared" si="0"/>
        <v>1E-3</v>
      </c>
      <c r="D24" s="59">
        <f t="shared" si="1"/>
        <v>46.847530574652112</v>
      </c>
      <c r="E24" s="59">
        <f t="shared" si="2"/>
        <v>0.78194987650382042</v>
      </c>
      <c r="F24" s="59" t="e">
        <f t="shared" si="3"/>
        <v>#REF!</v>
      </c>
      <c r="G24" s="59" t="e">
        <f t="shared" si="4"/>
        <v>#REF!</v>
      </c>
      <c r="H24" s="64" t="e">
        <f t="shared" si="5"/>
        <v>#REF!</v>
      </c>
      <c r="I24" s="59" t="e">
        <f t="shared" si="8"/>
        <v>#REF!</v>
      </c>
      <c r="J24" s="59" t="e">
        <f t="shared" si="9"/>
        <v>#REF!</v>
      </c>
      <c r="K24" s="59" t="e">
        <f t="shared" si="10"/>
        <v>#REF!</v>
      </c>
      <c r="L24" s="65" t="e">
        <f t="shared" si="6"/>
        <v>#REF!</v>
      </c>
      <c r="M24" s="59" t="e">
        <f t="shared" si="7"/>
        <v>#REF!</v>
      </c>
      <c r="N24" s="66" t="e">
        <f t="shared" si="11"/>
        <v>#REF!</v>
      </c>
      <c r="O24" s="59" t="e">
        <f t="shared" si="12"/>
        <v>#REF!</v>
      </c>
      <c r="P24" s="59" t="e">
        <f t="shared" si="13"/>
        <v>#REF!</v>
      </c>
    </row>
    <row r="25" spans="2:16">
      <c r="B25" s="59">
        <v>7</v>
      </c>
      <c r="C25" s="59">
        <f t="shared" si="0"/>
        <v>1.1666666666666665E-3</v>
      </c>
      <c r="D25" s="59">
        <f t="shared" si="1"/>
        <v>54.18467264457113</v>
      </c>
      <c r="E25" s="59">
        <f t="shared" si="2"/>
        <v>0.75612776525205971</v>
      </c>
      <c r="F25" s="59" t="e">
        <f t="shared" si="3"/>
        <v>#REF!</v>
      </c>
      <c r="G25" s="59" t="e">
        <f t="shared" si="4"/>
        <v>#REF!</v>
      </c>
      <c r="H25" s="64" t="e">
        <f t="shared" si="5"/>
        <v>#REF!</v>
      </c>
      <c r="I25" s="59" t="e">
        <f t="shared" si="8"/>
        <v>#REF!</v>
      </c>
      <c r="J25" s="59" t="e">
        <f t="shared" si="9"/>
        <v>#REF!</v>
      </c>
      <c r="K25" s="59" t="e">
        <f t="shared" si="10"/>
        <v>#REF!</v>
      </c>
      <c r="L25" s="65" t="e">
        <f t="shared" si="6"/>
        <v>#REF!</v>
      </c>
      <c r="M25" s="59" t="e">
        <f t="shared" si="7"/>
        <v>#REF!</v>
      </c>
      <c r="N25" s="66" t="e">
        <f t="shared" si="11"/>
        <v>#REF!</v>
      </c>
      <c r="O25" s="59" t="e">
        <f t="shared" si="12"/>
        <v>#REF!</v>
      </c>
      <c r="P25" s="59" t="e">
        <f t="shared" si="13"/>
        <v>#REF!</v>
      </c>
    </row>
    <row r="26" spans="2:16">
      <c r="B26" s="59">
        <v>8</v>
      </c>
      <c r="C26" s="59">
        <f t="shared" si="0"/>
        <v>1.3333333333333333E-3</v>
      </c>
      <c r="D26" s="59">
        <f t="shared" si="1"/>
        <v>61.307972566184276</v>
      </c>
      <c r="E26" s="59">
        <f t="shared" si="2"/>
        <v>0.73263915824606063</v>
      </c>
      <c r="F26" s="59" t="e">
        <f t="shared" si="3"/>
        <v>#REF!</v>
      </c>
      <c r="G26" s="59" t="e">
        <f t="shared" si="4"/>
        <v>#REF!</v>
      </c>
      <c r="H26" s="64" t="e">
        <f t="shared" si="5"/>
        <v>#REF!</v>
      </c>
      <c r="I26" s="59" t="e">
        <f t="shared" si="8"/>
        <v>#REF!</v>
      </c>
      <c r="J26" s="59" t="e">
        <f t="shared" si="9"/>
        <v>#REF!</v>
      </c>
      <c r="K26" s="59" t="e">
        <f t="shared" si="10"/>
        <v>#REF!</v>
      </c>
      <c r="L26" s="65" t="e">
        <f t="shared" si="6"/>
        <v>#REF!</v>
      </c>
      <c r="M26" s="59" t="e">
        <f t="shared" si="7"/>
        <v>#REF!</v>
      </c>
      <c r="N26" s="66" t="e">
        <f t="shared" si="11"/>
        <v>#REF!</v>
      </c>
      <c r="O26" s="59" t="e">
        <f t="shared" si="12"/>
        <v>#REF!</v>
      </c>
      <c r="P26" s="59" t="e">
        <f t="shared" si="13"/>
        <v>#REF!</v>
      </c>
    </row>
    <row r="27" spans="2:16">
      <c r="B27" s="59">
        <v>9</v>
      </c>
      <c r="C27" s="59">
        <f t="shared" si="0"/>
        <v>1.5E-3</v>
      </c>
      <c r="D27" s="59">
        <f t="shared" si="1"/>
        <v>68.189317929027112</v>
      </c>
      <c r="E27" s="59">
        <f t="shared" si="2"/>
        <v>0.71129381071536257</v>
      </c>
      <c r="F27" s="59" t="e">
        <f t="shared" si="3"/>
        <v>#REF!</v>
      </c>
      <c r="G27" s="59" t="e">
        <f t="shared" si="4"/>
        <v>#REF!</v>
      </c>
      <c r="H27" s="64" t="e">
        <f t="shared" si="5"/>
        <v>#REF!</v>
      </c>
      <c r="I27" s="59" t="e">
        <f t="shared" si="8"/>
        <v>#REF!</v>
      </c>
      <c r="J27" s="59" t="e">
        <f t="shared" si="9"/>
        <v>#REF!</v>
      </c>
      <c r="K27" s="59" t="e">
        <f t="shared" si="10"/>
        <v>#REF!</v>
      </c>
      <c r="L27" s="65" t="e">
        <f t="shared" si="6"/>
        <v>#REF!</v>
      </c>
      <c r="M27" s="59" t="e">
        <f t="shared" si="7"/>
        <v>#REF!</v>
      </c>
      <c r="N27" s="66" t="e">
        <f t="shared" si="11"/>
        <v>#REF!</v>
      </c>
      <c r="O27" s="59" t="e">
        <f t="shared" si="12"/>
        <v>#REF!</v>
      </c>
      <c r="P27" s="59" t="e">
        <f t="shared" si="13"/>
        <v>#REF!</v>
      </c>
    </row>
    <row r="28" spans="2:16">
      <c r="B28" s="59">
        <v>10</v>
      </c>
      <c r="C28" s="59">
        <f t="shared" si="0"/>
        <v>1.6666666666666666E-3</v>
      </c>
      <c r="D28" s="59">
        <f t="shared" si="1"/>
        <v>74.801551206740115</v>
      </c>
      <c r="E28" s="59">
        <f t="shared" si="2"/>
        <v>0.69192309178021583</v>
      </c>
      <c r="F28" s="59" t="e">
        <f t="shared" si="3"/>
        <v>#REF!</v>
      </c>
      <c r="G28" s="59" t="e">
        <f t="shared" si="4"/>
        <v>#REF!</v>
      </c>
      <c r="H28" s="64" t="e">
        <f t="shared" si="5"/>
        <v>#REF!</v>
      </c>
      <c r="I28" s="59" t="e">
        <f t="shared" si="8"/>
        <v>#REF!</v>
      </c>
      <c r="J28" s="59" t="e">
        <f t="shared" si="9"/>
        <v>#REF!</v>
      </c>
      <c r="K28" s="59" t="e">
        <f t="shared" si="10"/>
        <v>#REF!</v>
      </c>
      <c r="L28" s="65" t="e">
        <f t="shared" si="6"/>
        <v>#REF!</v>
      </c>
      <c r="M28" s="59" t="e">
        <f t="shared" si="7"/>
        <v>#REF!</v>
      </c>
      <c r="N28" s="66" t="e">
        <f t="shared" si="11"/>
        <v>#REF!</v>
      </c>
      <c r="O28" s="59" t="e">
        <f t="shared" si="12"/>
        <v>#REF!</v>
      </c>
      <c r="P28" s="59" t="e">
        <f t="shared" si="13"/>
        <v>#REF!</v>
      </c>
    </row>
    <row r="29" spans="2:16">
      <c r="B29" s="59">
        <v>11</v>
      </c>
      <c r="C29" s="59">
        <f t="shared" si="0"/>
        <v>1.8333333333333333E-3</v>
      </c>
      <c r="D29" s="59">
        <f t="shared" si="1"/>
        <v>81.118576935418233</v>
      </c>
      <c r="E29" s="59">
        <f t="shared" si="2"/>
        <v>0.6743776480529291</v>
      </c>
      <c r="F29" s="59" t="e">
        <f t="shared" si="3"/>
        <v>#REF!</v>
      </c>
      <c r="G29" s="59" t="e">
        <f t="shared" si="4"/>
        <v>#REF!</v>
      </c>
      <c r="H29" s="64" t="e">
        <f t="shared" si="5"/>
        <v>#REF!</v>
      </c>
      <c r="I29" s="59" t="e">
        <f t="shared" si="8"/>
        <v>#REF!</v>
      </c>
      <c r="J29" s="59" t="e">
        <f t="shared" si="9"/>
        <v>#REF!</v>
      </c>
      <c r="K29" s="59" t="e">
        <f t="shared" si="10"/>
        <v>#REF!</v>
      </c>
      <c r="L29" s="65" t="e">
        <f t="shared" si="6"/>
        <v>#REF!</v>
      </c>
      <c r="M29" s="59" t="e">
        <f t="shared" si="7"/>
        <v>#REF!</v>
      </c>
      <c r="N29" s="66" t="e">
        <f t="shared" si="11"/>
        <v>#REF!</v>
      </c>
      <c r="O29" s="59" t="e">
        <f t="shared" si="12"/>
        <v>#REF!</v>
      </c>
      <c r="P29" s="59" t="e">
        <f t="shared" si="13"/>
        <v>#REF!</v>
      </c>
    </row>
    <row r="30" spans="2:16">
      <c r="B30" s="59">
        <v>12</v>
      </c>
      <c r="C30" s="59">
        <f t="shared" si="0"/>
        <v>2E-3</v>
      </c>
      <c r="D30" s="59">
        <f t="shared" si="1"/>
        <v>87.115464700484907</v>
      </c>
      <c r="E30" s="59">
        <f t="shared" si="2"/>
        <v>0.65852534732552681</v>
      </c>
      <c r="F30" s="59" t="e">
        <f t="shared" si="3"/>
        <v>#REF!</v>
      </c>
      <c r="G30" s="59" t="e">
        <f t="shared" si="4"/>
        <v>#REF!</v>
      </c>
      <c r="H30" s="64" t="e">
        <f t="shared" si="5"/>
        <v>#REF!</v>
      </c>
      <c r="I30" s="59" t="e">
        <f t="shared" si="8"/>
        <v>#REF!</v>
      </c>
      <c r="J30" s="59" t="e">
        <f t="shared" si="9"/>
        <v>#REF!</v>
      </c>
      <c r="K30" s="59" t="e">
        <f t="shared" si="10"/>
        <v>#REF!</v>
      </c>
      <c r="L30" s="65" t="e">
        <f t="shared" si="6"/>
        <v>#REF!</v>
      </c>
      <c r="M30" s="59" t="e">
        <f t="shared" si="7"/>
        <v>#REF!</v>
      </c>
      <c r="N30" s="66" t="e">
        <f t="shared" si="11"/>
        <v>#REF!</v>
      </c>
      <c r="O30" s="59" t="e">
        <f t="shared" si="12"/>
        <v>#REF!</v>
      </c>
      <c r="P30" s="59" t="e">
        <f t="shared" si="13"/>
        <v>#REF!</v>
      </c>
    </row>
    <row r="31" spans="2:16">
      <c r="B31" s="59">
        <v>13</v>
      </c>
      <c r="C31" s="59">
        <f t="shared" si="0"/>
        <v>2.1666666666666666E-3</v>
      </c>
      <c r="D31" s="59">
        <f t="shared" si="1"/>
        <v>92.768547525648813</v>
      </c>
      <c r="E31" s="59">
        <f t="shared" si="2"/>
        <v>0.64424947561390911</v>
      </c>
      <c r="F31" s="59" t="e">
        <f t="shared" si="3"/>
        <v>#REF!</v>
      </c>
      <c r="G31" s="59" t="e">
        <f t="shared" si="4"/>
        <v>#REF!</v>
      </c>
      <c r="H31" s="64" t="e">
        <f t="shared" si="5"/>
        <v>#REF!</v>
      </c>
      <c r="I31" s="59" t="e">
        <f t="shared" si="8"/>
        <v>#REF!</v>
      </c>
      <c r="J31" s="59" t="e">
        <f t="shared" si="9"/>
        <v>#REF!</v>
      </c>
      <c r="K31" s="59" t="e">
        <f t="shared" si="10"/>
        <v>#REF!</v>
      </c>
      <c r="L31" s="65" t="e">
        <f t="shared" si="6"/>
        <v>#REF!</v>
      </c>
      <c r="M31" s="59" t="e">
        <f t="shared" si="7"/>
        <v>#REF!</v>
      </c>
      <c r="N31" s="66" t="e">
        <f t="shared" si="11"/>
        <v>#REF!</v>
      </c>
      <c r="O31" s="59" t="e">
        <f t="shared" si="12"/>
        <v>#REF!</v>
      </c>
      <c r="P31" s="59" t="e">
        <f t="shared" si="13"/>
        <v>#REF!</v>
      </c>
    </row>
    <row r="32" spans="2:16">
      <c r="B32" s="59">
        <v>14</v>
      </c>
      <c r="C32" s="59">
        <f t="shared" si="0"/>
        <v>2.3333333333333331E-3</v>
      </c>
      <c r="D32" s="59">
        <f t="shared" si="1"/>
        <v>98.055515275646911</v>
      </c>
      <c r="E32" s="59">
        <f t="shared" si="2"/>
        <v>0.63144716179231808</v>
      </c>
      <c r="F32" s="59" t="e">
        <f t="shared" si="3"/>
        <v>#REF!</v>
      </c>
      <c r="G32" s="59" t="e">
        <f t="shared" si="4"/>
        <v>#REF!</v>
      </c>
      <c r="H32" s="64" t="e">
        <f t="shared" si="5"/>
        <v>#REF!</v>
      </c>
      <c r="I32" s="59" t="e">
        <f t="shared" si="8"/>
        <v>#REF!</v>
      </c>
      <c r="J32" s="59" t="e">
        <f t="shared" si="9"/>
        <v>#REF!</v>
      </c>
      <c r="K32" s="59" t="e">
        <f t="shared" si="10"/>
        <v>#REF!</v>
      </c>
      <c r="L32" s="65" t="e">
        <f t="shared" si="6"/>
        <v>#REF!</v>
      </c>
      <c r="M32" s="59" t="e">
        <f t="shared" si="7"/>
        <v>#REF!</v>
      </c>
      <c r="N32" s="66" t="e">
        <f t="shared" si="11"/>
        <v>#REF!</v>
      </c>
      <c r="O32" s="59" t="e">
        <f t="shared" si="12"/>
        <v>#REF!</v>
      </c>
      <c r="P32" s="59" t="e">
        <f t="shared" si="13"/>
        <v>#REF!</v>
      </c>
    </row>
    <row r="33" spans="2:16">
      <c r="B33" s="59">
        <v>15</v>
      </c>
      <c r="C33" s="59">
        <f t="shared" si="0"/>
        <v>2.5000000000000001E-3</v>
      </c>
      <c r="D33" s="59">
        <f t="shared" si="1"/>
        <v>102.9555027041558</v>
      </c>
      <c r="E33" s="59">
        <f t="shared" si="2"/>
        <v>0.62002800579190176</v>
      </c>
      <c r="F33" s="59" t="e">
        <f t="shared" si="3"/>
        <v>#REF!</v>
      </c>
      <c r="G33" s="59" t="e">
        <f t="shared" si="4"/>
        <v>#REF!</v>
      </c>
      <c r="H33" s="64" t="e">
        <f t="shared" si="5"/>
        <v>#REF!</v>
      </c>
      <c r="I33" s="59" t="e">
        <f t="shared" si="8"/>
        <v>#REF!</v>
      </c>
      <c r="J33" s="59" t="e">
        <f t="shared" si="9"/>
        <v>#REF!</v>
      </c>
      <c r="K33" s="59" t="e">
        <f t="shared" si="10"/>
        <v>#REF!</v>
      </c>
      <c r="L33" s="65" t="e">
        <f t="shared" si="6"/>
        <v>#REF!</v>
      </c>
      <c r="M33" s="59" t="e">
        <f t="shared" si="7"/>
        <v>#REF!</v>
      </c>
      <c r="N33" s="66" t="e">
        <f t="shared" si="11"/>
        <v>#REF!</v>
      </c>
      <c r="O33" s="59" t="e">
        <f t="shared" si="12"/>
        <v>#REF!</v>
      </c>
      <c r="P33" s="59" t="e">
        <f t="shared" si="13"/>
        <v>#REF!</v>
      </c>
    </row>
    <row r="34" spans="2:16">
      <c r="B34" s="59">
        <v>16</v>
      </c>
      <c r="C34" s="59">
        <f t="shared" si="0"/>
        <v>2.6666666666666666E-3</v>
      </c>
      <c r="D34" s="59">
        <f t="shared" si="1"/>
        <v>107.44917179938642</v>
      </c>
      <c r="E34" s="59">
        <f t="shared" si="2"/>
        <v>0.60991288847423653</v>
      </c>
      <c r="F34" s="59" t="e">
        <f t="shared" si="3"/>
        <v>#REF!</v>
      </c>
      <c r="G34" s="59" t="e">
        <f t="shared" si="4"/>
        <v>#REF!</v>
      </c>
      <c r="H34" s="64" t="e">
        <f t="shared" si="5"/>
        <v>#REF!</v>
      </c>
      <c r="I34" s="59" t="e">
        <f t="shared" si="8"/>
        <v>#REF!</v>
      </c>
      <c r="J34" s="59" t="e">
        <f t="shared" si="9"/>
        <v>#REF!</v>
      </c>
      <c r="K34" s="59" t="e">
        <f t="shared" si="10"/>
        <v>#REF!</v>
      </c>
      <c r="L34" s="65" t="e">
        <f t="shared" si="6"/>
        <v>#REF!</v>
      </c>
      <c r="M34" s="59" t="e">
        <f t="shared" si="7"/>
        <v>#REF!</v>
      </c>
      <c r="N34" s="66" t="e">
        <f t="shared" si="11"/>
        <v>#REF!</v>
      </c>
      <c r="O34" s="59" t="e">
        <f t="shared" si="12"/>
        <v>#REF!</v>
      </c>
      <c r="P34" s="59" t="e">
        <f t="shared" si="13"/>
        <v>#REF!</v>
      </c>
    </row>
    <row r="35" spans="2:16">
      <c r="B35" s="59">
        <v>17</v>
      </c>
      <c r="C35" s="59">
        <f t="shared" si="0"/>
        <v>2.8333333333333331E-3</v>
      </c>
      <c r="D35" s="59">
        <f t="shared" si="1"/>
        <v>111.51878810238206</v>
      </c>
      <c r="E35" s="59">
        <f t="shared" si="2"/>
        <v>0.6010329435832592</v>
      </c>
      <c r="F35" s="59" t="e">
        <f t="shared" si="3"/>
        <v>#REF!</v>
      </c>
      <c r="G35" s="59" t="e">
        <f t="shared" si="4"/>
        <v>#REF!</v>
      </c>
      <c r="H35" s="64" t="e">
        <f t="shared" si="5"/>
        <v>#REF!</v>
      </c>
      <c r="I35" s="59" t="e">
        <f t="shared" si="8"/>
        <v>#REF!</v>
      </c>
      <c r="J35" s="59" t="e">
        <f t="shared" si="9"/>
        <v>#REF!</v>
      </c>
      <c r="K35" s="59" t="e">
        <f t="shared" si="10"/>
        <v>#REF!</v>
      </c>
      <c r="L35" s="65" t="e">
        <f t="shared" si="6"/>
        <v>#REF!</v>
      </c>
      <c r="M35" s="59" t="e">
        <f t="shared" si="7"/>
        <v>#REF!</v>
      </c>
      <c r="N35" s="66" t="e">
        <f t="shared" si="11"/>
        <v>#REF!</v>
      </c>
      <c r="O35" s="59" t="e">
        <f t="shared" si="12"/>
        <v>#REF!</v>
      </c>
      <c r="P35" s="59" t="e">
        <f t="shared" si="13"/>
        <v>#REF!</v>
      </c>
    </row>
    <row r="36" spans="2:16">
      <c r="B36" s="59">
        <v>18</v>
      </c>
      <c r="C36" s="59">
        <f t="shared" si="0"/>
        <v>3.0000000000000001E-3</v>
      </c>
      <c r="D36" s="59">
        <f t="shared" si="1"/>
        <v>115.14829069682564</v>
      </c>
      <c r="E36" s="59">
        <f t="shared" si="2"/>
        <v>0.59332867447849802</v>
      </c>
      <c r="F36" s="59" t="e">
        <f t="shared" si="3"/>
        <v>#REF!</v>
      </c>
      <c r="G36" s="59" t="e">
        <f t="shared" si="4"/>
        <v>#REF!</v>
      </c>
      <c r="H36" s="64" t="e">
        <f t="shared" si="5"/>
        <v>#REF!</v>
      </c>
      <c r="I36" s="59" t="e">
        <f t="shared" si="8"/>
        <v>#REF!</v>
      </c>
      <c r="J36" s="59" t="e">
        <f t="shared" si="9"/>
        <v>#REF!</v>
      </c>
      <c r="K36" s="59" t="e">
        <f t="shared" si="10"/>
        <v>#REF!</v>
      </c>
      <c r="L36" s="65" t="e">
        <f t="shared" si="6"/>
        <v>#REF!</v>
      </c>
      <c r="M36" s="59" t="e">
        <f t="shared" si="7"/>
        <v>#REF!</v>
      </c>
      <c r="N36" s="66" t="e">
        <f t="shared" si="11"/>
        <v>#REF!</v>
      </c>
      <c r="O36" s="59" t="e">
        <f t="shared" si="12"/>
        <v>#REF!</v>
      </c>
      <c r="P36" s="59" t="e">
        <f t="shared" si="13"/>
        <v>#REF!</v>
      </c>
    </row>
    <row r="37" spans="2:16">
      <c r="B37" s="59">
        <v>19</v>
      </c>
      <c r="C37" s="59">
        <f t="shared" si="0"/>
        <v>3.1666666666666666E-3</v>
      </c>
      <c r="D37" s="59">
        <f t="shared" si="1"/>
        <v>118.32335559413886</v>
      </c>
      <c r="E37" s="59">
        <f t="shared" si="2"/>
        <v>0.58674920057216251</v>
      </c>
      <c r="F37" s="59" t="e">
        <f t="shared" si="3"/>
        <v>#REF!</v>
      </c>
      <c r="G37" s="59" t="e">
        <f t="shared" si="4"/>
        <v>#REF!</v>
      </c>
      <c r="H37" s="64" t="e">
        <f t="shared" si="5"/>
        <v>#REF!</v>
      </c>
      <c r="I37" s="59" t="e">
        <f t="shared" si="8"/>
        <v>#REF!</v>
      </c>
      <c r="J37" s="59" t="e">
        <f t="shared" si="9"/>
        <v>#REF!</v>
      </c>
      <c r="K37" s="59" t="e">
        <f t="shared" si="10"/>
        <v>#REF!</v>
      </c>
      <c r="L37" s="65" t="e">
        <f t="shared" si="6"/>
        <v>#REF!</v>
      </c>
      <c r="M37" s="59" t="e">
        <f t="shared" si="7"/>
        <v>#REF!</v>
      </c>
      <c r="N37" s="66" t="e">
        <f t="shared" si="11"/>
        <v>#REF!</v>
      </c>
      <c r="O37" s="59" t="e">
        <f t="shared" si="12"/>
        <v>#REF!</v>
      </c>
      <c r="P37" s="59" t="e">
        <f t="shared" si="13"/>
        <v>#REF!</v>
      </c>
    </row>
    <row r="38" spans="2:16">
      <c r="B38" s="59">
        <v>20</v>
      </c>
      <c r="C38" s="59">
        <f t="shared" si="0"/>
        <v>3.3333333333333331E-3</v>
      </c>
      <c r="D38" s="59">
        <f t="shared" si="1"/>
        <v>121.03145226372123</v>
      </c>
      <c r="E38" s="59">
        <f t="shared" si="2"/>
        <v>0.58125162048700363</v>
      </c>
      <c r="F38" s="59" t="e">
        <f t="shared" si="3"/>
        <v>#REF!</v>
      </c>
      <c r="G38" s="59" t="e">
        <f t="shared" si="4"/>
        <v>#REF!</v>
      </c>
      <c r="H38" s="64" t="e">
        <f t="shared" si="5"/>
        <v>#REF!</v>
      </c>
      <c r="I38" s="59" t="e">
        <f t="shared" si="8"/>
        <v>#REF!</v>
      </c>
      <c r="J38" s="59" t="e">
        <f t="shared" si="9"/>
        <v>#REF!</v>
      </c>
      <c r="K38" s="59" t="e">
        <f t="shared" si="10"/>
        <v>#REF!</v>
      </c>
      <c r="L38" s="65" t="e">
        <f t="shared" si="6"/>
        <v>#REF!</v>
      </c>
      <c r="M38" s="59" t="e">
        <f t="shared" si="7"/>
        <v>#REF!</v>
      </c>
      <c r="N38" s="66" t="e">
        <f t="shared" si="11"/>
        <v>#REF!</v>
      </c>
      <c r="O38" s="59" t="e">
        <f t="shared" si="12"/>
        <v>#REF!</v>
      </c>
      <c r="P38" s="59" t="e">
        <f t="shared" si="13"/>
        <v>#REF!</v>
      </c>
    </row>
    <row r="39" spans="2:16">
      <c r="B39" s="59">
        <v>21</v>
      </c>
      <c r="C39" s="59">
        <f t="shared" si="0"/>
        <v>3.5000000000000001E-3</v>
      </c>
      <c r="D39" s="59">
        <f t="shared" si="1"/>
        <v>123.26189308522959</v>
      </c>
      <c r="E39" s="59">
        <f t="shared" si="2"/>
        <v>0.5768004809020435</v>
      </c>
      <c r="F39" s="59" t="e">
        <f t="shared" si="3"/>
        <v>#REF!</v>
      </c>
      <c r="G39" s="59" t="e">
        <f t="shared" si="4"/>
        <v>#REF!</v>
      </c>
      <c r="H39" s="64" t="e">
        <f t="shared" si="5"/>
        <v>#REF!</v>
      </c>
      <c r="I39" s="59" t="e">
        <f t="shared" si="8"/>
        <v>#REF!</v>
      </c>
      <c r="J39" s="59" t="e">
        <f t="shared" si="9"/>
        <v>#REF!</v>
      </c>
      <c r="K39" s="59" t="e">
        <f t="shared" si="10"/>
        <v>#REF!</v>
      </c>
      <c r="L39" s="65" t="e">
        <f t="shared" si="6"/>
        <v>#REF!</v>
      </c>
      <c r="M39" s="59" t="e">
        <f t="shared" si="7"/>
        <v>#REF!</v>
      </c>
      <c r="N39" s="66" t="e">
        <f t="shared" si="11"/>
        <v>#REF!</v>
      </c>
      <c r="O39" s="59" t="e">
        <f t="shared" si="12"/>
        <v>#REF!</v>
      </c>
      <c r="P39" s="59" t="e">
        <f t="shared" si="13"/>
        <v>#REF!</v>
      </c>
    </row>
    <row r="40" spans="2:16">
      <c r="B40" s="59">
        <v>22</v>
      </c>
      <c r="C40" s="59">
        <f t="shared" si="0"/>
        <v>3.6666666666666666E-3</v>
      </c>
      <c r="D40" s="59">
        <f t="shared" si="1"/>
        <v>125.0058755277329</v>
      </c>
      <c r="E40" s="59">
        <f t="shared" si="2"/>
        <v>0.57336734185761706</v>
      </c>
      <c r="F40" s="59" t="e">
        <f t="shared" si="3"/>
        <v>#REF!</v>
      </c>
      <c r="G40" s="59" t="e">
        <f t="shared" si="4"/>
        <v>#REF!</v>
      </c>
      <c r="H40" s="64" t="e">
        <f t="shared" si="5"/>
        <v>#REF!</v>
      </c>
      <c r="I40" s="59" t="e">
        <f t="shared" si="8"/>
        <v>#REF!</v>
      </c>
      <c r="J40" s="59" t="e">
        <f t="shared" si="9"/>
        <v>#REF!</v>
      </c>
      <c r="K40" s="59" t="e">
        <f t="shared" si="10"/>
        <v>#REF!</v>
      </c>
      <c r="L40" s="65" t="e">
        <f t="shared" si="6"/>
        <v>#REF!</v>
      </c>
      <c r="M40" s="59" t="e">
        <f t="shared" si="7"/>
        <v>#REF!</v>
      </c>
      <c r="N40" s="66" t="e">
        <f t="shared" si="11"/>
        <v>#REF!</v>
      </c>
      <c r="O40" s="59" t="e">
        <f t="shared" si="12"/>
        <v>#REF!</v>
      </c>
      <c r="P40" s="59" t="e">
        <f t="shared" si="13"/>
        <v>#REF!</v>
      </c>
    </row>
    <row r="41" spans="2:16">
      <c r="B41" s="59">
        <v>23</v>
      </c>
      <c r="C41" s="59">
        <f t="shared" si="0"/>
        <v>3.8333333333333331E-3</v>
      </c>
      <c r="D41" s="59">
        <f t="shared" si="1"/>
        <v>126.25651688928043</v>
      </c>
      <c r="E41" s="59">
        <f t="shared" si="2"/>
        <v>0.57093043095869034</v>
      </c>
      <c r="F41" s="59" t="e">
        <f t="shared" si="3"/>
        <v>#REF!</v>
      </c>
      <c r="G41" s="59" t="e">
        <f t="shared" si="4"/>
        <v>#REF!</v>
      </c>
      <c r="H41" s="64" t="e">
        <f t="shared" si="5"/>
        <v>#REF!</v>
      </c>
      <c r="I41" s="59" t="e">
        <f t="shared" si="8"/>
        <v>#REF!</v>
      </c>
      <c r="J41" s="59" t="e">
        <f t="shared" si="9"/>
        <v>#REF!</v>
      </c>
      <c r="K41" s="59" t="e">
        <f t="shared" si="10"/>
        <v>#REF!</v>
      </c>
      <c r="L41" s="65" t="e">
        <f t="shared" si="6"/>
        <v>#REF!</v>
      </c>
      <c r="M41" s="59" t="e">
        <f t="shared" si="7"/>
        <v>#REF!</v>
      </c>
      <c r="N41" s="66" t="e">
        <f t="shared" si="11"/>
        <v>#REF!</v>
      </c>
      <c r="O41" s="59" t="e">
        <f t="shared" si="12"/>
        <v>#REF!</v>
      </c>
      <c r="P41" s="59" t="e">
        <f t="shared" si="13"/>
        <v>#REF!</v>
      </c>
    </row>
    <row r="42" spans="2:16">
      <c r="B42" s="59">
        <v>24</v>
      </c>
      <c r="C42" s="59">
        <f t="shared" si="0"/>
        <v>4.0000000000000001E-3</v>
      </c>
      <c r="D42" s="59">
        <f t="shared" si="1"/>
        <v>127.00888145978183</v>
      </c>
      <c r="E42" s="59">
        <f t="shared" si="2"/>
        <v>0.56947438046167165</v>
      </c>
      <c r="F42" s="59" t="e">
        <f t="shared" si="3"/>
        <v>#REF!</v>
      </c>
      <c r="G42" s="59" t="e">
        <f t="shared" si="4"/>
        <v>#REF!</v>
      </c>
      <c r="H42" s="64" t="e">
        <f t="shared" si="5"/>
        <v>#REF!</v>
      </c>
      <c r="I42" s="59" t="e">
        <f t="shared" si="8"/>
        <v>#REF!</v>
      </c>
      <c r="J42" s="59" t="e">
        <f t="shared" si="9"/>
        <v>#REF!</v>
      </c>
      <c r="K42" s="59" t="e">
        <f t="shared" si="10"/>
        <v>#REF!</v>
      </c>
      <c r="L42" s="65" t="e">
        <f t="shared" si="6"/>
        <v>#REF!</v>
      </c>
      <c r="M42" s="59" t="e">
        <f t="shared" si="7"/>
        <v>#REF!</v>
      </c>
      <c r="N42" s="66" t="e">
        <f t="shared" si="11"/>
        <v>#REF!</v>
      </c>
      <c r="O42" s="59" t="e">
        <f t="shared" si="12"/>
        <v>#REF!</v>
      </c>
      <c r="P42" s="59" t="e">
        <f t="shared" si="13"/>
        <v>#REF!</v>
      </c>
    </row>
    <row r="43" spans="2:16" s="53" customFormat="1">
      <c r="B43" s="67">
        <v>25</v>
      </c>
      <c r="C43" s="67">
        <f t="shared" si="0"/>
        <v>4.1666666666666666E-3</v>
      </c>
      <c r="D43" s="67">
        <f t="shared" si="1"/>
        <v>127.25999999999999</v>
      </c>
      <c r="E43" s="67">
        <f t="shared" si="2"/>
        <v>0.56899004267425324</v>
      </c>
      <c r="F43" s="67" t="e">
        <f t="shared" si="3"/>
        <v>#REF!</v>
      </c>
      <c r="G43" s="67" t="e">
        <f t="shared" si="4"/>
        <v>#REF!</v>
      </c>
      <c r="H43" s="68" t="e">
        <f t="shared" si="5"/>
        <v>#REF!</v>
      </c>
      <c r="I43" s="67" t="e">
        <f t="shared" si="8"/>
        <v>#REF!</v>
      </c>
      <c r="J43" s="67" t="e">
        <f t="shared" si="9"/>
        <v>#REF!</v>
      </c>
      <c r="K43" s="67" t="e">
        <f t="shared" si="10"/>
        <v>#REF!</v>
      </c>
      <c r="L43" s="69" t="e">
        <f t="shared" si="6"/>
        <v>#REF!</v>
      </c>
      <c r="M43" s="67" t="e">
        <f t="shared" si="7"/>
        <v>#REF!</v>
      </c>
      <c r="N43" s="70" t="e">
        <f t="shared" si="11"/>
        <v>#REF!</v>
      </c>
      <c r="O43" s="67" t="e">
        <f t="shared" si="12"/>
        <v>#REF!</v>
      </c>
      <c r="P43" s="59" t="e">
        <f t="shared" si="13"/>
        <v>#REF!</v>
      </c>
    </row>
    <row r="44" spans="2:16">
      <c r="B44" s="59">
        <v>26</v>
      </c>
      <c r="C44" s="59">
        <f t="shared" si="0"/>
        <v>4.3333333333333331E-3</v>
      </c>
      <c r="D44" s="59">
        <f t="shared" si="1"/>
        <v>127.00888145978183</v>
      </c>
      <c r="E44" s="59">
        <f t="shared" si="2"/>
        <v>0.56947438046167165</v>
      </c>
      <c r="F44" s="59" t="e">
        <f t="shared" si="3"/>
        <v>#REF!</v>
      </c>
      <c r="G44" s="59" t="e">
        <f t="shared" si="4"/>
        <v>#REF!</v>
      </c>
      <c r="H44" s="64" t="e">
        <f t="shared" si="5"/>
        <v>#REF!</v>
      </c>
      <c r="I44" s="59" t="e">
        <f t="shared" si="8"/>
        <v>#REF!</v>
      </c>
      <c r="J44" s="59" t="e">
        <f t="shared" si="9"/>
        <v>#REF!</v>
      </c>
      <c r="K44" s="59" t="e">
        <f t="shared" si="10"/>
        <v>#REF!</v>
      </c>
      <c r="L44" s="65" t="e">
        <f t="shared" si="6"/>
        <v>#REF!</v>
      </c>
      <c r="M44" s="59" t="e">
        <f t="shared" si="7"/>
        <v>#REF!</v>
      </c>
      <c r="N44" s="66" t="e">
        <f t="shared" si="11"/>
        <v>#REF!</v>
      </c>
      <c r="O44" s="59" t="e">
        <f t="shared" si="12"/>
        <v>#REF!</v>
      </c>
      <c r="P44" s="59" t="e">
        <f t="shared" si="13"/>
        <v>#REF!</v>
      </c>
    </row>
    <row r="45" spans="2:16">
      <c r="B45" s="59">
        <v>27</v>
      </c>
      <c r="C45" s="59">
        <f t="shared" si="0"/>
        <v>4.4999999999999997E-3</v>
      </c>
      <c r="D45" s="59">
        <f t="shared" si="1"/>
        <v>126.25651688928045</v>
      </c>
      <c r="E45" s="59">
        <f t="shared" si="2"/>
        <v>0.57093043095869034</v>
      </c>
      <c r="F45" s="59" t="e">
        <f t="shared" si="3"/>
        <v>#REF!</v>
      </c>
      <c r="G45" s="59" t="e">
        <f t="shared" si="4"/>
        <v>#REF!</v>
      </c>
      <c r="H45" s="64" t="e">
        <f t="shared" si="5"/>
        <v>#REF!</v>
      </c>
      <c r="I45" s="59" t="e">
        <f t="shared" si="8"/>
        <v>#REF!</v>
      </c>
      <c r="J45" s="59" t="e">
        <f t="shared" si="9"/>
        <v>#REF!</v>
      </c>
      <c r="K45" s="59" t="e">
        <f t="shared" si="10"/>
        <v>#REF!</v>
      </c>
      <c r="L45" s="65" t="e">
        <f t="shared" si="6"/>
        <v>#REF!</v>
      </c>
      <c r="M45" s="59" t="e">
        <f t="shared" si="7"/>
        <v>#REF!</v>
      </c>
      <c r="N45" s="66" t="e">
        <f t="shared" si="11"/>
        <v>#REF!</v>
      </c>
      <c r="O45" s="59" t="e">
        <f t="shared" si="12"/>
        <v>#REF!</v>
      </c>
      <c r="P45" s="59" t="e">
        <f t="shared" si="13"/>
        <v>#REF!</v>
      </c>
    </row>
    <row r="46" spans="2:16">
      <c r="B46" s="59">
        <v>28</v>
      </c>
      <c r="C46" s="59">
        <f t="shared" si="0"/>
        <v>4.6666666666666662E-3</v>
      </c>
      <c r="D46" s="59">
        <f t="shared" si="1"/>
        <v>125.00587552773291</v>
      </c>
      <c r="E46" s="59">
        <f t="shared" si="2"/>
        <v>0.57336734185761706</v>
      </c>
      <c r="F46" s="59" t="e">
        <f t="shared" si="3"/>
        <v>#REF!</v>
      </c>
      <c r="G46" s="59" t="e">
        <f t="shared" si="4"/>
        <v>#REF!</v>
      </c>
      <c r="H46" s="64" t="e">
        <f t="shared" si="5"/>
        <v>#REF!</v>
      </c>
      <c r="I46" s="59" t="e">
        <f t="shared" si="8"/>
        <v>#REF!</v>
      </c>
      <c r="J46" s="59" t="e">
        <f t="shared" si="9"/>
        <v>#REF!</v>
      </c>
      <c r="K46" s="59" t="e">
        <f t="shared" si="10"/>
        <v>#REF!</v>
      </c>
      <c r="L46" s="65" t="e">
        <f t="shared" si="6"/>
        <v>#REF!</v>
      </c>
      <c r="M46" s="59" t="e">
        <f t="shared" si="7"/>
        <v>#REF!</v>
      </c>
      <c r="N46" s="66" t="e">
        <f t="shared" si="11"/>
        <v>#REF!</v>
      </c>
      <c r="O46" s="59" t="e">
        <f t="shared" si="12"/>
        <v>#REF!</v>
      </c>
      <c r="P46" s="59" t="e">
        <f t="shared" si="13"/>
        <v>#REF!</v>
      </c>
    </row>
    <row r="47" spans="2:16">
      <c r="B47" s="59">
        <v>29</v>
      </c>
      <c r="C47" s="59">
        <f t="shared" si="0"/>
        <v>4.8333333333333336E-3</v>
      </c>
      <c r="D47" s="59">
        <f t="shared" si="1"/>
        <v>123.2618930852296</v>
      </c>
      <c r="E47" s="59">
        <f t="shared" si="2"/>
        <v>0.5768004809020435</v>
      </c>
      <c r="F47" s="59" t="e">
        <f t="shared" si="3"/>
        <v>#REF!</v>
      </c>
      <c r="G47" s="59" t="e">
        <f t="shared" si="4"/>
        <v>#REF!</v>
      </c>
      <c r="H47" s="64" t="e">
        <f t="shared" si="5"/>
        <v>#REF!</v>
      </c>
      <c r="I47" s="59" t="e">
        <f t="shared" si="8"/>
        <v>#REF!</v>
      </c>
      <c r="J47" s="59" t="e">
        <f>H47*(E47/3)^0.5</f>
        <v>#REF!</v>
      </c>
      <c r="K47" s="59" t="e">
        <f t="shared" si="10"/>
        <v>#REF!</v>
      </c>
      <c r="L47" s="65" t="e">
        <f t="shared" si="6"/>
        <v>#REF!</v>
      </c>
      <c r="M47" s="59" t="e">
        <f t="shared" si="7"/>
        <v>#REF!</v>
      </c>
      <c r="N47" s="66" t="e">
        <f t="shared" si="11"/>
        <v>#REF!</v>
      </c>
      <c r="O47" s="59" t="e">
        <f t="shared" si="12"/>
        <v>#REF!</v>
      </c>
      <c r="P47" s="59" t="e">
        <f t="shared" si="13"/>
        <v>#REF!</v>
      </c>
    </row>
    <row r="48" spans="2:16">
      <c r="B48" s="59">
        <v>30</v>
      </c>
      <c r="C48" s="59">
        <f t="shared" si="0"/>
        <v>5.0000000000000001E-3</v>
      </c>
      <c r="D48" s="59">
        <f t="shared" si="1"/>
        <v>121.03145226372125</v>
      </c>
      <c r="E48" s="59">
        <f t="shared" si="2"/>
        <v>0.58125162048700363</v>
      </c>
      <c r="F48" s="59" t="e">
        <f t="shared" si="3"/>
        <v>#REF!</v>
      </c>
      <c r="G48" s="59" t="e">
        <f t="shared" si="4"/>
        <v>#REF!</v>
      </c>
      <c r="H48" s="64" t="e">
        <f t="shared" si="5"/>
        <v>#REF!</v>
      </c>
      <c r="I48" s="59" t="e">
        <f t="shared" si="8"/>
        <v>#REF!</v>
      </c>
      <c r="J48" s="59" t="e">
        <f t="shared" si="9"/>
        <v>#REF!</v>
      </c>
      <c r="K48" s="59" t="e">
        <f t="shared" si="10"/>
        <v>#REF!</v>
      </c>
      <c r="L48" s="65" t="e">
        <f t="shared" si="6"/>
        <v>#REF!</v>
      </c>
      <c r="M48" s="59" t="e">
        <f t="shared" si="7"/>
        <v>#REF!</v>
      </c>
      <c r="N48" s="66" t="e">
        <f t="shared" si="11"/>
        <v>#REF!</v>
      </c>
      <c r="O48" s="59" t="e">
        <f t="shared" si="12"/>
        <v>#REF!</v>
      </c>
      <c r="P48" s="59" t="e">
        <f t="shared" si="13"/>
        <v>#REF!</v>
      </c>
    </row>
    <row r="49" spans="2:16">
      <c r="B49" s="59">
        <v>31</v>
      </c>
      <c r="C49" s="59">
        <f t="shared" si="0"/>
        <v>5.1666666666666666E-3</v>
      </c>
      <c r="D49" s="59">
        <f t="shared" si="1"/>
        <v>118.32335559413887</v>
      </c>
      <c r="E49" s="59">
        <f t="shared" si="2"/>
        <v>0.58674920057216251</v>
      </c>
      <c r="F49" s="59" t="e">
        <f t="shared" si="3"/>
        <v>#REF!</v>
      </c>
      <c r="G49" s="59" t="e">
        <f t="shared" si="4"/>
        <v>#REF!</v>
      </c>
      <c r="H49" s="64" t="e">
        <f t="shared" si="5"/>
        <v>#REF!</v>
      </c>
      <c r="I49" s="59" t="e">
        <f t="shared" si="8"/>
        <v>#REF!</v>
      </c>
      <c r="J49" s="59" t="e">
        <f t="shared" si="9"/>
        <v>#REF!</v>
      </c>
      <c r="K49" s="59" t="e">
        <f t="shared" si="10"/>
        <v>#REF!</v>
      </c>
      <c r="L49" s="65" t="e">
        <f t="shared" si="6"/>
        <v>#REF!</v>
      </c>
      <c r="M49" s="59" t="e">
        <f t="shared" si="7"/>
        <v>#REF!</v>
      </c>
      <c r="N49" s="66" t="e">
        <f t="shared" si="11"/>
        <v>#REF!</v>
      </c>
      <c r="O49" s="59" t="e">
        <f t="shared" si="12"/>
        <v>#REF!</v>
      </c>
      <c r="P49" s="59" t="e">
        <f t="shared" si="13"/>
        <v>#REF!</v>
      </c>
    </row>
    <row r="50" spans="2:16">
      <c r="B50" s="59">
        <v>32</v>
      </c>
      <c r="C50" s="59">
        <f t="shared" si="0"/>
        <v>5.3333333333333332E-3</v>
      </c>
      <c r="D50" s="59">
        <f t="shared" si="1"/>
        <v>115.14829069682565</v>
      </c>
      <c r="E50" s="59">
        <f t="shared" si="2"/>
        <v>0.59332867447849802</v>
      </c>
      <c r="F50" s="59" t="e">
        <f t="shared" si="3"/>
        <v>#REF!</v>
      </c>
      <c r="G50" s="59" t="e">
        <f t="shared" si="4"/>
        <v>#REF!</v>
      </c>
      <c r="H50" s="64" t="e">
        <f t="shared" si="5"/>
        <v>#REF!</v>
      </c>
      <c r="I50" s="59" t="e">
        <f t="shared" si="8"/>
        <v>#REF!</v>
      </c>
      <c r="J50" s="59" t="e">
        <f t="shared" si="9"/>
        <v>#REF!</v>
      </c>
      <c r="K50" s="59" t="e">
        <f t="shared" si="10"/>
        <v>#REF!</v>
      </c>
      <c r="L50" s="65" t="e">
        <f t="shared" si="6"/>
        <v>#REF!</v>
      </c>
      <c r="M50" s="59" t="e">
        <f t="shared" si="7"/>
        <v>#REF!</v>
      </c>
      <c r="N50" s="66" t="e">
        <f t="shared" si="11"/>
        <v>#REF!</v>
      </c>
      <c r="O50" s="59" t="e">
        <f t="shared" si="12"/>
        <v>#REF!</v>
      </c>
      <c r="P50" s="59" t="e">
        <f t="shared" si="13"/>
        <v>#REF!</v>
      </c>
    </row>
    <row r="51" spans="2:16">
      <c r="B51" s="59">
        <v>33</v>
      </c>
      <c r="C51" s="59">
        <f t="shared" si="0"/>
        <v>5.4999999999999997E-3</v>
      </c>
      <c r="D51" s="59">
        <f t="shared" si="1"/>
        <v>111.51878810238209</v>
      </c>
      <c r="E51" s="59">
        <f t="shared" si="2"/>
        <v>0.6010329435832592</v>
      </c>
      <c r="F51" s="59" t="e">
        <f t="shared" si="3"/>
        <v>#REF!</v>
      </c>
      <c r="G51" s="59" t="e">
        <f t="shared" si="4"/>
        <v>#REF!</v>
      </c>
      <c r="H51" s="64" t="e">
        <f t="shared" si="5"/>
        <v>#REF!</v>
      </c>
      <c r="I51" s="59" t="e">
        <f t="shared" si="8"/>
        <v>#REF!</v>
      </c>
      <c r="J51" s="59" t="e">
        <f t="shared" si="9"/>
        <v>#REF!</v>
      </c>
      <c r="K51" s="59" t="e">
        <f t="shared" si="10"/>
        <v>#REF!</v>
      </c>
      <c r="L51" s="65" t="e">
        <f t="shared" si="6"/>
        <v>#REF!</v>
      </c>
      <c r="M51" s="59" t="e">
        <f t="shared" si="7"/>
        <v>#REF!</v>
      </c>
      <c r="N51" s="66" t="e">
        <f t="shared" si="11"/>
        <v>#REF!</v>
      </c>
      <c r="O51" s="59" t="e">
        <f t="shared" si="12"/>
        <v>#REF!</v>
      </c>
      <c r="P51" s="59" t="e">
        <f t="shared" si="13"/>
        <v>#REF!</v>
      </c>
    </row>
    <row r="52" spans="2:16">
      <c r="B52" s="59">
        <v>34</v>
      </c>
      <c r="C52" s="59">
        <f t="shared" si="0"/>
        <v>5.6666666666666662E-3</v>
      </c>
      <c r="D52" s="59">
        <f t="shared" si="1"/>
        <v>107.44917179938648</v>
      </c>
      <c r="E52" s="59">
        <f t="shared" si="2"/>
        <v>0.60991288847423641</v>
      </c>
      <c r="F52" s="59" t="e">
        <f t="shared" si="3"/>
        <v>#REF!</v>
      </c>
      <c r="G52" s="59" t="e">
        <f t="shared" si="4"/>
        <v>#REF!</v>
      </c>
      <c r="H52" s="64" t="e">
        <f t="shared" si="5"/>
        <v>#REF!</v>
      </c>
      <c r="I52" s="59" t="e">
        <f t="shared" si="8"/>
        <v>#REF!</v>
      </c>
      <c r="J52" s="59" t="e">
        <f t="shared" si="9"/>
        <v>#REF!</v>
      </c>
      <c r="K52" s="59" t="e">
        <f t="shared" si="10"/>
        <v>#REF!</v>
      </c>
      <c r="L52" s="65" t="e">
        <f t="shared" si="6"/>
        <v>#REF!</v>
      </c>
      <c r="M52" s="59" t="e">
        <f t="shared" si="7"/>
        <v>#REF!</v>
      </c>
      <c r="N52" s="66" t="e">
        <f t="shared" si="11"/>
        <v>#REF!</v>
      </c>
      <c r="O52" s="59" t="e">
        <f t="shared" si="12"/>
        <v>#REF!</v>
      </c>
      <c r="P52" s="59" t="e">
        <f t="shared" si="13"/>
        <v>#REF!</v>
      </c>
    </row>
    <row r="53" spans="2:16">
      <c r="B53" s="59">
        <v>35</v>
      </c>
      <c r="C53" s="59">
        <f t="shared" si="0"/>
        <v>5.8333333333333327E-3</v>
      </c>
      <c r="D53" s="59">
        <f t="shared" si="1"/>
        <v>102.95550270415585</v>
      </c>
      <c r="E53" s="59">
        <f t="shared" si="2"/>
        <v>0.62002800579190176</v>
      </c>
      <c r="F53" s="59" t="e">
        <f t="shared" si="3"/>
        <v>#REF!</v>
      </c>
      <c r="G53" s="59" t="e">
        <f t="shared" si="4"/>
        <v>#REF!</v>
      </c>
      <c r="H53" s="64" t="e">
        <f t="shared" si="5"/>
        <v>#REF!</v>
      </c>
      <c r="I53" s="59" t="e">
        <f t="shared" si="8"/>
        <v>#REF!</v>
      </c>
      <c r="J53" s="59" t="e">
        <f t="shared" si="9"/>
        <v>#REF!</v>
      </c>
      <c r="K53" s="59" t="e">
        <f t="shared" si="10"/>
        <v>#REF!</v>
      </c>
      <c r="L53" s="65" t="e">
        <f t="shared" si="6"/>
        <v>#REF!</v>
      </c>
      <c r="M53" s="59" t="e">
        <f t="shared" si="7"/>
        <v>#REF!</v>
      </c>
      <c r="N53" s="66" t="e">
        <f t="shared" si="11"/>
        <v>#REF!</v>
      </c>
      <c r="O53" s="59" t="e">
        <f t="shared" si="12"/>
        <v>#REF!</v>
      </c>
      <c r="P53" s="59" t="e">
        <f t="shared" si="13"/>
        <v>#REF!</v>
      </c>
    </row>
    <row r="54" spans="2:16">
      <c r="B54" s="59">
        <v>36</v>
      </c>
      <c r="C54" s="59">
        <f t="shared" si="0"/>
        <v>6.0000000000000001E-3</v>
      </c>
      <c r="D54" s="59">
        <f t="shared" si="1"/>
        <v>98.05551527564694</v>
      </c>
      <c r="E54" s="59">
        <f t="shared" si="2"/>
        <v>0.63144716179231808</v>
      </c>
      <c r="F54" s="59" t="e">
        <f t="shared" si="3"/>
        <v>#REF!</v>
      </c>
      <c r="G54" s="59" t="e">
        <f t="shared" si="4"/>
        <v>#REF!</v>
      </c>
      <c r="H54" s="64" t="e">
        <f t="shared" si="5"/>
        <v>#REF!</v>
      </c>
      <c r="I54" s="59" t="e">
        <f t="shared" si="8"/>
        <v>#REF!</v>
      </c>
      <c r="J54" s="59" t="e">
        <f t="shared" si="9"/>
        <v>#REF!</v>
      </c>
      <c r="K54" s="59" t="e">
        <f t="shared" si="10"/>
        <v>#REF!</v>
      </c>
      <c r="L54" s="65" t="e">
        <f t="shared" si="6"/>
        <v>#REF!</v>
      </c>
      <c r="M54" s="59" t="e">
        <f t="shared" si="7"/>
        <v>#REF!</v>
      </c>
      <c r="N54" s="66" t="e">
        <f t="shared" si="11"/>
        <v>#REF!</v>
      </c>
      <c r="O54" s="59" t="e">
        <f t="shared" si="12"/>
        <v>#REF!</v>
      </c>
      <c r="P54" s="59" t="e">
        <f t="shared" si="13"/>
        <v>#REF!</v>
      </c>
    </row>
    <row r="55" spans="2:16">
      <c r="B55" s="59">
        <v>37</v>
      </c>
      <c r="C55" s="59">
        <f t="shared" si="0"/>
        <v>6.1666666666666667E-3</v>
      </c>
      <c r="D55" s="59">
        <f t="shared" si="1"/>
        <v>92.768547525648856</v>
      </c>
      <c r="E55" s="59">
        <f t="shared" si="2"/>
        <v>0.64424947561390911</v>
      </c>
      <c r="F55" s="59" t="e">
        <f t="shared" si="3"/>
        <v>#REF!</v>
      </c>
      <c r="G55" s="59" t="e">
        <f t="shared" si="4"/>
        <v>#REF!</v>
      </c>
      <c r="H55" s="64" t="e">
        <f t="shared" si="5"/>
        <v>#REF!</v>
      </c>
      <c r="I55" s="59" t="e">
        <f t="shared" si="8"/>
        <v>#REF!</v>
      </c>
      <c r="J55" s="59" t="e">
        <f t="shared" si="9"/>
        <v>#REF!</v>
      </c>
      <c r="K55" s="59" t="e">
        <f t="shared" si="10"/>
        <v>#REF!</v>
      </c>
      <c r="L55" s="65" t="e">
        <f t="shared" si="6"/>
        <v>#REF!</v>
      </c>
      <c r="M55" s="59" t="e">
        <f t="shared" si="7"/>
        <v>#REF!</v>
      </c>
      <c r="N55" s="66" t="e">
        <f t="shared" si="11"/>
        <v>#REF!</v>
      </c>
      <c r="O55" s="59" t="e">
        <f t="shared" si="12"/>
        <v>#REF!</v>
      </c>
      <c r="P55" s="59" t="e">
        <f t="shared" si="13"/>
        <v>#REF!</v>
      </c>
    </row>
    <row r="56" spans="2:16">
      <c r="B56" s="59">
        <v>38</v>
      </c>
      <c r="C56" s="59">
        <f t="shared" si="0"/>
        <v>6.3333333333333332E-3</v>
      </c>
      <c r="D56" s="59">
        <f t="shared" si="1"/>
        <v>87.115464700484935</v>
      </c>
      <c r="E56" s="59">
        <f t="shared" si="2"/>
        <v>0.6585253473255267</v>
      </c>
      <c r="F56" s="59" t="e">
        <f t="shared" si="3"/>
        <v>#REF!</v>
      </c>
      <c r="G56" s="59" t="e">
        <f t="shared" si="4"/>
        <v>#REF!</v>
      </c>
      <c r="H56" s="64" t="e">
        <f t="shared" si="5"/>
        <v>#REF!</v>
      </c>
      <c r="I56" s="59" t="e">
        <f t="shared" si="8"/>
        <v>#REF!</v>
      </c>
      <c r="J56" s="59" t="e">
        <f t="shared" si="9"/>
        <v>#REF!</v>
      </c>
      <c r="K56" s="59" t="e">
        <f t="shared" si="10"/>
        <v>#REF!</v>
      </c>
      <c r="L56" s="65" t="e">
        <f t="shared" si="6"/>
        <v>#REF!</v>
      </c>
      <c r="M56" s="59" t="e">
        <f t="shared" si="7"/>
        <v>#REF!</v>
      </c>
      <c r="N56" s="66" t="e">
        <f t="shared" si="11"/>
        <v>#REF!</v>
      </c>
      <c r="O56" s="59" t="e">
        <f t="shared" si="12"/>
        <v>#REF!</v>
      </c>
      <c r="P56" s="59" t="e">
        <f t="shared" si="13"/>
        <v>#REF!</v>
      </c>
    </row>
    <row r="57" spans="2:16">
      <c r="B57" s="59">
        <v>39</v>
      </c>
      <c r="C57" s="59">
        <f t="shared" si="0"/>
        <v>6.4999999999999997E-3</v>
      </c>
      <c r="D57" s="59">
        <f t="shared" si="1"/>
        <v>81.118576935418261</v>
      </c>
      <c r="E57" s="59">
        <f t="shared" si="2"/>
        <v>0.67437764805292888</v>
      </c>
      <c r="F57" s="59" t="e">
        <f t="shared" si="3"/>
        <v>#REF!</v>
      </c>
      <c r="G57" s="59" t="e">
        <f t="shared" si="4"/>
        <v>#REF!</v>
      </c>
      <c r="H57" s="64" t="e">
        <f t="shared" si="5"/>
        <v>#REF!</v>
      </c>
      <c r="I57" s="59" t="e">
        <f t="shared" si="8"/>
        <v>#REF!</v>
      </c>
      <c r="J57" s="59" t="e">
        <f t="shared" si="9"/>
        <v>#REF!</v>
      </c>
      <c r="K57" s="59" t="e">
        <f t="shared" si="10"/>
        <v>#REF!</v>
      </c>
      <c r="L57" s="65" t="e">
        <f t="shared" si="6"/>
        <v>#REF!</v>
      </c>
      <c r="M57" s="59" t="e">
        <f t="shared" si="7"/>
        <v>#REF!</v>
      </c>
      <c r="N57" s="66" t="e">
        <f t="shared" si="11"/>
        <v>#REF!</v>
      </c>
      <c r="O57" s="59" t="e">
        <f t="shared" si="12"/>
        <v>#REF!</v>
      </c>
      <c r="P57" s="59" t="e">
        <f t="shared" si="13"/>
        <v>#REF!</v>
      </c>
    </row>
    <row r="58" spans="2:16">
      <c r="B58" s="59">
        <v>40</v>
      </c>
      <c r="C58" s="59">
        <f t="shared" si="0"/>
        <v>6.6666666666666662E-3</v>
      </c>
      <c r="D58" s="59">
        <f t="shared" si="1"/>
        <v>74.801551206740186</v>
      </c>
      <c r="E58" s="59">
        <f t="shared" si="2"/>
        <v>0.6919230917802156</v>
      </c>
      <c r="F58" s="59" t="e">
        <f t="shared" si="3"/>
        <v>#REF!</v>
      </c>
      <c r="G58" s="59" t="e">
        <f t="shared" si="4"/>
        <v>#REF!</v>
      </c>
      <c r="H58" s="64" t="e">
        <f t="shared" si="5"/>
        <v>#REF!</v>
      </c>
      <c r="I58" s="59" t="e">
        <f t="shared" si="8"/>
        <v>#REF!</v>
      </c>
      <c r="J58" s="59" t="e">
        <f t="shared" si="9"/>
        <v>#REF!</v>
      </c>
      <c r="K58" s="59" t="e">
        <f t="shared" si="10"/>
        <v>#REF!</v>
      </c>
      <c r="L58" s="65" t="e">
        <f t="shared" si="6"/>
        <v>#REF!</v>
      </c>
      <c r="M58" s="59" t="e">
        <f t="shared" si="7"/>
        <v>#REF!</v>
      </c>
      <c r="N58" s="66" t="e">
        <f t="shared" si="11"/>
        <v>#REF!</v>
      </c>
      <c r="O58" s="59" t="e">
        <f t="shared" si="12"/>
        <v>#REF!</v>
      </c>
      <c r="P58" s="59" t="e">
        <f t="shared" si="13"/>
        <v>#REF!</v>
      </c>
    </row>
    <row r="59" spans="2:16">
      <c r="B59" s="59">
        <v>41</v>
      </c>
      <c r="C59" s="59">
        <f t="shared" si="0"/>
        <v>6.8333333333333328E-3</v>
      </c>
      <c r="D59" s="59">
        <f t="shared" si="1"/>
        <v>68.189317929027155</v>
      </c>
      <c r="E59" s="59">
        <f t="shared" si="2"/>
        <v>0.71129381071536246</v>
      </c>
      <c r="F59" s="59" t="e">
        <f t="shared" si="3"/>
        <v>#REF!</v>
      </c>
      <c r="G59" s="59" t="e">
        <f t="shared" si="4"/>
        <v>#REF!</v>
      </c>
      <c r="H59" s="64" t="e">
        <f t="shared" si="5"/>
        <v>#REF!</v>
      </c>
      <c r="I59" s="59" t="e">
        <f t="shared" si="8"/>
        <v>#REF!</v>
      </c>
      <c r="J59" s="59" t="e">
        <f t="shared" si="9"/>
        <v>#REF!</v>
      </c>
      <c r="K59" s="59" t="e">
        <f t="shared" si="10"/>
        <v>#REF!</v>
      </c>
      <c r="L59" s="65" t="e">
        <f t="shared" si="6"/>
        <v>#REF!</v>
      </c>
      <c r="M59" s="59" t="e">
        <f t="shared" si="7"/>
        <v>#REF!</v>
      </c>
      <c r="N59" s="66" t="e">
        <f t="shared" si="11"/>
        <v>#REF!</v>
      </c>
      <c r="O59" s="59" t="e">
        <f t="shared" si="12"/>
        <v>#REF!</v>
      </c>
      <c r="P59" s="59" t="e">
        <f t="shared" si="13"/>
        <v>#REF!</v>
      </c>
    </row>
    <row r="60" spans="2:16">
      <c r="B60" s="59">
        <v>42</v>
      </c>
      <c r="C60" s="59">
        <f t="shared" si="0"/>
        <v>7.0000000000000001E-3</v>
      </c>
      <c r="D60" s="59">
        <f t="shared" si="1"/>
        <v>61.307972566184326</v>
      </c>
      <c r="E60" s="59">
        <f t="shared" si="2"/>
        <v>0.73263915824606041</v>
      </c>
      <c r="F60" s="59" t="e">
        <f t="shared" si="3"/>
        <v>#REF!</v>
      </c>
      <c r="G60" s="59" t="e">
        <f t="shared" si="4"/>
        <v>#REF!</v>
      </c>
      <c r="H60" s="64" t="e">
        <f t="shared" si="5"/>
        <v>#REF!</v>
      </c>
      <c r="I60" s="59" t="e">
        <f t="shared" si="8"/>
        <v>#REF!</v>
      </c>
      <c r="J60" s="59" t="e">
        <f t="shared" si="9"/>
        <v>#REF!</v>
      </c>
      <c r="K60" s="59" t="e">
        <f t="shared" si="10"/>
        <v>#REF!</v>
      </c>
      <c r="L60" s="65" t="e">
        <f t="shared" si="6"/>
        <v>#REF!</v>
      </c>
      <c r="M60" s="59" t="e">
        <f t="shared" si="7"/>
        <v>#REF!</v>
      </c>
      <c r="N60" s="66" t="e">
        <f t="shared" si="11"/>
        <v>#REF!</v>
      </c>
      <c r="O60" s="59" t="e">
        <f t="shared" si="12"/>
        <v>#REF!</v>
      </c>
      <c r="P60" s="59" t="e">
        <f t="shared" si="13"/>
        <v>#REF!</v>
      </c>
    </row>
    <row r="61" spans="2:16">
      <c r="B61" s="59">
        <v>43</v>
      </c>
      <c r="C61" s="59">
        <f t="shared" si="0"/>
        <v>7.1666666666666667E-3</v>
      </c>
      <c r="D61" s="59">
        <f t="shared" si="1"/>
        <v>54.184672644571172</v>
      </c>
      <c r="E61" s="59">
        <f t="shared" si="2"/>
        <v>0.75612776525205949</v>
      </c>
      <c r="F61" s="59" t="e">
        <f t="shared" si="3"/>
        <v>#REF!</v>
      </c>
      <c r="G61" s="59" t="e">
        <f t="shared" si="4"/>
        <v>#REF!</v>
      </c>
      <c r="H61" s="64" t="e">
        <f t="shared" si="5"/>
        <v>#REF!</v>
      </c>
      <c r="I61" s="59" t="e">
        <f t="shared" si="8"/>
        <v>#REF!</v>
      </c>
      <c r="J61" s="59" t="e">
        <f t="shared" si="9"/>
        <v>#REF!</v>
      </c>
      <c r="K61" s="59" t="e">
        <f t="shared" si="10"/>
        <v>#REF!</v>
      </c>
      <c r="L61" s="65" t="e">
        <f t="shared" si="6"/>
        <v>#REF!</v>
      </c>
      <c r="M61" s="59" t="e">
        <f t="shared" si="7"/>
        <v>#REF!</v>
      </c>
      <c r="N61" s="66" t="e">
        <f t="shared" si="11"/>
        <v>#REF!</v>
      </c>
      <c r="O61" s="59" t="e">
        <f t="shared" si="12"/>
        <v>#REF!</v>
      </c>
      <c r="P61" s="59" t="e">
        <f t="shared" si="13"/>
        <v>#REF!</v>
      </c>
    </row>
    <row r="62" spans="2:16">
      <c r="B62" s="59">
        <v>44</v>
      </c>
      <c r="C62" s="59">
        <f t="shared" si="0"/>
        <v>7.3333333333333332E-3</v>
      </c>
      <c r="D62" s="59">
        <f t="shared" si="1"/>
        <v>46.84753057465214</v>
      </c>
      <c r="E62" s="59">
        <f t="shared" si="2"/>
        <v>0.78194987650382042</v>
      </c>
      <c r="F62" s="59" t="e">
        <f t="shared" si="3"/>
        <v>#REF!</v>
      </c>
      <c r="G62" s="59" t="e">
        <f t="shared" si="4"/>
        <v>#REF!</v>
      </c>
      <c r="H62" s="64" t="e">
        <f t="shared" si="5"/>
        <v>#REF!</v>
      </c>
      <c r="I62" s="59" t="e">
        <f t="shared" si="8"/>
        <v>#REF!</v>
      </c>
      <c r="J62" s="59" t="e">
        <f t="shared" si="9"/>
        <v>#REF!</v>
      </c>
      <c r="K62" s="59" t="e">
        <f t="shared" si="10"/>
        <v>#REF!</v>
      </c>
      <c r="L62" s="65" t="e">
        <f t="shared" si="6"/>
        <v>#REF!</v>
      </c>
      <c r="M62" s="59" t="e">
        <f t="shared" si="7"/>
        <v>#REF!</v>
      </c>
      <c r="N62" s="66" t="e">
        <f t="shared" si="11"/>
        <v>#REF!</v>
      </c>
      <c r="O62" s="59" t="e">
        <f t="shared" si="12"/>
        <v>#REF!</v>
      </c>
      <c r="P62" s="59" t="e">
        <f t="shared" si="13"/>
        <v>#REF!</v>
      </c>
    </row>
    <row r="63" spans="2:16">
      <c r="B63" s="59">
        <v>45</v>
      </c>
      <c r="C63" s="59">
        <f t="shared" si="0"/>
        <v>7.4999999999999997E-3</v>
      </c>
      <c r="D63" s="59">
        <f t="shared" si="1"/>
        <v>39.325502704155873</v>
      </c>
      <c r="E63" s="59">
        <f t="shared" si="2"/>
        <v>0.81031999348255968</v>
      </c>
      <c r="F63" s="59" t="e">
        <f t="shared" si="3"/>
        <v>#REF!</v>
      </c>
      <c r="G63" s="59" t="e">
        <f t="shared" si="4"/>
        <v>#REF!</v>
      </c>
      <c r="H63" s="64" t="e">
        <f t="shared" si="5"/>
        <v>#REF!</v>
      </c>
      <c r="I63" s="59" t="e">
        <f t="shared" si="8"/>
        <v>#REF!</v>
      </c>
      <c r="J63" s="59" t="e">
        <f t="shared" si="9"/>
        <v>#REF!</v>
      </c>
      <c r="K63" s="59" t="e">
        <f t="shared" si="10"/>
        <v>#REF!</v>
      </c>
      <c r="L63" s="65" t="e">
        <f t="shared" si="6"/>
        <v>#REF!</v>
      </c>
      <c r="M63" s="59" t="e">
        <f t="shared" si="7"/>
        <v>#REF!</v>
      </c>
      <c r="N63" s="66" t="e">
        <f t="shared" si="11"/>
        <v>#REF!</v>
      </c>
      <c r="O63" s="59" t="e">
        <f t="shared" si="12"/>
        <v>#REF!</v>
      </c>
      <c r="P63" s="59" t="e">
        <f t="shared" si="13"/>
        <v>#REF!</v>
      </c>
    </row>
    <row r="64" spans="2:16">
      <c r="B64" s="59">
        <v>46</v>
      </c>
      <c r="C64" s="59">
        <f t="shared" si="0"/>
        <v>7.6666666666666662E-3</v>
      </c>
      <c r="D64" s="59">
        <f t="shared" si="1"/>
        <v>31.648275040599476</v>
      </c>
      <c r="E64" s="59">
        <f t="shared" si="2"/>
        <v>0.84147984732568493</v>
      </c>
      <c r="F64" s="59" t="e">
        <f t="shared" si="3"/>
        <v>#REF!</v>
      </c>
      <c r="G64" s="59" t="e">
        <f t="shared" si="4"/>
        <v>#REF!</v>
      </c>
      <c r="H64" s="64" t="e">
        <f t="shared" si="5"/>
        <v>#REF!</v>
      </c>
      <c r="I64" s="59" t="e">
        <f t="shared" si="8"/>
        <v>#REF!</v>
      </c>
      <c r="J64" s="59" t="e">
        <f t="shared" si="9"/>
        <v>#REF!</v>
      </c>
      <c r="K64" s="59" t="e">
        <f t="shared" si="10"/>
        <v>#REF!</v>
      </c>
      <c r="L64" s="65" t="e">
        <f t="shared" si="6"/>
        <v>#REF!</v>
      </c>
      <c r="M64" s="59" t="e">
        <f t="shared" si="7"/>
        <v>#REF!</v>
      </c>
      <c r="N64" s="66" t="e">
        <f t="shared" si="11"/>
        <v>#REF!</v>
      </c>
      <c r="O64" s="59" t="e">
        <f t="shared" si="12"/>
        <v>#REF!</v>
      </c>
      <c r="P64" s="59" t="e">
        <f t="shared" si="13"/>
        <v>#REF!</v>
      </c>
    </row>
    <row r="65" spans="2:16">
      <c r="B65" s="59">
        <v>47</v>
      </c>
      <c r="C65" s="59">
        <f t="shared" si="0"/>
        <v>7.8333333333333328E-3</v>
      </c>
      <c r="D65" s="59">
        <f t="shared" si="1"/>
        <v>23.846146094179364</v>
      </c>
      <c r="E65" s="59">
        <f t="shared" si="2"/>
        <v>0.87570171942639374</v>
      </c>
      <c r="F65" s="59" t="e">
        <f t="shared" si="3"/>
        <v>#REF!</v>
      </c>
      <c r="G65" s="59" t="e">
        <f t="shared" si="4"/>
        <v>#REF!</v>
      </c>
      <c r="H65" s="64" t="e">
        <f t="shared" si="5"/>
        <v>#REF!</v>
      </c>
      <c r="I65" s="59" t="e">
        <f t="shared" si="8"/>
        <v>#REF!</v>
      </c>
      <c r="J65" s="59" t="e">
        <f t="shared" si="9"/>
        <v>#REF!</v>
      </c>
      <c r="K65" s="59" t="e">
        <f t="shared" si="10"/>
        <v>#REF!</v>
      </c>
      <c r="L65" s="65" t="e">
        <f t="shared" si="6"/>
        <v>#REF!</v>
      </c>
      <c r="M65" s="59" t="e">
        <f t="shared" si="7"/>
        <v>#REF!</v>
      </c>
      <c r="N65" s="66" t="e">
        <f t="shared" si="11"/>
        <v>#REF!</v>
      </c>
      <c r="O65" s="59" t="e">
        <f t="shared" si="12"/>
        <v>#REF!</v>
      </c>
      <c r="P65" s="59" t="e">
        <f t="shared" si="13"/>
        <v>#REF!</v>
      </c>
    </row>
    <row r="66" spans="2:16">
      <c r="B66" s="59">
        <v>48</v>
      </c>
      <c r="C66" s="59">
        <f t="shared" si="0"/>
        <v>8.0000000000000002E-3</v>
      </c>
      <c r="D66" s="59">
        <f t="shared" si="1"/>
        <v>15.949907303393394</v>
      </c>
      <c r="E66" s="59">
        <f t="shared" si="2"/>
        <v>0.91329211556988288</v>
      </c>
      <c r="F66" s="59" t="e">
        <f t="shared" si="3"/>
        <v>#REF!</v>
      </c>
      <c r="G66" s="59" t="e">
        <f t="shared" si="4"/>
        <v>#REF!</v>
      </c>
      <c r="H66" s="64" t="e">
        <f t="shared" si="5"/>
        <v>#REF!</v>
      </c>
      <c r="I66" s="59" t="e">
        <f t="shared" si="8"/>
        <v>#REF!</v>
      </c>
      <c r="J66" s="59" t="e">
        <f t="shared" si="9"/>
        <v>#REF!</v>
      </c>
      <c r="K66" s="59" t="e">
        <f t="shared" si="10"/>
        <v>#REF!</v>
      </c>
      <c r="L66" s="65" t="e">
        <f t="shared" si="6"/>
        <v>#REF!</v>
      </c>
      <c r="M66" s="59" t="e">
        <f t="shared" si="7"/>
        <v>#REF!</v>
      </c>
      <c r="N66" s="66" t="e">
        <f t="shared" si="11"/>
        <v>#REF!</v>
      </c>
      <c r="O66" s="59" t="e">
        <f t="shared" si="12"/>
        <v>#REF!</v>
      </c>
      <c r="P66" s="59" t="e">
        <f t="shared" si="13"/>
        <v>#REF!</v>
      </c>
    </row>
    <row r="67" spans="2:16">
      <c r="B67" s="59">
        <v>49</v>
      </c>
      <c r="C67" s="59">
        <f t="shared" si="0"/>
        <v>8.1666666666666658E-3</v>
      </c>
      <c r="D67" s="59">
        <f t="shared" si="1"/>
        <v>7.9907215153005025</v>
      </c>
      <c r="E67" s="59">
        <f t="shared" si="2"/>
        <v>0.95459577955872077</v>
      </c>
      <c r="F67" s="59" t="e">
        <f t="shared" si="3"/>
        <v>#REF!</v>
      </c>
      <c r="G67" s="59" t="e">
        <f t="shared" si="4"/>
        <v>#REF!</v>
      </c>
      <c r="H67" s="64" t="e">
        <f t="shared" si="5"/>
        <v>#REF!</v>
      </c>
      <c r="I67" s="59" t="e">
        <f t="shared" si="8"/>
        <v>#REF!</v>
      </c>
      <c r="J67" s="59" t="e">
        <f t="shared" si="9"/>
        <v>#REF!</v>
      </c>
      <c r="K67" s="59" t="e">
        <f t="shared" si="10"/>
        <v>#REF!</v>
      </c>
      <c r="L67" s="65" t="e">
        <f t="shared" si="6"/>
        <v>#REF!</v>
      </c>
      <c r="M67" s="59" t="e">
        <f t="shared" si="7"/>
        <v>#REF!</v>
      </c>
      <c r="N67" s="66" t="e">
        <f t="shared" si="11"/>
        <v>#REF!</v>
      </c>
      <c r="O67" s="59" t="e">
        <f t="shared" si="12"/>
        <v>#REF!</v>
      </c>
      <c r="P67" s="59" t="e">
        <f t="shared" si="13"/>
        <v>#REF!</v>
      </c>
    </row>
    <row r="68" spans="2:16">
      <c r="B68" s="59">
        <v>50</v>
      </c>
      <c r="C68" s="59">
        <f t="shared" si="0"/>
        <v>8.3333333333333332E-3</v>
      </c>
      <c r="D68" s="59">
        <f t="shared" si="1"/>
        <v>7.2106032082686068E-14</v>
      </c>
      <c r="E68" s="59">
        <f t="shared" si="2"/>
        <v>0.99999999999999944</v>
      </c>
      <c r="F68" s="59" t="e">
        <f t="shared" si="3"/>
        <v>#REF!</v>
      </c>
      <c r="G68" s="59" t="e">
        <f t="shared" si="4"/>
        <v>#REF!</v>
      </c>
      <c r="H68" s="64" t="e">
        <f t="shared" si="5"/>
        <v>#REF!</v>
      </c>
      <c r="I68" s="59" t="e">
        <f t="shared" si="8"/>
        <v>#REF!</v>
      </c>
      <c r="J68" s="59" t="e">
        <f t="shared" si="9"/>
        <v>#REF!</v>
      </c>
      <c r="K68" s="59" t="e">
        <f t="shared" si="10"/>
        <v>#REF!</v>
      </c>
      <c r="L68" s="65" t="e">
        <f t="shared" si="6"/>
        <v>#REF!</v>
      </c>
      <c r="M68" s="59" t="e">
        <f t="shared" si="7"/>
        <v>#REF!</v>
      </c>
      <c r="N68" s="66" t="e">
        <f t="shared" si="11"/>
        <v>#REF!</v>
      </c>
      <c r="O68" s="59" t="e">
        <f t="shared" si="12"/>
        <v>#REF!</v>
      </c>
      <c r="P68" s="59" t="e">
        <f t="shared" si="13"/>
        <v>#REF!</v>
      </c>
    </row>
    <row r="69" spans="2:16" ht="15.75" thickBot="1"/>
    <row r="70" spans="2:16" ht="15.75" thickBot="1">
      <c r="B70" s="71" t="s">
        <v>24</v>
      </c>
      <c r="C70" s="72" t="e">
        <f>SUM(G18:G68)/C5*2</f>
        <v>#REF!</v>
      </c>
      <c r="D70" s="73" t="s">
        <v>14</v>
      </c>
      <c r="F70" s="74" t="s">
        <v>34</v>
      </c>
      <c r="G70" s="72" t="e">
        <f>(SUM(K18:K68)/B68)^0.5</f>
        <v>#REF!</v>
      </c>
      <c r="H70" s="73" t="s">
        <v>14</v>
      </c>
    </row>
    <row r="71" spans="2:16" ht="15.75" thickBot="1">
      <c r="F71" s="74" t="s">
        <v>35</v>
      </c>
      <c r="G71" s="72" t="e">
        <f>(SUM(O18:O68)/B68)^0.5</f>
        <v>#REF!</v>
      </c>
      <c r="H71" s="73" t="s">
        <v>14</v>
      </c>
    </row>
  </sheetData>
  <mergeCells count="7">
    <mergeCell ref="M10:O10"/>
    <mergeCell ref="F16:L16"/>
    <mergeCell ref="M16:O16"/>
    <mergeCell ref="M5:O5"/>
    <mergeCell ref="M6:O6"/>
    <mergeCell ref="M7:O7"/>
    <mergeCell ref="M8:P8"/>
  </mergeCells>
  <phoneticPr fontId="2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07"/>
  <sheetViews>
    <sheetView topLeftCell="A4" workbookViewId="0">
      <selection activeCell="E9" sqref="E9"/>
    </sheetView>
  </sheetViews>
  <sheetFormatPr defaultRowHeight="16.5"/>
  <cols>
    <col min="2" max="2" width="12.75" bestFit="1" customWidth="1"/>
    <col min="4" max="5" width="12.875" bestFit="1" customWidth="1"/>
    <col min="6" max="6" width="13.5" bestFit="1" customWidth="1"/>
    <col min="7" max="7" width="16.125" bestFit="1" customWidth="1"/>
    <col min="8" max="8" width="12.5" customWidth="1"/>
    <col min="9" max="9" width="3.625" customWidth="1"/>
    <col min="12" max="12" width="16.875" customWidth="1"/>
  </cols>
  <sheetData>
    <row r="1" spans="1:9" ht="17.25" thickBot="1">
      <c r="F1" s="5"/>
      <c r="G1" s="5"/>
      <c r="H1" s="5"/>
    </row>
    <row r="2" spans="1:9">
      <c r="A2" s="2" t="s">
        <v>4</v>
      </c>
      <c r="B2" s="39">
        <f>'Design Step'!B9</f>
        <v>60</v>
      </c>
      <c r="C2" s="13" t="s">
        <v>1</v>
      </c>
      <c r="D2" s="14" t="s">
        <v>5</v>
      </c>
      <c r="E2" s="36">
        <f>1/B2</f>
        <v>1.6666666666666666E-2</v>
      </c>
      <c r="F2" s="5"/>
      <c r="G2" s="5"/>
      <c r="H2" s="5"/>
    </row>
    <row r="3" spans="1:9">
      <c r="A3" s="3" t="s">
        <v>8</v>
      </c>
      <c r="B3" s="34">
        <f>'Design Step'!B7</f>
        <v>90</v>
      </c>
      <c r="C3" s="9" t="s">
        <v>0</v>
      </c>
      <c r="D3" s="11" t="s">
        <v>9</v>
      </c>
      <c r="E3" s="37">
        <f>E2/100</f>
        <v>1.6666666666666666E-4</v>
      </c>
      <c r="F3" s="5"/>
      <c r="G3" s="5"/>
      <c r="H3" s="5"/>
    </row>
    <row r="4" spans="1:9" ht="17.25" thickBot="1">
      <c r="A4" s="7" t="s">
        <v>6</v>
      </c>
      <c r="B4" s="35">
        <f>'Design Step'!B18</f>
        <v>168</v>
      </c>
      <c r="C4" s="15" t="s">
        <v>2</v>
      </c>
      <c r="D4" s="26" t="s">
        <v>7</v>
      </c>
      <c r="E4" s="38">
        <f>2*PI()*B2</f>
        <v>376.99111843077515</v>
      </c>
      <c r="F4" s="5"/>
      <c r="G4" s="5"/>
      <c r="H4" s="5"/>
      <c r="I4" s="1"/>
    </row>
    <row r="5" spans="1:9" ht="17.25" thickBot="1">
      <c r="F5" s="5"/>
      <c r="G5" s="5"/>
      <c r="H5" s="5"/>
    </row>
    <row r="6" spans="1:9" ht="17.25" thickBot="1">
      <c r="A6" s="12"/>
      <c r="B6" s="16" t="s">
        <v>10</v>
      </c>
      <c r="C6" s="16" t="s">
        <v>11</v>
      </c>
      <c r="D6" s="16" t="s">
        <v>12</v>
      </c>
      <c r="E6" s="17" t="s">
        <v>13</v>
      </c>
      <c r="F6" s="30"/>
      <c r="G6" s="30"/>
      <c r="H6" s="30"/>
    </row>
    <row r="7" spans="1:9">
      <c r="A7" s="18">
        <v>0</v>
      </c>
      <c r="B7" s="19">
        <f t="shared" ref="B7:B38" si="0">$E$3*A7</f>
        <v>0</v>
      </c>
      <c r="C7" s="9">
        <f>1.414*$B$3*SIN($E$4*B7)</f>
        <v>0</v>
      </c>
      <c r="D7" s="9">
        <f t="shared" ref="D7:D38" si="1">(C7^2)/($B$4+C7)</f>
        <v>0</v>
      </c>
      <c r="E7" s="4">
        <f t="shared" ref="E7:E38" si="2">D7*$E$3</f>
        <v>0</v>
      </c>
      <c r="F7" s="5"/>
      <c r="G7" s="5"/>
      <c r="H7" s="5"/>
    </row>
    <row r="8" spans="1:9">
      <c r="A8" s="20">
        <v>1</v>
      </c>
      <c r="B8" s="21">
        <f t="shared" si="0"/>
        <v>1.6666666666666666E-4</v>
      </c>
      <c r="C8" s="9">
        <f>SQRT(2)*$B$3*SIN($E$4*B8)</f>
        <v>7.9919283876126883</v>
      </c>
      <c r="D8" s="9">
        <f t="shared" si="1"/>
        <v>0.36291959488083625</v>
      </c>
      <c r="E8" s="4">
        <f>D8*$E$3</f>
        <v>6.0486599146806038E-5</v>
      </c>
      <c r="F8" s="5"/>
      <c r="G8" s="31"/>
      <c r="H8" s="31"/>
      <c r="I8" s="31"/>
    </row>
    <row r="9" spans="1:9">
      <c r="A9" s="20">
        <v>2</v>
      </c>
      <c r="B9" s="21">
        <f t="shared" si="0"/>
        <v>3.3333333333333332E-4</v>
      </c>
      <c r="C9" s="9">
        <f t="shared" ref="C9:C57" si="3">SQRT(2)*$B$3*SIN($E$4*B9)</f>
        <v>15.952316285044247</v>
      </c>
      <c r="D9" s="9">
        <f>(C9^2)/($B$4+C9)</f>
        <v>1.3833823895088264</v>
      </c>
      <c r="E9" s="4">
        <f t="shared" si="2"/>
        <v>2.3056373158480438E-4</v>
      </c>
      <c r="F9" s="5"/>
      <c r="G9" s="31"/>
      <c r="H9" s="31"/>
      <c r="I9" s="31"/>
    </row>
    <row r="10" spans="1:9">
      <c r="A10" s="20">
        <v>3</v>
      </c>
      <c r="B10" s="21">
        <f t="shared" si="0"/>
        <v>5.0000000000000001E-4</v>
      </c>
      <c r="C10" s="9">
        <f t="shared" si="3"/>
        <v>23.849747678018808</v>
      </c>
      <c r="D10" s="9">
        <f t="shared" si="1"/>
        <v>2.9648747063238128</v>
      </c>
      <c r="E10" s="4">
        <f t="shared" si="2"/>
        <v>4.9414578438730216E-4</v>
      </c>
      <c r="F10" s="5"/>
      <c r="G10" s="31"/>
      <c r="H10" s="31"/>
      <c r="I10" s="31"/>
    </row>
    <row r="11" spans="1:9">
      <c r="A11" s="20">
        <v>4</v>
      </c>
      <c r="B11" s="21">
        <f t="shared" si="0"/>
        <v>6.6666666666666664E-4</v>
      </c>
      <c r="C11" s="9">
        <f t="shared" si="3"/>
        <v>31.653055012821504</v>
      </c>
      <c r="D11" s="9">
        <f t="shared" si="1"/>
        <v>5.0182848020049704</v>
      </c>
      <c r="E11" s="4">
        <f t="shared" si="2"/>
        <v>8.3638080033416175E-4</v>
      </c>
      <c r="F11" s="5"/>
      <c r="G11" s="31"/>
      <c r="H11" s="31"/>
      <c r="I11" s="31"/>
    </row>
    <row r="12" spans="1:9">
      <c r="A12" s="20">
        <v>5</v>
      </c>
      <c r="B12" s="21">
        <f t="shared" si="0"/>
        <v>8.3333333333333328E-4</v>
      </c>
      <c r="C12" s="9">
        <f t="shared" si="3"/>
        <v>39.331442200393887</v>
      </c>
      <c r="D12" s="9">
        <f t="shared" si="1"/>
        <v>7.4613012341260125</v>
      </c>
      <c r="E12" s="4">
        <f t="shared" si="2"/>
        <v>1.2435502056876687E-3</v>
      </c>
      <c r="F12" s="5"/>
      <c r="G12" s="5"/>
      <c r="H12" s="5"/>
    </row>
    <row r="13" spans="1:9">
      <c r="A13" s="20">
        <v>6</v>
      </c>
      <c r="B13" s="21">
        <f t="shared" si="0"/>
        <v>1E-3</v>
      </c>
      <c r="C13" s="9">
        <f t="shared" si="3"/>
        <v>46.854606154428048</v>
      </c>
      <c r="D13" s="9">
        <f t="shared" si="1"/>
        <v>10.217859217356702</v>
      </c>
      <c r="E13" s="4">
        <f t="shared" si="2"/>
        <v>1.702976536226117E-3</v>
      </c>
      <c r="F13" s="5"/>
      <c r="G13" s="5"/>
      <c r="H13" s="5"/>
    </row>
    <row r="14" spans="1:9">
      <c r="A14" s="20">
        <v>7</v>
      </c>
      <c r="B14" s="21">
        <f t="shared" si="0"/>
        <v>1.1666666666666665E-3</v>
      </c>
      <c r="C14" s="9">
        <f t="shared" si="3"/>
        <v>54.192856383804056</v>
      </c>
      <c r="D14" s="9">
        <f t="shared" si="1"/>
        <v>13.217642235818003</v>
      </c>
      <c r="E14" s="4">
        <f t="shared" si="2"/>
        <v>2.2029403726363337E-3</v>
      </c>
      <c r="F14" s="5"/>
      <c r="G14" s="5"/>
      <c r="H14" s="5"/>
    </row>
    <row r="15" spans="1:9">
      <c r="A15" s="20">
        <v>8</v>
      </c>
      <c r="B15" s="21">
        <f t="shared" si="0"/>
        <v>1.3333333333333333E-3</v>
      </c>
      <c r="C15" s="9">
        <f t="shared" si="3"/>
        <v>61.317232167394238</v>
      </c>
      <c r="D15" s="9">
        <f t="shared" si="1"/>
        <v>16.395640768616946</v>
      </c>
      <c r="E15" s="4">
        <f t="shared" si="2"/>
        <v>2.7326067947694909E-3</v>
      </c>
      <c r="F15" s="5"/>
      <c r="G15" s="5"/>
      <c r="H15" s="5"/>
    </row>
    <row r="16" spans="1:9">
      <c r="A16" s="20">
        <v>9</v>
      </c>
      <c r="B16" s="21">
        <f t="shared" si="0"/>
        <v>1.5E-3</v>
      </c>
      <c r="C16" s="9">
        <f t="shared" si="3"/>
        <v>68.199616848798442</v>
      </c>
      <c r="D16" s="9">
        <f t="shared" si="1"/>
        <v>19.691766652188679</v>
      </c>
      <c r="E16" s="4">
        <f t="shared" si="2"/>
        <v>3.2819611086981129E-3</v>
      </c>
      <c r="F16" s="5"/>
      <c r="G16" s="5"/>
      <c r="H16" s="5"/>
    </row>
    <row r="17" spans="1:8">
      <c r="A17" s="20">
        <v>10</v>
      </c>
      <c r="B17" s="21">
        <f t="shared" si="0"/>
        <v>1.6666666666666666E-3</v>
      </c>
      <c r="C17" s="9">
        <f t="shared" si="3"/>
        <v>74.812848799941605</v>
      </c>
      <c r="D17" s="9">
        <f t="shared" si="1"/>
        <v>23.050519662468005</v>
      </c>
      <c r="E17" s="4">
        <f t="shared" si="2"/>
        <v>3.8417532770780006E-3</v>
      </c>
      <c r="F17" s="5"/>
      <c r="G17" s="5"/>
      <c r="H17" s="5"/>
    </row>
    <row r="18" spans="1:8">
      <c r="A18" s="20">
        <v>11</v>
      </c>
      <c r="B18" s="21">
        <f t="shared" si="0"/>
        <v>1.8333333333333333E-3</v>
      </c>
      <c r="C18" s="9">
        <f t="shared" si="3"/>
        <v>81.130828615610909</v>
      </c>
      <c r="D18" s="9">
        <f t="shared" si="1"/>
        <v>26.420701879539202</v>
      </c>
      <c r="E18" s="4">
        <f t="shared" si="2"/>
        <v>4.4034503132565333E-3</v>
      </c>
      <c r="F18" s="5"/>
      <c r="G18" s="5"/>
      <c r="H18" s="5"/>
    </row>
    <row r="19" spans="1:8">
      <c r="A19" s="20">
        <v>12</v>
      </c>
      <c r="B19" s="21">
        <f t="shared" si="0"/>
        <v>2E-3</v>
      </c>
      <c r="C19" s="9">
        <f t="shared" si="3"/>
        <v>87.128622115884284</v>
      </c>
      <c r="D19" s="9">
        <f t="shared" si="1"/>
        <v>29.755174973525325</v>
      </c>
      <c r="E19" s="4">
        <f t="shared" si="2"/>
        <v>4.9591958289208872E-3</v>
      </c>
      <c r="F19" s="5"/>
      <c r="G19" s="5"/>
      <c r="H19" s="5"/>
    </row>
    <row r="20" spans="1:8">
      <c r="A20" s="20">
        <v>13</v>
      </c>
      <c r="B20" s="21">
        <f t="shared" si="0"/>
        <v>2.1666666666666666E-3</v>
      </c>
      <c r="C20" s="9">
        <f t="shared" si="3"/>
        <v>92.782558749947384</v>
      </c>
      <c r="D20" s="9">
        <f t="shared" si="1"/>
        <v>33.010655503391384</v>
      </c>
      <c r="E20" s="4">
        <f t="shared" si="2"/>
        <v>5.5017759172318968E-3</v>
      </c>
      <c r="F20" s="5"/>
      <c r="G20" s="5"/>
      <c r="H20" s="5"/>
    </row>
    <row r="21" spans="1:8">
      <c r="A21" s="20">
        <v>14</v>
      </c>
      <c r="B21" s="21">
        <f t="shared" si="0"/>
        <v>2.3333333333333331E-3</v>
      </c>
      <c r="C21" s="9">
        <f t="shared" si="3"/>
        <v>98.070325012943471</v>
      </c>
      <c r="D21" s="9">
        <f t="shared" si="1"/>
        <v>36.147543502555159</v>
      </c>
      <c r="E21" s="4">
        <f t="shared" si="2"/>
        <v>6.0245905837591927E-3</v>
      </c>
      <c r="F21" s="5"/>
      <c r="G21" s="5"/>
      <c r="H21" s="5"/>
    </row>
    <row r="22" spans="1:8">
      <c r="A22" s="20">
        <v>15</v>
      </c>
      <c r="B22" s="21">
        <f t="shared" si="0"/>
        <v>2.5000000000000001E-3</v>
      </c>
      <c r="C22" s="9">
        <f t="shared" si="3"/>
        <v>102.97105250718317</v>
      </c>
      <c r="D22" s="9">
        <f t="shared" si="1"/>
        <v>39.129779938969669</v>
      </c>
      <c r="E22" s="4">
        <f t="shared" si="2"/>
        <v>6.5216299898282776E-3</v>
      </c>
      <c r="F22" s="5"/>
      <c r="G22" s="5"/>
      <c r="H22" s="5"/>
    </row>
    <row r="23" spans="1:8">
      <c r="A23" s="20">
        <v>16</v>
      </c>
      <c r="B23" s="21">
        <f t="shared" si="0"/>
        <v>2.6666666666666666E-3</v>
      </c>
      <c r="C23" s="9">
        <f t="shared" si="3"/>
        <v>107.46540030017609</v>
      </c>
      <c r="D23" s="9">
        <f t="shared" si="1"/>
        <v>41.924729018934087</v>
      </c>
      <c r="E23" s="4">
        <f t="shared" si="2"/>
        <v>6.9874548364890141E-3</v>
      </c>
      <c r="F23" s="5"/>
      <c r="G23" s="5"/>
      <c r="H23" s="5"/>
    </row>
    <row r="24" spans="1:8">
      <c r="A24" s="20">
        <v>17</v>
      </c>
      <c r="B24" s="21">
        <f t="shared" si="0"/>
        <v>2.8333333333333331E-3</v>
      </c>
      <c r="C24" s="9">
        <f t="shared" si="3"/>
        <v>111.5356312544555</v>
      </c>
      <c r="D24" s="9">
        <f t="shared" si="1"/>
        <v>44.503081712705935</v>
      </c>
      <c r="E24" s="4">
        <f t="shared" si="2"/>
        <v>7.417180285450989E-3</v>
      </c>
      <c r="F24" s="5"/>
      <c r="G24" s="5"/>
      <c r="H24" s="5"/>
    </row>
    <row r="25" spans="1:8">
      <c r="A25" s="20">
        <v>18</v>
      </c>
      <c r="B25" s="21">
        <f t="shared" si="0"/>
        <v>3.0000000000000001E-3</v>
      </c>
      <c r="C25" s="9">
        <f t="shared" si="3"/>
        <v>115.16568202795652</v>
      </c>
      <c r="D25" s="9">
        <f t="shared" si="1"/>
        <v>46.838777291009933</v>
      </c>
      <c r="E25" s="4">
        <f t="shared" si="2"/>
        <v>7.8064628818349888E-3</v>
      </c>
      <c r="F25" s="5"/>
      <c r="G25" s="5"/>
      <c r="H25" s="5"/>
    </row>
    <row r="26" spans="1:8">
      <c r="A26" s="20">
        <v>19</v>
      </c>
      <c r="B26" s="21">
        <f t="shared" si="0"/>
        <v>3.1666666666666666E-3</v>
      </c>
      <c r="C26" s="9">
        <f t="shared" si="3"/>
        <v>118.34122646868856</v>
      </c>
      <c r="D26" s="9">
        <f t="shared" si="1"/>
        <v>48.908940060172732</v>
      </c>
      <c r="E26" s="4">
        <f t="shared" si="2"/>
        <v>8.1514900100287876E-3</v>
      </c>
      <c r="F26" s="5"/>
      <c r="G26" s="5"/>
      <c r="H26" s="5"/>
    </row>
    <row r="27" spans="1:8">
      <c r="A27" s="20">
        <v>20</v>
      </c>
      <c r="B27" s="21">
        <f t="shared" si="0"/>
        <v>3.3333333333333331E-3</v>
      </c>
      <c r="C27" s="9">
        <f t="shared" si="3"/>
        <v>121.04973215351232</v>
      </c>
      <c r="D27" s="9">
        <f t="shared" si="1"/>
        <v>50.693828862138332</v>
      </c>
      <c r="E27" s="4">
        <f t="shared" si="2"/>
        <v>8.4489714770230543E-3</v>
      </c>
      <c r="F27" s="5"/>
      <c r="G27" s="5"/>
      <c r="H27" s="5"/>
    </row>
    <row r="28" spans="1:8">
      <c r="A28" s="20">
        <v>21</v>
      </c>
      <c r="B28" s="21">
        <f t="shared" si="0"/>
        <v>3.5000000000000001E-3</v>
      </c>
      <c r="C28" s="9">
        <f t="shared" si="3"/>
        <v>123.28050984788834</v>
      </c>
      <c r="D28" s="9">
        <f t="shared" si="1"/>
        <v>52.176797260798516</v>
      </c>
      <c r="E28" s="4">
        <f t="shared" si="2"/>
        <v>8.6961328767997531E-3</v>
      </c>
      <c r="F28" s="5"/>
      <c r="G28" s="5"/>
      <c r="H28" s="5"/>
    </row>
    <row r="29" spans="1:8">
      <c r="A29" s="20">
        <v>22</v>
      </c>
      <c r="B29" s="21">
        <f t="shared" si="0"/>
        <v>3.6666666666666666E-3</v>
      </c>
      <c r="C29" s="9">
        <f t="shared" si="3"/>
        <v>125.02475569140232</v>
      </c>
      <c r="D29" s="9">
        <f t="shared" si="1"/>
        <v>53.344262667543191</v>
      </c>
      <c r="E29" s="4">
        <f t="shared" si="2"/>
        <v>8.8907104445905324E-3</v>
      </c>
      <c r="F29" s="5"/>
      <c r="G29" s="5"/>
      <c r="H29" s="5"/>
    </row>
    <row r="30" spans="1:8">
      <c r="A30" s="20">
        <v>23</v>
      </c>
      <c r="B30" s="21">
        <f t="shared" si="0"/>
        <v>3.8333333333333331E-3</v>
      </c>
      <c r="C30" s="9">
        <f t="shared" si="3"/>
        <v>126.27558594258001</v>
      </c>
      <c r="D30" s="9">
        <f t="shared" si="1"/>
        <v>54.185682968118371</v>
      </c>
      <c r="E30" s="4">
        <f t="shared" si="2"/>
        <v>9.0309471613530621E-3</v>
      </c>
      <c r="F30" s="5"/>
      <c r="G30" s="5"/>
      <c r="H30" s="5"/>
    </row>
    <row r="31" spans="1:8">
      <c r="A31" s="20">
        <v>24</v>
      </c>
      <c r="B31" s="21">
        <f t="shared" si="0"/>
        <v>4.0000000000000001E-3</v>
      </c>
      <c r="C31" s="9">
        <f t="shared" si="3"/>
        <v>127.02806414587003</v>
      </c>
      <c r="D31" s="9">
        <f t="shared" si="1"/>
        <v>54.693539502293326</v>
      </c>
      <c r="E31" s="4">
        <f t="shared" si="2"/>
        <v>9.1155899170488868E-3</v>
      </c>
      <c r="F31" s="5"/>
      <c r="G31" s="5"/>
      <c r="H31" s="5"/>
    </row>
    <row r="32" spans="1:8">
      <c r="A32" s="20">
        <v>25</v>
      </c>
      <c r="B32" s="21">
        <f t="shared" si="0"/>
        <v>4.1666666666666666E-3</v>
      </c>
      <c r="C32" s="9">
        <f t="shared" si="3"/>
        <v>127.27922061357856</v>
      </c>
      <c r="D32" s="9">
        <f t="shared" si="1"/>
        <v>54.863325520627704</v>
      </c>
      <c r="E32" s="4">
        <f t="shared" si="2"/>
        <v>9.1438875867712842E-3</v>
      </c>
      <c r="F32" s="5"/>
      <c r="G32" s="5"/>
      <c r="H32" s="5"/>
    </row>
    <row r="33" spans="1:8">
      <c r="A33" s="20">
        <v>26</v>
      </c>
      <c r="B33" s="21">
        <f t="shared" si="0"/>
        <v>4.3333333333333331E-3</v>
      </c>
      <c r="C33" s="9">
        <f t="shared" si="3"/>
        <v>127.02806414587003</v>
      </c>
      <c r="D33" s="9">
        <f t="shared" si="1"/>
        <v>54.693539502293326</v>
      </c>
      <c r="E33" s="4">
        <f t="shared" si="2"/>
        <v>9.1155899170488868E-3</v>
      </c>
      <c r="F33" s="5"/>
      <c r="G33" s="5"/>
      <c r="H33" s="5"/>
    </row>
    <row r="34" spans="1:8">
      <c r="A34" s="20">
        <v>27</v>
      </c>
      <c r="B34" s="21">
        <f t="shared" si="0"/>
        <v>4.4999999999999997E-3</v>
      </c>
      <c r="C34" s="9">
        <f t="shared" si="3"/>
        <v>126.27558594258002</v>
      </c>
      <c r="D34" s="9">
        <f t="shared" si="1"/>
        <v>54.185682968118371</v>
      </c>
      <c r="E34" s="4">
        <f t="shared" si="2"/>
        <v>9.0309471613530621E-3</v>
      </c>
      <c r="F34" s="5"/>
      <c r="G34" s="5"/>
      <c r="H34" s="5"/>
    </row>
    <row r="35" spans="1:8">
      <c r="A35" s="20">
        <v>28</v>
      </c>
      <c r="B35" s="21">
        <f t="shared" si="0"/>
        <v>4.6666666666666662E-3</v>
      </c>
      <c r="C35" s="9">
        <f t="shared" si="3"/>
        <v>125.02475569140233</v>
      </c>
      <c r="D35" s="9">
        <f t="shared" si="1"/>
        <v>53.344262667543198</v>
      </c>
      <c r="E35" s="4">
        <f t="shared" si="2"/>
        <v>8.8907104445905324E-3</v>
      </c>
      <c r="F35" s="5"/>
      <c r="G35" s="5"/>
      <c r="H35" s="5"/>
    </row>
    <row r="36" spans="1:8">
      <c r="A36" s="20">
        <v>29</v>
      </c>
      <c r="B36" s="21">
        <f t="shared" si="0"/>
        <v>4.8333333333333336E-3</v>
      </c>
      <c r="C36" s="9">
        <f t="shared" si="3"/>
        <v>123.28050984788835</v>
      </c>
      <c r="D36" s="9">
        <f t="shared" si="1"/>
        <v>52.176797260798516</v>
      </c>
      <c r="E36" s="4">
        <f t="shared" si="2"/>
        <v>8.6961328767997531E-3</v>
      </c>
      <c r="F36" s="5"/>
      <c r="G36" s="5"/>
      <c r="H36" s="5"/>
    </row>
    <row r="37" spans="1:8">
      <c r="A37" s="20">
        <v>30</v>
      </c>
      <c r="B37" s="21">
        <f t="shared" si="0"/>
        <v>5.0000000000000001E-3</v>
      </c>
      <c r="C37" s="9">
        <f t="shared" si="3"/>
        <v>121.04973215351234</v>
      </c>
      <c r="D37" s="9">
        <f t="shared" si="1"/>
        <v>50.693828862138339</v>
      </c>
      <c r="E37" s="4">
        <f t="shared" si="2"/>
        <v>8.448971477023056E-3</v>
      </c>
      <c r="F37" s="5"/>
      <c r="G37" s="5"/>
      <c r="H37" s="5"/>
    </row>
    <row r="38" spans="1:8">
      <c r="A38" s="20">
        <v>31</v>
      </c>
      <c r="B38" s="21">
        <f t="shared" si="0"/>
        <v>5.1666666666666666E-3</v>
      </c>
      <c r="C38" s="9">
        <f t="shared" si="3"/>
        <v>118.34122646868857</v>
      </c>
      <c r="D38" s="9">
        <f t="shared" si="1"/>
        <v>48.908940060172739</v>
      </c>
      <c r="E38" s="4">
        <f t="shared" si="2"/>
        <v>8.1514900100287894E-3</v>
      </c>
      <c r="F38" s="5"/>
      <c r="G38" s="5"/>
      <c r="H38" s="5"/>
    </row>
    <row r="39" spans="1:8">
      <c r="A39" s="20">
        <v>32</v>
      </c>
      <c r="B39" s="21">
        <f t="shared" ref="B39:B57" si="4">$E$3*A39</f>
        <v>5.3333333333333332E-3</v>
      </c>
      <c r="C39" s="9">
        <f t="shared" si="3"/>
        <v>115.16568202795654</v>
      </c>
      <c r="D39" s="9">
        <f t="shared" ref="D39:D57" si="5">(C39^2)/($B$4+C39)</f>
        <v>46.838777291009933</v>
      </c>
      <c r="E39" s="4">
        <f t="shared" ref="E39:E57" si="6">D39*$E$3</f>
        <v>7.8064628818349888E-3</v>
      </c>
      <c r="F39" s="5"/>
      <c r="G39" s="5"/>
      <c r="H39" s="5"/>
    </row>
    <row r="40" spans="1:8">
      <c r="A40" s="20">
        <v>33</v>
      </c>
      <c r="B40" s="21">
        <f t="shared" si="4"/>
        <v>5.4999999999999997E-3</v>
      </c>
      <c r="C40" s="9">
        <f t="shared" si="3"/>
        <v>111.53563125445552</v>
      </c>
      <c r="D40" s="9">
        <f t="shared" si="5"/>
        <v>44.503081712705956</v>
      </c>
      <c r="E40" s="4">
        <f t="shared" si="6"/>
        <v>7.4171802854509925E-3</v>
      </c>
      <c r="F40" s="5"/>
      <c r="G40" s="5"/>
      <c r="H40" s="5"/>
    </row>
    <row r="41" spans="1:8">
      <c r="A41" s="20">
        <v>34</v>
      </c>
      <c r="B41" s="21">
        <f t="shared" si="4"/>
        <v>5.6666666666666662E-3</v>
      </c>
      <c r="C41" s="9">
        <f t="shared" si="3"/>
        <v>107.46540030017614</v>
      </c>
      <c r="D41" s="9">
        <f t="shared" si="5"/>
        <v>41.924729018934116</v>
      </c>
      <c r="E41" s="4">
        <f t="shared" si="6"/>
        <v>6.9874548364890193E-3</v>
      </c>
      <c r="F41" s="5"/>
      <c r="G41" s="5"/>
      <c r="H41" s="5"/>
    </row>
    <row r="42" spans="1:8">
      <c r="A42" s="20">
        <v>35</v>
      </c>
      <c r="B42" s="21">
        <f t="shared" si="4"/>
        <v>5.8333333333333327E-3</v>
      </c>
      <c r="C42" s="9">
        <f t="shared" si="3"/>
        <v>102.97105250718322</v>
      </c>
      <c r="D42" s="9">
        <f t="shared" si="5"/>
        <v>39.129779938969698</v>
      </c>
      <c r="E42" s="4">
        <f t="shared" si="6"/>
        <v>6.5216299898282828E-3</v>
      </c>
      <c r="F42" s="5"/>
      <c r="G42" s="5"/>
      <c r="H42" s="5"/>
    </row>
    <row r="43" spans="1:8">
      <c r="A43" s="20">
        <v>36</v>
      </c>
      <c r="B43" s="21">
        <f t="shared" si="4"/>
        <v>6.0000000000000001E-3</v>
      </c>
      <c r="C43" s="9">
        <f t="shared" si="3"/>
        <v>98.070325012943499</v>
      </c>
      <c r="D43" s="9">
        <f t="shared" si="5"/>
        <v>36.14754350255518</v>
      </c>
      <c r="E43" s="4">
        <f t="shared" si="6"/>
        <v>6.0245905837591962E-3</v>
      </c>
      <c r="F43" s="5"/>
      <c r="G43" s="5"/>
      <c r="H43" s="5"/>
    </row>
    <row r="44" spans="1:8">
      <c r="A44" s="20">
        <v>37</v>
      </c>
      <c r="B44" s="21">
        <f t="shared" si="4"/>
        <v>6.1666666666666667E-3</v>
      </c>
      <c r="C44" s="9">
        <f t="shared" si="3"/>
        <v>92.782558749947427</v>
      </c>
      <c r="D44" s="9">
        <f t="shared" si="5"/>
        <v>33.010655503391405</v>
      </c>
      <c r="E44" s="4">
        <f t="shared" si="6"/>
        <v>5.5017759172319002E-3</v>
      </c>
      <c r="F44" s="5"/>
      <c r="G44" s="5"/>
      <c r="H44" s="5"/>
    </row>
    <row r="45" spans="1:8">
      <c r="A45" s="20">
        <v>38</v>
      </c>
      <c r="B45" s="21">
        <f t="shared" si="4"/>
        <v>6.3333333333333332E-3</v>
      </c>
      <c r="C45" s="9">
        <f t="shared" si="3"/>
        <v>87.128622115884312</v>
      </c>
      <c r="D45" s="9">
        <f t="shared" si="5"/>
        <v>29.755174973525342</v>
      </c>
      <c r="E45" s="4">
        <f t="shared" si="6"/>
        <v>4.9591958289208898E-3</v>
      </c>
      <c r="F45" s="5"/>
      <c r="G45" s="5"/>
      <c r="H45" s="5"/>
    </row>
    <row r="46" spans="1:8">
      <c r="A46" s="20">
        <v>39</v>
      </c>
      <c r="B46" s="21">
        <f t="shared" si="4"/>
        <v>6.4999999999999997E-3</v>
      </c>
      <c r="C46" s="9">
        <f t="shared" si="3"/>
        <v>81.130828615610938</v>
      </c>
      <c r="D46" s="9">
        <f t="shared" si="5"/>
        <v>26.420701879539216</v>
      </c>
      <c r="E46" s="4">
        <f t="shared" si="6"/>
        <v>4.4034503132565359E-3</v>
      </c>
      <c r="F46" s="5"/>
      <c r="G46" s="5"/>
      <c r="H46" s="5"/>
    </row>
    <row r="47" spans="1:8">
      <c r="A47" s="20">
        <v>40</v>
      </c>
      <c r="B47" s="21">
        <f t="shared" si="4"/>
        <v>6.6666666666666662E-3</v>
      </c>
      <c r="C47" s="9">
        <f t="shared" si="3"/>
        <v>74.812848799941676</v>
      </c>
      <c r="D47" s="9">
        <f t="shared" si="5"/>
        <v>23.050519662468041</v>
      </c>
      <c r="E47" s="4">
        <f t="shared" si="6"/>
        <v>3.8417532770780066E-3</v>
      </c>
      <c r="F47" s="5"/>
      <c r="G47" s="5"/>
      <c r="H47" s="5"/>
    </row>
    <row r="48" spans="1:8">
      <c r="A48" s="20">
        <v>41</v>
      </c>
      <c r="B48" s="21">
        <f t="shared" si="4"/>
        <v>6.8333333333333328E-3</v>
      </c>
      <c r="C48" s="9">
        <f t="shared" si="3"/>
        <v>68.199616848798485</v>
      </c>
      <c r="D48" s="9">
        <f t="shared" si="5"/>
        <v>19.691766652188701</v>
      </c>
      <c r="E48" s="4">
        <f t="shared" si="6"/>
        <v>3.2819611086981168E-3</v>
      </c>
      <c r="F48" s="5"/>
      <c r="G48" s="5"/>
      <c r="H48" s="5"/>
    </row>
    <row r="49" spans="1:9">
      <c r="A49" s="20">
        <v>42</v>
      </c>
      <c r="B49" s="21">
        <f t="shared" si="4"/>
        <v>7.0000000000000001E-3</v>
      </c>
      <c r="C49" s="9">
        <f t="shared" si="3"/>
        <v>61.317232167394288</v>
      </c>
      <c r="D49" s="9">
        <f t="shared" si="5"/>
        <v>16.395640768616971</v>
      </c>
      <c r="E49" s="4">
        <f t="shared" si="6"/>
        <v>2.7326067947694953E-3</v>
      </c>
      <c r="F49" s="5"/>
      <c r="G49" s="5"/>
      <c r="H49" s="5"/>
    </row>
    <row r="50" spans="1:9">
      <c r="A50" s="20">
        <v>43</v>
      </c>
      <c r="B50" s="21">
        <f t="shared" si="4"/>
        <v>7.1666666666666667E-3</v>
      </c>
      <c r="C50" s="9">
        <f t="shared" si="3"/>
        <v>54.192856383804099</v>
      </c>
      <c r="D50" s="9">
        <f t="shared" si="5"/>
        <v>13.217642235818021</v>
      </c>
      <c r="E50" s="4">
        <f t="shared" si="6"/>
        <v>2.2029403726363367E-3</v>
      </c>
      <c r="F50" s="5"/>
      <c r="G50" s="5"/>
      <c r="H50" s="5"/>
    </row>
    <row r="51" spans="1:9">
      <c r="A51" s="20">
        <v>44</v>
      </c>
      <c r="B51" s="21">
        <f t="shared" si="4"/>
        <v>7.3333333333333332E-3</v>
      </c>
      <c r="C51" s="9">
        <f t="shared" si="3"/>
        <v>46.854606154428069</v>
      </c>
      <c r="D51" s="9">
        <f t="shared" si="5"/>
        <v>10.217859217356709</v>
      </c>
      <c r="E51" s="4">
        <f t="shared" si="6"/>
        <v>1.7029765362261181E-3</v>
      </c>
      <c r="F51" s="5"/>
      <c r="G51" s="5"/>
      <c r="H51" s="5"/>
    </row>
    <row r="52" spans="1:9">
      <c r="A52" s="20">
        <v>45</v>
      </c>
      <c r="B52" s="21">
        <f t="shared" si="4"/>
        <v>7.4999999999999997E-3</v>
      </c>
      <c r="C52" s="9">
        <f t="shared" si="3"/>
        <v>39.331442200393965</v>
      </c>
      <c r="D52" s="9">
        <f t="shared" si="5"/>
        <v>7.4613012341260401</v>
      </c>
      <c r="E52" s="4">
        <f t="shared" si="6"/>
        <v>1.2435502056876732E-3</v>
      </c>
      <c r="F52" s="5"/>
      <c r="G52" s="5"/>
      <c r="H52" s="5"/>
    </row>
    <row r="53" spans="1:9">
      <c r="A53" s="20">
        <v>46</v>
      </c>
      <c r="B53" s="21">
        <f t="shared" si="4"/>
        <v>7.6666666666666662E-3</v>
      </c>
      <c r="C53" s="9">
        <f t="shared" si="3"/>
        <v>31.653055012821568</v>
      </c>
      <c r="D53" s="9">
        <f t="shared" si="5"/>
        <v>5.0182848020049899</v>
      </c>
      <c r="E53" s="4">
        <f t="shared" si="6"/>
        <v>8.36380800334165E-4</v>
      </c>
      <c r="F53" s="5"/>
      <c r="G53" s="5"/>
      <c r="H53" s="5"/>
    </row>
    <row r="54" spans="1:9">
      <c r="A54" s="20">
        <v>47</v>
      </c>
      <c r="B54" s="21">
        <f t="shared" si="4"/>
        <v>7.8333333333333328E-3</v>
      </c>
      <c r="C54" s="9">
        <f t="shared" si="3"/>
        <v>23.849747678018861</v>
      </c>
      <c r="D54" s="9">
        <f t="shared" si="5"/>
        <v>2.9648747063238248</v>
      </c>
      <c r="E54" s="4">
        <f t="shared" si="6"/>
        <v>4.9414578438730411E-4</v>
      </c>
      <c r="F54" s="5"/>
      <c r="G54" s="5"/>
      <c r="H54" s="5"/>
    </row>
    <row r="55" spans="1:9">
      <c r="A55" s="20">
        <v>48</v>
      </c>
      <c r="B55" s="21">
        <f t="shared" si="4"/>
        <v>8.0000000000000002E-3</v>
      </c>
      <c r="C55" s="9">
        <f t="shared" si="3"/>
        <v>15.952316285044287</v>
      </c>
      <c r="D55" s="9">
        <f t="shared" si="5"/>
        <v>1.3833823895088329</v>
      </c>
      <c r="E55" s="4">
        <f t="shared" si="6"/>
        <v>2.3056373158480547E-4</v>
      </c>
      <c r="F55" s="5"/>
      <c r="G55" s="27"/>
      <c r="H55" s="27"/>
    </row>
    <row r="56" spans="1:9">
      <c r="A56" s="20">
        <v>49</v>
      </c>
      <c r="B56" s="21">
        <f t="shared" si="4"/>
        <v>8.1666666666666658E-3</v>
      </c>
      <c r="C56" s="9">
        <f t="shared" si="3"/>
        <v>7.9919283876127727</v>
      </c>
      <c r="D56" s="9">
        <f t="shared" si="5"/>
        <v>0.36291959488084374</v>
      </c>
      <c r="E56" s="4">
        <f t="shared" si="6"/>
        <v>6.0486599146807291E-5</v>
      </c>
      <c r="F56" s="5"/>
      <c r="G56" s="27"/>
      <c r="H56" s="27"/>
    </row>
    <row r="57" spans="1:9" ht="17.25" thickBot="1">
      <c r="A57" s="22">
        <v>50</v>
      </c>
      <c r="B57" s="23">
        <f t="shared" si="4"/>
        <v>8.3333333333333332E-3</v>
      </c>
      <c r="C57" s="15">
        <f t="shared" si="3"/>
        <v>7.2116922560285818E-14</v>
      </c>
      <c r="D57" s="15">
        <f t="shared" si="5"/>
        <v>3.0957443568846778E-29</v>
      </c>
      <c r="E57" s="8">
        <f t="shared" si="6"/>
        <v>5.1595739281411294E-33</v>
      </c>
      <c r="F57" s="5"/>
      <c r="G57" s="27"/>
      <c r="H57" s="27"/>
      <c r="I57" s="5"/>
    </row>
    <row r="58" spans="1:9" ht="17.25" thickBot="1">
      <c r="B58" s="24"/>
      <c r="G58" s="27"/>
      <c r="H58" s="27"/>
    </row>
    <row r="59" spans="1:9" ht="17.25" thickBot="1">
      <c r="B59" s="24"/>
      <c r="D59" s="25" t="s">
        <v>3</v>
      </c>
      <c r="E59" s="33">
        <f>SUM(E8:E57)/E2*2</f>
        <v>29.557173966612076</v>
      </c>
      <c r="G59" s="28"/>
      <c r="H59" s="29"/>
    </row>
    <row r="60" spans="1:9">
      <c r="B60" s="24"/>
      <c r="G60" s="27"/>
      <c r="H60" s="27"/>
    </row>
    <row r="61" spans="1:9">
      <c r="B61" s="24"/>
      <c r="G61" s="27"/>
      <c r="H61" s="27"/>
    </row>
    <row r="62" spans="1:9">
      <c r="B62" s="24"/>
      <c r="G62" s="27"/>
      <c r="H62" s="27"/>
    </row>
    <row r="63" spans="1:9">
      <c r="B63" s="24"/>
      <c r="G63" s="27"/>
      <c r="H63" s="27"/>
    </row>
    <row r="64" spans="1:9">
      <c r="B64" s="24"/>
      <c r="G64" s="27"/>
      <c r="H64" s="27"/>
    </row>
    <row r="65" spans="2:2">
      <c r="B65" s="24"/>
    </row>
    <row r="66" spans="2:2">
      <c r="B66" s="24"/>
    </row>
    <row r="67" spans="2:2">
      <c r="B67" s="24"/>
    </row>
    <row r="68" spans="2:2">
      <c r="B68" s="24"/>
    </row>
    <row r="69" spans="2:2">
      <c r="B69" s="24"/>
    </row>
    <row r="70" spans="2:2">
      <c r="B70" s="24"/>
    </row>
    <row r="71" spans="2:2">
      <c r="B71" s="24"/>
    </row>
    <row r="72" spans="2:2">
      <c r="B72" s="24"/>
    </row>
    <row r="73" spans="2:2">
      <c r="B73" s="24"/>
    </row>
    <row r="74" spans="2:2">
      <c r="B74" s="24"/>
    </row>
    <row r="75" spans="2:2">
      <c r="B75" s="24"/>
    </row>
    <row r="76" spans="2:2">
      <c r="B76" s="24"/>
    </row>
    <row r="77" spans="2:2">
      <c r="B77" s="24"/>
    </row>
    <row r="78" spans="2:2">
      <c r="B78" s="24"/>
    </row>
    <row r="79" spans="2:2">
      <c r="B79" s="24"/>
    </row>
    <row r="80" spans="2:2">
      <c r="B80" s="24"/>
    </row>
    <row r="81" spans="2:2">
      <c r="B81" s="24"/>
    </row>
    <row r="82" spans="2:2">
      <c r="B82" s="24"/>
    </row>
    <row r="83" spans="2:2">
      <c r="B83" s="24"/>
    </row>
    <row r="84" spans="2:2">
      <c r="B84" s="24"/>
    </row>
    <row r="85" spans="2:2">
      <c r="B85" s="24"/>
    </row>
    <row r="86" spans="2:2">
      <c r="B86" s="24"/>
    </row>
    <row r="87" spans="2:2">
      <c r="B87" s="24"/>
    </row>
    <row r="88" spans="2:2">
      <c r="B88" s="24"/>
    </row>
    <row r="89" spans="2:2">
      <c r="B89" s="24"/>
    </row>
    <row r="90" spans="2:2">
      <c r="B90" s="24"/>
    </row>
    <row r="91" spans="2:2">
      <c r="B91" s="24"/>
    </row>
    <row r="92" spans="2:2">
      <c r="B92" s="24"/>
    </row>
    <row r="93" spans="2:2">
      <c r="B93" s="24"/>
    </row>
    <row r="94" spans="2:2">
      <c r="B94" s="24"/>
    </row>
    <row r="95" spans="2:2">
      <c r="B95" s="24"/>
    </row>
    <row r="96" spans="2:2">
      <c r="B96" s="24"/>
    </row>
    <row r="97" spans="2:2">
      <c r="B97" s="24"/>
    </row>
    <row r="98" spans="2:2">
      <c r="B98" s="24"/>
    </row>
    <row r="99" spans="2:2">
      <c r="B99" s="24"/>
    </row>
    <row r="100" spans="2:2">
      <c r="B100" s="24"/>
    </row>
    <row r="101" spans="2:2">
      <c r="B101" s="24"/>
    </row>
    <row r="102" spans="2:2">
      <c r="B102" s="24"/>
    </row>
    <row r="103" spans="2:2">
      <c r="B103" s="24"/>
    </row>
    <row r="104" spans="2:2">
      <c r="B104" s="24"/>
    </row>
    <row r="105" spans="2:2">
      <c r="B105" s="24"/>
    </row>
    <row r="106" spans="2:2">
      <c r="B106" s="24"/>
    </row>
    <row r="107" spans="2:2">
      <c r="B107" s="24"/>
    </row>
  </sheetData>
  <phoneticPr fontId="3" type="noConversion"/>
  <pageMargins left="0.75" right="0.75" top="1" bottom="1" header="0.5" footer="0.5"/>
  <headerFooter alignWithMargins="0"/>
  <drawing r:id="rId1"/>
  <legacyDrawing r:id="rId2"/>
  <oleObjects>
    <oleObject progId="Mathcad" shapeId="4100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Design Step</vt:lpstr>
      <vt:lpstr>Avg current</vt:lpstr>
      <vt:lpstr>Factor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Microsoft China</cp:lastModifiedBy>
  <cp:lastPrinted>2016-04-03T02:34:52Z</cp:lastPrinted>
  <dcterms:created xsi:type="dcterms:W3CDTF">1997-01-14T01:50:29Z</dcterms:created>
  <dcterms:modified xsi:type="dcterms:W3CDTF">2016-04-03T10:38:04Z</dcterms:modified>
</cp:coreProperties>
</file>