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firstSheet="1" activeTab="1"/>
  </bookViews>
  <sheets>
    <sheet name="360QexF" sheetId="1" state="hidden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<sst xmlns="http://schemas.openxmlformats.org/spreadsheetml/2006/main" count="49" uniqueCount="49">
  <si>
    <t>Vr</t>
  </si>
  <si>
    <t>Kv</t>
  </si>
  <si>
    <t>Ns</t>
  </si>
  <si>
    <t>N</t>
  </si>
  <si>
    <t>F2(X)</t>
  </si>
  <si>
    <t>D(占空比)</t>
  </si>
  <si>
    <t>Vpk(V)</t>
  </si>
  <si>
    <t>Pin(输入功率W)</t>
  </si>
  <si>
    <t>Vin(v)</t>
  </si>
  <si>
    <t>Lp(mH)</t>
  </si>
  <si>
    <t>Ipkp(A)</t>
  </si>
  <si>
    <t>Iprms(A)</t>
  </si>
  <si>
    <t>Vout(v)</t>
  </si>
  <si>
    <t>Np</t>
  </si>
  <si>
    <r>
      <t>Fsw(</t>
    </r>
    <r>
      <rPr>
        <sz val="8"/>
        <rFont val="宋体"/>
        <family val="0"/>
      </rPr>
      <t>输入电压正弦顶端对应电压</t>
    </r>
    <r>
      <rPr>
        <sz val="12"/>
        <rFont val="宋体"/>
        <family val="0"/>
      </rPr>
      <t>)KHz</t>
    </r>
  </si>
  <si>
    <t>Ae(mm2)</t>
  </si>
  <si>
    <t>Ir2(mA)</t>
  </si>
  <si>
    <t>R2(k ohm)</t>
  </si>
  <si>
    <t>R1(k ohm)</t>
  </si>
  <si>
    <t>Ic(mA)</t>
  </si>
  <si>
    <t>R5(k ohm)</t>
  </si>
  <si>
    <t>CTRmin</t>
  </si>
  <si>
    <r>
      <t>R4(</t>
    </r>
    <r>
      <rPr>
        <sz val="8"/>
        <rFont val="宋体"/>
        <family val="0"/>
      </rPr>
      <t>小于计算值</t>
    </r>
    <r>
      <rPr>
        <sz val="12"/>
        <rFont val="宋体"/>
        <family val="0"/>
      </rPr>
      <t>)</t>
    </r>
  </si>
  <si>
    <t>CTRmax</t>
  </si>
  <si>
    <t>△Vo</t>
  </si>
  <si>
    <t>R6</t>
  </si>
  <si>
    <t>PF</t>
  </si>
  <si>
    <t>PC817A</t>
  </si>
  <si>
    <t>CTR</t>
  </si>
  <si>
    <t>0.8-1.6</t>
  </si>
  <si>
    <t>PC817B</t>
  </si>
  <si>
    <t>PC817C</t>
  </si>
  <si>
    <t>PC817D</t>
  </si>
  <si>
    <t>1.3-2.6</t>
  </si>
  <si>
    <t>2.0-4.0</t>
  </si>
  <si>
    <t>3.0-6.0</t>
  </si>
  <si>
    <t>B(高斯)</t>
  </si>
  <si>
    <t>VCC</t>
  </si>
  <si>
    <t>Na:</t>
  </si>
  <si>
    <t>输出电流</t>
  </si>
  <si>
    <t>效率</t>
  </si>
  <si>
    <t>输出电压</t>
  </si>
  <si>
    <t>幅宽</t>
  </si>
  <si>
    <t>线径（+0.035）</t>
  </si>
  <si>
    <t>一层匝数</t>
  </si>
  <si>
    <t>层数</t>
  </si>
  <si>
    <t>总圈数</t>
  </si>
  <si>
    <t>初级</t>
  </si>
  <si>
    <t>次级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</si>
</sst>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0"/>
      <name val="MS Sans Serif"/>
      <family val="2"/>
    </font>
    <font>
      <i/>
      <sz val="12"/>
      <name val="黑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Geneva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0" applyAlignment="1" applyProtection="1">
      <alignment horizontal="center" vertical="center"/>
      <protection/>
    </xf>
    <xf numFmtId="0" fontId="5" fillId="0" borderId="0" xfId="40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14</xdr:row>
      <xdr:rowOff>57150</xdr:rowOff>
    </xdr:from>
    <xdr:to>
      <xdr:col>4</xdr:col>
      <xdr:colOff>200025</xdr:colOff>
      <xdr:row>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81275"/>
          <a:ext cx="40005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18</xdr:row>
      <xdr:rowOff>104775</xdr:rowOff>
    </xdr:from>
    <xdr:to>
      <xdr:col>7</xdr:col>
      <xdr:colOff>590550</xdr:colOff>
      <xdr:row>20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352800"/>
          <a:ext cx="2505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14</xdr:row>
      <xdr:rowOff>142875</xdr:rowOff>
    </xdr:from>
    <xdr:to>
      <xdr:col>6</xdr:col>
      <xdr:colOff>428625</xdr:colOff>
      <xdr:row>16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6670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22</xdr:row>
      <xdr:rowOff>123825</xdr:rowOff>
    </xdr:from>
    <xdr:to>
      <xdr:col>7</xdr:col>
      <xdr:colOff>371475</xdr:colOff>
      <xdr:row>25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4095750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26</xdr:row>
      <xdr:rowOff>47625</xdr:rowOff>
    </xdr:from>
    <xdr:to>
      <xdr:col>7</xdr:col>
      <xdr:colOff>85725</xdr:colOff>
      <xdr:row>29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474345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9.00390625" style="1" customWidth="1"/>
    <col min="2" max="2" width="9.00390625" style="5" customWidth="1"/>
    <col min="3" max="3" width="24.375" style="1" customWidth="1"/>
    <col min="4" max="4" width="9.00390625" style="5" customWidth="1"/>
    <col min="5" max="5" width="9.00390625" style="1" customWidth="1"/>
    <col min="6" max="6" width="9.00390625" style="5" customWidth="1"/>
    <col min="7" max="7" width="12.625" style="1" customWidth="1"/>
    <col min="8" max="8" width="12.75390625" style="5" bestFit="1" customWidth="1"/>
    <col min="10" max="10" width="9.00390625" style="4" customWidth="1"/>
    <col min="11" max="11" width="15.375" style="0" customWidth="1"/>
  </cols>
  <sheetData>
    <row r="1" spans="1:13" ht="14.25">
      <c r="A1" s="1" t="s">
        <v>8</v>
      </c>
      <c r="B1" s="5" t="s">
        <v>6</v>
      </c>
      <c r="C1" s="1" t="s">
        <v>7</v>
      </c>
      <c r="D1" s="5" t="s">
        <v>12</v>
      </c>
      <c r="E1" s="1" t="s">
        <v>13</v>
      </c>
      <c r="F1" s="5" t="s">
        <v>2</v>
      </c>
      <c r="G1" s="1" t="s">
        <v>3</v>
      </c>
      <c r="H1" s="5" t="s">
        <v>9</v>
      </c>
      <c r="I1" t="s">
        <v>10</v>
      </c>
      <c r="J1" s="4" t="s">
        <v>0</v>
      </c>
      <c r="K1" t="s">
        <v>1</v>
      </c>
      <c r="L1" t="s">
        <v>11</v>
      </c>
      <c r="M1" t="s">
        <v>37</v>
      </c>
    </row>
    <row r="2" spans="1:13" ht="14.25">
      <c r="A2" s="1">
        <v>90</v>
      </c>
      <c r="B2" s="5">
        <f>A2*1.414</f>
        <v>127.25999999999999</v>
      </c>
      <c r="C2" s="1">
        <f>J14*K14/L14</f>
        <v>34.09090909090909</v>
      </c>
      <c r="D2" s="5">
        <f>J14</f>
        <v>60</v>
      </c>
      <c r="E2" s="10">
        <v>96</v>
      </c>
      <c r="F2" s="9">
        <v>72</v>
      </c>
      <c r="G2" s="1">
        <f>E2/F2</f>
        <v>1.3333333333333333</v>
      </c>
      <c r="H2" s="9">
        <v>0.4</v>
      </c>
      <c r="I2">
        <f>(2*C2)/(B2*A6)</f>
        <v>2.449828489381065</v>
      </c>
      <c r="J2" s="4">
        <f>D2*G2</f>
        <v>80</v>
      </c>
      <c r="K2">
        <f>B2/J2</f>
        <v>1.5907499999999999</v>
      </c>
      <c r="L2">
        <f>I2*SQRT(A6/3)</f>
        <v>0.6614477488178513</v>
      </c>
      <c r="M2">
        <f>22/(D2/F2)</f>
        <v>26.4</v>
      </c>
    </row>
    <row r="5" spans="1:10" ht="13.5" customHeight="1">
      <c r="A5" s="1" t="s">
        <v>4</v>
      </c>
      <c r="C5" s="1" t="s">
        <v>14</v>
      </c>
      <c r="E5" s="1" t="s">
        <v>5</v>
      </c>
      <c r="G5" s="1" t="s">
        <v>15</v>
      </c>
      <c r="H5" s="5" t="s">
        <v>36</v>
      </c>
      <c r="J5" s="4" t="s">
        <v>26</v>
      </c>
    </row>
    <row r="6" spans="1:10" ht="14.25">
      <c r="A6" s="1">
        <f>(0.5+1.4*0.001*K2)/(1+0.815*K2)</f>
        <v>0.21869606987707718</v>
      </c>
      <c r="C6" s="1">
        <f>(B2/(H2*I2))*(1/(1+B2/J2))</f>
        <v>50.1268876025864</v>
      </c>
      <c r="E6" s="1">
        <f>1/(1+(B2/J2))</f>
        <v>0.3859886133359066</v>
      </c>
      <c r="G6" s="10">
        <v>0.52</v>
      </c>
      <c r="H6" s="5">
        <f>((B2-5)*E6)/(E2*(G6/100000000)*C6*1000)</f>
        <v>1885.8778862255613</v>
      </c>
      <c r="J6" s="4">
        <f>1-0.0081*K2+0.00034*K2*K2</f>
        <v>0.98797529009125</v>
      </c>
    </row>
    <row r="8" ht="14.25">
      <c r="C8" s="2"/>
    </row>
    <row r="9" spans="1:10" ht="14.25">
      <c r="A9" s="1" t="s">
        <v>16</v>
      </c>
      <c r="B9" s="5" t="s">
        <v>17</v>
      </c>
      <c r="C9" s="1" t="s">
        <v>18</v>
      </c>
      <c r="D9" s="5" t="s">
        <v>19</v>
      </c>
      <c r="E9" s="1" t="s">
        <v>20</v>
      </c>
      <c r="F9" s="5" t="s">
        <v>21</v>
      </c>
      <c r="G9" s="1" t="s">
        <v>22</v>
      </c>
      <c r="H9" s="5" t="s">
        <v>23</v>
      </c>
      <c r="I9" s="1" t="s">
        <v>24</v>
      </c>
      <c r="J9" s="4" t="s">
        <v>25</v>
      </c>
    </row>
    <row r="10" spans="1:10" ht="14.25">
      <c r="A10" s="1">
        <v>1</v>
      </c>
      <c r="B10" s="5">
        <f>2.5/A10</f>
        <v>2.5</v>
      </c>
      <c r="C10" s="3">
        <f>((D2-2.5)/2.5)*B10</f>
        <v>57.5</v>
      </c>
      <c r="D10" s="5">
        <v>1</v>
      </c>
      <c r="E10" s="1">
        <f>2.5/D10</f>
        <v>2.5</v>
      </c>
      <c r="F10" s="5">
        <v>2</v>
      </c>
      <c r="G10" s="5">
        <f>((D2-1.2-2.5)/2.5)*F10*E10</f>
        <v>112.6</v>
      </c>
      <c r="H10" s="5">
        <v>4</v>
      </c>
      <c r="I10" s="5">
        <v>1</v>
      </c>
      <c r="J10" s="4">
        <f>(E10*1000+(E10/G10)*((H10*I10)/(40*0.000001)))/1000</f>
        <v>4.720248667850799</v>
      </c>
    </row>
    <row r="13" spans="10:12" ht="14.25">
      <c r="J13" s="8" t="s">
        <v>41</v>
      </c>
      <c r="K13" s="8" t="s">
        <v>39</v>
      </c>
      <c r="L13" s="8" t="s">
        <v>40</v>
      </c>
    </row>
    <row r="14" spans="10:12" ht="14.25">
      <c r="J14" s="8">
        <v>60</v>
      </c>
      <c r="K14" s="8">
        <v>0.5</v>
      </c>
      <c r="L14" s="8">
        <v>0.88</v>
      </c>
    </row>
    <row r="15" ht="14.25"/>
    <row r="16" ht="14.25"/>
    <row r="17" spans="9:10" ht="14.25">
      <c r="I17" s="7" t="s">
        <v>38</v>
      </c>
      <c r="J17" s="4">
        <f>20/(96/38)</f>
        <v>7.916666666666667</v>
      </c>
    </row>
    <row r="18" ht="14.25"/>
    <row r="19" spans="10:14" ht="14.25">
      <c r="J19" s="8" t="s">
        <v>42</v>
      </c>
      <c r="K19" s="8" t="s">
        <v>43</v>
      </c>
      <c r="L19" s="8" t="s">
        <v>44</v>
      </c>
      <c r="M19" s="8" t="s">
        <v>45</v>
      </c>
      <c r="N19" s="8" t="s">
        <v>46</v>
      </c>
    </row>
    <row r="20" spans="9:14" ht="14.25">
      <c r="I20" t="s">
        <v>47</v>
      </c>
      <c r="J20" s="8">
        <v>16.4</v>
      </c>
      <c r="K20" s="8">
        <v>0.325</v>
      </c>
      <c r="L20" s="8">
        <f>J20/K20</f>
        <v>50.46153846153845</v>
      </c>
      <c r="M20">
        <v>2</v>
      </c>
      <c r="N20">
        <f>M20*L20</f>
        <v>100.9230769230769</v>
      </c>
    </row>
    <row r="21" spans="9:14" ht="14.25">
      <c r="I21" t="s">
        <v>48</v>
      </c>
      <c r="J21" s="8">
        <v>16.4</v>
      </c>
      <c r="K21" s="8">
        <v>0.625</v>
      </c>
      <c r="L21" s="8">
        <f>J21/K21</f>
        <v>26.24</v>
      </c>
      <c r="M21">
        <v>3</v>
      </c>
      <c r="N21">
        <f>M21*L21</f>
        <v>78.72</v>
      </c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3" ht="14.25">
      <c r="B33" s="5" t="s">
        <v>28</v>
      </c>
    </row>
    <row r="34" spans="1:2" ht="14.25">
      <c r="A34" s="1" t="s">
        <v>27</v>
      </c>
      <c r="B34" s="5" t="s">
        <v>29</v>
      </c>
    </row>
    <row r="35" spans="1:2" ht="14.25">
      <c r="A35" s="1" t="s">
        <v>30</v>
      </c>
      <c r="B35" s="5" t="s">
        <v>33</v>
      </c>
    </row>
    <row r="36" spans="1:2" ht="14.25">
      <c r="A36" s="1" t="s">
        <v>31</v>
      </c>
      <c r="B36" s="6" t="s">
        <v>34</v>
      </c>
    </row>
    <row r="37" spans="1:2" ht="14.25">
      <c r="A37" s="1" t="s">
        <v>32</v>
      </c>
      <c r="B37" s="5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on-bright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Chinese User</cp:lastModifiedBy>
  <dcterms:created xsi:type="dcterms:W3CDTF">2010-08-10T01:26:15Z</dcterms:created>
  <dcterms:modified xsi:type="dcterms:W3CDTF">2013-09-23T06:52:50Z</dcterms:modified>
  <cp:category/>
  <cp:version/>
  <cp:contentType/>
  <cp:contentStatus/>
</cp:coreProperties>
</file>